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езерв рабочего стола2019\2019\Протокол общественной комиссии прошлые\ПРОТОКОЛЫ комиссий\ДВОРЫ\"/>
    </mc:Choice>
  </mc:AlternateContent>
  <bookViews>
    <workbookView xWindow="0" yWindow="0" windowWidth="28800" windowHeight="12345" firstSheet="2" activeTab="2"/>
  </bookViews>
  <sheets>
    <sheet name="Рейтинг 2018" sheetId="6" state="hidden" r:id="rId1"/>
    <sheet name="Кураторы" sheetId="2" state="hidden" r:id="rId2"/>
    <sheet name="Рейтинг 2019 " sheetId="7" r:id="rId3"/>
    <sheet name="Старшие с участниками" sheetId="4" state="hidden" r:id="rId4"/>
  </sheets>
  <definedNames>
    <definedName name="_xlnm._FilterDatabase" localSheetId="0" hidden="1">'Рейтинг 2018'!$A$1:$BI$1158</definedName>
    <definedName name="_xlnm._FilterDatabase" localSheetId="2" hidden="1">'Рейтинг 2019 '!$B$1:$Q$32</definedName>
    <definedName name="_xlnm._FilterDatabase" localSheetId="3" hidden="1">'Старшие с участниками'!$A$1:$N$1</definedName>
  </definedNames>
  <calcPr calcId="162913"/>
</workbook>
</file>

<file path=xl/calcChain.xml><?xml version="1.0" encoding="utf-8"?>
<calcChain xmlns="http://schemas.openxmlformats.org/spreadsheetml/2006/main">
  <c r="Q3" i="7" l="1"/>
  <c r="Q15" i="7" l="1"/>
  <c r="Q16" i="7"/>
  <c r="AC1120" i="6"/>
  <c r="AC1119" i="6"/>
  <c r="AC1112" i="6"/>
  <c r="AC1100" i="6"/>
  <c r="AC1069" i="6"/>
  <c r="AC1046" i="6"/>
  <c r="AC924" i="6"/>
  <c r="AC903" i="6"/>
  <c r="AC819" i="6"/>
  <c r="AC809" i="6"/>
  <c r="AC796" i="6"/>
  <c r="AC806" i="6"/>
  <c r="AC782" i="6"/>
  <c r="AC776" i="6"/>
  <c r="AC772" i="6"/>
  <c r="AC754" i="6"/>
  <c r="AC751" i="6"/>
  <c r="AC747" i="6"/>
  <c r="AC745" i="6"/>
  <c r="AC744" i="6"/>
  <c r="AC722" i="6"/>
  <c r="AC680" i="6"/>
  <c r="AC676" i="6"/>
  <c r="AC531" i="6"/>
  <c r="AC511" i="6"/>
  <c r="AC474" i="6"/>
  <c r="AC565" i="6"/>
  <c r="AC400" i="6"/>
  <c r="AC376" i="6"/>
  <c r="AC372" i="6"/>
  <c r="AC339" i="6"/>
  <c r="AC329" i="6"/>
  <c r="AC306" i="6"/>
  <c r="AC245" i="6"/>
  <c r="AC139" i="6"/>
  <c r="AC129" i="6"/>
  <c r="AC125" i="6"/>
  <c r="AC119" i="6"/>
  <c r="AC96" i="6"/>
  <c r="AC93" i="6"/>
  <c r="Q5" i="7" l="1"/>
  <c r="Q6" i="7"/>
  <c r="Q7" i="7"/>
  <c r="Q10" i="7"/>
  <c r="Q9" i="7"/>
  <c r="Q13" i="7"/>
  <c r="Q4" i="7"/>
  <c r="Q12" i="7"/>
  <c r="Q11" i="7"/>
  <c r="Q8" i="7"/>
  <c r="Q14" i="7"/>
  <c r="Q17" i="7"/>
  <c r="Q29" i="7"/>
  <c r="Q24" i="7"/>
  <c r="Q27" i="7"/>
  <c r="Q18" i="7"/>
  <c r="Q21" i="7"/>
  <c r="Q30" i="7"/>
  <c r="Q22" i="7"/>
  <c r="Q19" i="7"/>
  <c r="Q20" i="7"/>
  <c r="Q25" i="7"/>
  <c r="Q28" i="7"/>
  <c r="Q26" i="7"/>
  <c r="AI93" i="6"/>
  <c r="AI306" i="6"/>
  <c r="AI329" i="6"/>
  <c r="AI400" i="6"/>
  <c r="AI119" i="6"/>
  <c r="AI139" i="6"/>
  <c r="AI339" i="6"/>
  <c r="AI372" i="6"/>
  <c r="AI125" i="6"/>
  <c r="AI531" i="6"/>
  <c r="AI511" i="6"/>
  <c r="AI565" i="6"/>
  <c r="AI1112" i="6"/>
  <c r="AI129" i="6"/>
  <c r="AI376" i="6"/>
  <c r="AI245" i="6"/>
  <c r="AI96" i="6"/>
  <c r="AI676" i="6"/>
  <c r="AI680" i="6"/>
  <c r="AI722" i="6"/>
  <c r="AI744" i="6"/>
  <c r="AI772" i="6"/>
  <c r="AI745" i="6"/>
  <c r="AI754" i="6"/>
  <c r="AI747" i="6"/>
  <c r="AI751" i="6"/>
  <c r="AI776" i="6"/>
  <c r="AI782" i="6"/>
  <c r="AI806" i="6"/>
  <c r="AI809" i="6"/>
  <c r="AI819" i="6"/>
  <c r="AI903" i="6"/>
  <c r="AI924" i="6"/>
  <c r="AI1046" i="6"/>
  <c r="AI1069" i="6"/>
  <c r="AI1119" i="6"/>
  <c r="AI1120" i="6"/>
  <c r="AI1100" i="6"/>
  <c r="AI474" i="6"/>
  <c r="AI796" i="6"/>
  <c r="AA329" i="6"/>
  <c r="AA400" i="6"/>
  <c r="AA119" i="6"/>
  <c r="AA139" i="6"/>
  <c r="AA339" i="6"/>
  <c r="AA372" i="6"/>
  <c r="AA125" i="6"/>
  <c r="AA531" i="6"/>
  <c r="AA511" i="6"/>
  <c r="AA565" i="6"/>
  <c r="AA1112" i="6"/>
  <c r="AA129" i="6"/>
  <c r="AA376" i="6"/>
  <c r="AA245" i="6"/>
  <c r="AA96" i="6"/>
  <c r="AA676" i="6"/>
  <c r="AA680" i="6"/>
  <c r="AA722" i="6"/>
  <c r="AA744" i="6"/>
  <c r="AA772" i="6"/>
  <c r="AA745" i="6"/>
  <c r="AA754" i="6"/>
  <c r="AA747" i="6"/>
  <c r="AA751" i="6"/>
  <c r="AA776" i="6"/>
  <c r="AA782" i="6"/>
  <c r="AA806" i="6"/>
  <c r="AA809" i="6"/>
  <c r="AA819" i="6"/>
  <c r="AA903" i="6"/>
  <c r="AA924" i="6"/>
  <c r="AA1046" i="6"/>
  <c r="AA1069" i="6"/>
  <c r="AA1119" i="6"/>
  <c r="AA1120" i="6"/>
  <c r="AA1100" i="6"/>
  <c r="AA474" i="6"/>
  <c r="AA796" i="6"/>
  <c r="S796" i="6"/>
  <c r="S474" i="6"/>
  <c r="S1100" i="6"/>
  <c r="S1120" i="6"/>
  <c r="AI126" i="6" l="1"/>
  <c r="AI966" i="6"/>
  <c r="AA966" i="6"/>
  <c r="AA93" i="6"/>
  <c r="AA306" i="6"/>
  <c r="S96" i="6"/>
  <c r="S676" i="6"/>
  <c r="S245" i="6"/>
  <c r="S806" i="6"/>
  <c r="S376" i="6"/>
  <c r="S129" i="6"/>
  <c r="S126" i="6"/>
  <c r="S776" i="6"/>
  <c r="S966" i="6"/>
  <c r="S93" i="6"/>
  <c r="S306" i="6"/>
  <c r="S400" i="6"/>
  <c r="S329" i="6"/>
  <c r="S1046" i="6"/>
  <c r="S119" i="6"/>
  <c r="S1119" i="6"/>
  <c r="S722" i="6"/>
  <c r="S139" i="6"/>
  <c r="S744" i="6"/>
  <c r="S809" i="6"/>
  <c r="S772" i="6"/>
  <c r="S1069" i="6"/>
  <c r="S339" i="6"/>
  <c r="S782" i="6"/>
  <c r="S819" i="6"/>
  <c r="S125" i="6"/>
  <c r="S745" i="6"/>
  <c r="S531" i="6"/>
  <c r="S680" i="6"/>
  <c r="S372" i="6"/>
  <c r="S511" i="6"/>
  <c r="S565" i="6"/>
  <c r="S747" i="6"/>
  <c r="S1112" i="6"/>
  <c r="S751" i="6"/>
  <c r="S903" i="6"/>
  <c r="AR620" i="6" l="1"/>
  <c r="AR796" i="6"/>
  <c r="AS796" i="6" s="1"/>
  <c r="AR1100" i="6"/>
  <c r="AR1119" i="6"/>
  <c r="AR1046" i="6"/>
  <c r="AR903" i="6"/>
  <c r="AR809" i="6"/>
  <c r="AR782" i="6"/>
  <c r="AR751" i="6"/>
  <c r="AR754" i="6"/>
  <c r="AS754" i="6" s="1"/>
  <c r="AR744" i="6"/>
  <c r="AR722" i="6"/>
  <c r="AR676" i="6"/>
  <c r="AR245" i="6"/>
  <c r="AS245" i="6" s="1"/>
  <c r="AR129" i="6"/>
  <c r="AR565" i="6"/>
  <c r="AR531" i="6"/>
  <c r="AR372" i="6"/>
  <c r="AS372" i="6" s="1"/>
  <c r="AR139" i="6"/>
  <c r="AR400" i="6"/>
  <c r="AR306" i="6"/>
  <c r="AQ474" i="6"/>
  <c r="AQ1120" i="6"/>
  <c r="AQ1069" i="6"/>
  <c r="AQ924" i="6"/>
  <c r="AQ819" i="6"/>
  <c r="AQ806" i="6"/>
  <c r="AQ776" i="6"/>
  <c r="AQ747" i="6"/>
  <c r="AQ745" i="6"/>
  <c r="AT745" i="6" s="1"/>
  <c r="AQ772" i="6"/>
  <c r="AQ680" i="6"/>
  <c r="AQ96" i="6"/>
  <c r="AQ376" i="6"/>
  <c r="AT376" i="6" s="1"/>
  <c r="AQ620" i="6"/>
  <c r="AQ565" i="6"/>
  <c r="AQ531" i="6"/>
  <c r="AQ372" i="6"/>
  <c r="AT372" i="6" s="1"/>
  <c r="AQ139" i="6"/>
  <c r="AQ400" i="6"/>
  <c r="AT400" i="6" s="1"/>
  <c r="AQ306" i="6"/>
  <c r="AR474" i="6"/>
  <c r="AR1120" i="6"/>
  <c r="AR1069" i="6"/>
  <c r="AR924" i="6"/>
  <c r="AR819" i="6"/>
  <c r="AR806" i="6"/>
  <c r="AR776" i="6"/>
  <c r="AR747" i="6"/>
  <c r="AR745" i="6"/>
  <c r="AS745" i="6" s="1"/>
  <c r="AR772" i="6"/>
  <c r="AR680" i="6"/>
  <c r="AS680" i="6" s="1"/>
  <c r="AR96" i="6"/>
  <c r="AR376" i="6"/>
  <c r="AR1112" i="6"/>
  <c r="AR511" i="6"/>
  <c r="AR125" i="6"/>
  <c r="AR339" i="6"/>
  <c r="AR119" i="6"/>
  <c r="AR329" i="6"/>
  <c r="AQ796" i="6"/>
  <c r="AT796" i="6" s="1"/>
  <c r="AQ1100" i="6"/>
  <c r="AQ1119" i="6"/>
  <c r="AQ1046" i="6"/>
  <c r="AS1046" i="6" s="1"/>
  <c r="AQ903" i="6"/>
  <c r="AQ809" i="6"/>
  <c r="AS809" i="6" s="1"/>
  <c r="AQ782" i="6"/>
  <c r="AQ751" i="6"/>
  <c r="AS751" i="6" s="1"/>
  <c r="AQ754" i="6"/>
  <c r="AT754" i="6" s="1"/>
  <c r="AQ744" i="6"/>
  <c r="AT744" i="6" s="1"/>
  <c r="AQ722" i="6"/>
  <c r="AQ676" i="6"/>
  <c r="AT676" i="6" s="1"/>
  <c r="AQ245" i="6"/>
  <c r="AQ129" i="6"/>
  <c r="AT129" i="6" s="1"/>
  <c r="AQ1112" i="6"/>
  <c r="AQ511" i="6"/>
  <c r="AT511" i="6" s="1"/>
  <c r="AQ125" i="6"/>
  <c r="AQ339" i="6"/>
  <c r="AT339" i="6" s="1"/>
  <c r="AQ119" i="6"/>
  <c r="AQ329" i="6"/>
  <c r="AT329" i="6" s="1"/>
  <c r="AT96" i="6"/>
  <c r="AT245" i="6"/>
  <c r="AQ966" i="6"/>
  <c r="AT966" i="6" s="1"/>
  <c r="AT306" i="6"/>
  <c r="AT119" i="6"/>
  <c r="AT722" i="6"/>
  <c r="AT772" i="6"/>
  <c r="AT819" i="6"/>
  <c r="AT531" i="6"/>
  <c r="AT565" i="6"/>
  <c r="AT1112" i="6"/>
  <c r="AT903" i="6"/>
  <c r="AR93" i="6"/>
  <c r="AS93" i="6" s="1"/>
  <c r="AS400" i="6"/>
  <c r="AS139" i="6"/>
  <c r="AS1069" i="6"/>
  <c r="AS125" i="6"/>
  <c r="AS1120" i="6"/>
  <c r="AS511" i="6"/>
  <c r="AS96" i="6"/>
  <c r="AS376" i="6"/>
  <c r="AT806" i="6"/>
  <c r="AQ93" i="6"/>
  <c r="AT93" i="6" s="1"/>
  <c r="AT1046" i="6"/>
  <c r="AT1119" i="6"/>
  <c r="AT139" i="6"/>
  <c r="AT1069" i="6"/>
  <c r="AT782" i="6"/>
  <c r="AT125" i="6"/>
  <c r="AT1120" i="6"/>
  <c r="AT680" i="6"/>
  <c r="AT747" i="6"/>
  <c r="AR966" i="6"/>
  <c r="AS306" i="6"/>
  <c r="AS329" i="6"/>
  <c r="AS119" i="6"/>
  <c r="AS744" i="6"/>
  <c r="AS772" i="6"/>
  <c r="AS339" i="6"/>
  <c r="AS531" i="6"/>
  <c r="AS565" i="6"/>
  <c r="AS1112" i="6"/>
  <c r="AS903" i="6"/>
  <c r="AS806" i="6"/>
  <c r="AS129" i="6"/>
  <c r="BE175" i="6"/>
  <c r="AY175" i="6"/>
  <c r="AU175" i="6"/>
  <c r="AW175" i="6" s="1"/>
  <c r="AM175" i="6"/>
  <c r="AK175" i="6"/>
  <c r="AI175" i="6"/>
  <c r="AG175" i="6"/>
  <c r="AE175" i="6"/>
  <c r="AC175" i="6"/>
  <c r="Z175" i="6"/>
  <c r="AA175" i="6" s="1"/>
  <c r="S175" i="6"/>
  <c r="AY158" i="6"/>
  <c r="AX158" i="6"/>
  <c r="AW158" i="6"/>
  <c r="AY157" i="6"/>
  <c r="AX157" i="6"/>
  <c r="AW157" i="6"/>
  <c r="AY152" i="6"/>
  <c r="AX152" i="6"/>
  <c r="AW152" i="6"/>
  <c r="AM152" i="6"/>
  <c r="AK152" i="6"/>
  <c r="AI152" i="6"/>
  <c r="AG152" i="6"/>
  <c r="AE152" i="6"/>
  <c r="AC152" i="6"/>
  <c r="Z152" i="6"/>
  <c r="AA152" i="6" s="1"/>
  <c r="S152" i="6"/>
  <c r="AY150" i="6"/>
  <c r="AX150" i="6"/>
  <c r="AW150" i="6"/>
  <c r="AM150" i="6"/>
  <c r="AK150" i="6"/>
  <c r="AI150" i="6"/>
  <c r="AG150" i="6"/>
  <c r="AE150" i="6"/>
  <c r="AC150" i="6"/>
  <c r="Z150" i="6"/>
  <c r="AA150" i="6" s="1"/>
  <c r="S150" i="6"/>
  <c r="AY148" i="6"/>
  <c r="AX148" i="6"/>
  <c r="AW148" i="6"/>
  <c r="BE110" i="6"/>
  <c r="AV110" i="6"/>
  <c r="AY110" i="6" s="1"/>
  <c r="AU110" i="6"/>
  <c r="AX110" i="6" s="1"/>
  <c r="AM110" i="6"/>
  <c r="AK110" i="6"/>
  <c r="AI110" i="6"/>
  <c r="AG110" i="6"/>
  <c r="AE110" i="6"/>
  <c r="AC110" i="6"/>
  <c r="Z110" i="6"/>
  <c r="AA110" i="6" s="1"/>
  <c r="S110" i="6"/>
  <c r="BE91" i="6"/>
  <c r="AX91" i="6"/>
  <c r="AV91" i="6"/>
  <c r="AW91" i="6" s="1"/>
  <c r="AM91" i="6"/>
  <c r="AK91" i="6"/>
  <c r="AH91" i="6"/>
  <c r="AI91" i="6" s="1"/>
  <c r="AG91" i="6"/>
  <c r="AE91" i="6"/>
  <c r="AC91" i="6"/>
  <c r="Z91" i="6"/>
  <c r="AA91" i="6" s="1"/>
  <c r="S91" i="6"/>
  <c r="BE82" i="6"/>
  <c r="AY82" i="6"/>
  <c r="AU82" i="6"/>
  <c r="AW82" i="6" s="1"/>
  <c r="AM82" i="6"/>
  <c r="AK82" i="6"/>
  <c r="AI82" i="6"/>
  <c r="AG82" i="6"/>
  <c r="AE82" i="6"/>
  <c r="AC82" i="6"/>
  <c r="Z82" i="6"/>
  <c r="AA82" i="6" s="1"/>
  <c r="S82" i="6"/>
  <c r="AX33" i="6"/>
  <c r="AV33" i="6"/>
  <c r="AW33" i="6" s="1"/>
  <c r="AM33" i="6"/>
  <c r="AK33" i="6"/>
  <c r="AI33" i="6"/>
  <c r="AG33" i="6"/>
  <c r="AE33" i="6"/>
  <c r="AC33" i="6"/>
  <c r="Z33" i="6"/>
  <c r="AA33" i="6" s="1"/>
  <c r="S33" i="6"/>
  <c r="AY13" i="6"/>
  <c r="AX13" i="6"/>
  <c r="AW13" i="6"/>
  <c r="AM13" i="6"/>
  <c r="AK13" i="6"/>
  <c r="AI13" i="6"/>
  <c r="AG13" i="6"/>
  <c r="AE13" i="6"/>
  <c r="AC13" i="6"/>
  <c r="Z13" i="6"/>
  <c r="AA13" i="6" s="1"/>
  <c r="S13" i="6"/>
  <c r="AY4" i="6"/>
  <c r="AX4" i="6"/>
  <c r="AW4" i="6"/>
  <c r="AM4" i="6"/>
  <c r="AK4" i="6"/>
  <c r="AI4" i="6"/>
  <c r="AG4" i="6"/>
  <c r="AE4" i="6"/>
  <c r="AC4" i="6"/>
  <c r="Z4" i="6"/>
  <c r="AA4" i="6" s="1"/>
  <c r="S4" i="6"/>
  <c r="AT751" i="6" l="1"/>
  <c r="AT809" i="6"/>
  <c r="AS722" i="6"/>
  <c r="AS747" i="6"/>
  <c r="AS676" i="6"/>
  <c r="AS782" i="6"/>
  <c r="AS1119" i="6"/>
  <c r="AS819" i="6"/>
  <c r="AS4" i="6"/>
  <c r="AZ4" i="6"/>
  <c r="BA4" i="6" s="1"/>
  <c r="BD4" i="6" s="1"/>
  <c r="AX82" i="6"/>
  <c r="AZ82" i="6" s="1"/>
  <c r="AX175" i="6"/>
  <c r="AZ175" i="6" s="1"/>
  <c r="BB175" i="6" s="1"/>
  <c r="AT152" i="6"/>
  <c r="AT33" i="6"/>
  <c r="AT4" i="6"/>
  <c r="AZ13" i="6"/>
  <c r="BA13" i="6" s="1"/>
  <c r="AZ157" i="6"/>
  <c r="BA157" i="6" s="1"/>
  <c r="AZ110" i="6"/>
  <c r="AT150" i="6"/>
  <c r="AT175" i="6"/>
  <c r="AT13" i="6"/>
  <c r="AY33" i="6"/>
  <c r="AZ33" i="6" s="1"/>
  <c r="BA33" i="6" s="1"/>
  <c r="AT91" i="6"/>
  <c r="AY91" i="6"/>
  <c r="AZ91" i="6" s="1"/>
  <c r="BD91" i="6" s="1"/>
  <c r="AZ150" i="6"/>
  <c r="BA150" i="6" s="1"/>
  <c r="AZ158" i="6"/>
  <c r="BA158" i="6" s="1"/>
  <c r="AZ148" i="6"/>
  <c r="BA148" i="6" s="1"/>
  <c r="AZ152" i="6"/>
  <c r="BA152" i="6" s="1"/>
  <c r="AT82" i="6"/>
  <c r="AT110" i="6"/>
  <c r="AW110" i="6"/>
  <c r="AW921" i="6"/>
  <c r="AX921" i="6"/>
  <c r="AY921" i="6"/>
  <c r="AW940" i="6"/>
  <c r="AX940" i="6"/>
  <c r="AY940" i="6"/>
  <c r="AV254" i="6"/>
  <c r="AW254" i="6" s="1"/>
  <c r="AX254" i="6"/>
  <c r="AV291" i="6"/>
  <c r="AY291" i="6" s="1"/>
  <c r="AX291" i="6"/>
  <c r="AV710" i="6"/>
  <c r="AY710" i="6" s="1"/>
  <c r="AX710" i="6"/>
  <c r="AW771" i="6"/>
  <c r="AX771" i="6"/>
  <c r="AY771" i="6"/>
  <c r="AW896" i="6"/>
  <c r="AX896" i="6"/>
  <c r="AY896" i="6"/>
  <c r="AV1108" i="6"/>
  <c r="AW1108" i="6" s="1"/>
  <c r="AX1108" i="6"/>
  <c r="BA175" i="6" l="1"/>
  <c r="BC175" i="6"/>
  <c r="BD175" i="6"/>
  <c r="BB82" i="6"/>
  <c r="BA82" i="6"/>
  <c r="BD82" i="6"/>
  <c r="BC82" i="6"/>
  <c r="BB4" i="6"/>
  <c r="BC4" i="6"/>
  <c r="BA91" i="6"/>
  <c r="BB13" i="6"/>
  <c r="BC13" i="6"/>
  <c r="BD13" i="6"/>
  <c r="BC91" i="6"/>
  <c r="BB91" i="6"/>
  <c r="BB152" i="6"/>
  <c r="BD152" i="6"/>
  <c r="BC152" i="6"/>
  <c r="BB148" i="6"/>
  <c r="BD148" i="6"/>
  <c r="BC148" i="6"/>
  <c r="BB157" i="6"/>
  <c r="BD157" i="6"/>
  <c r="BC157" i="6"/>
  <c r="BB158" i="6"/>
  <c r="BD158" i="6"/>
  <c r="BC158" i="6"/>
  <c r="BB150" i="6"/>
  <c r="BD150" i="6"/>
  <c r="BC150" i="6"/>
  <c r="BC110" i="6"/>
  <c r="BB110" i="6"/>
  <c r="BA110" i="6"/>
  <c r="BD110" i="6"/>
  <c r="BB33" i="6"/>
  <c r="BD33" i="6"/>
  <c r="BC33" i="6"/>
  <c r="AW291" i="6"/>
  <c r="AZ771" i="6"/>
  <c r="BA771" i="6" s="1"/>
  <c r="BB771" i="6" s="1"/>
  <c r="AZ896" i="6"/>
  <c r="BA896" i="6" s="1"/>
  <c r="BB896" i="6" s="1"/>
  <c r="AY1108" i="6"/>
  <c r="AZ1108" i="6" s="1"/>
  <c r="BA1108" i="6" s="1"/>
  <c r="BC1108" i="6" s="1"/>
  <c r="AZ291" i="6"/>
  <c r="AZ921" i="6"/>
  <c r="BA921" i="6" s="1"/>
  <c r="BC921" i="6" s="1"/>
  <c r="AZ940" i="6"/>
  <c r="BA940" i="6" s="1"/>
  <c r="BC940" i="6" s="1"/>
  <c r="AZ710" i="6"/>
  <c r="AW710" i="6"/>
  <c r="AY254" i="6"/>
  <c r="AZ254" i="6" s="1"/>
  <c r="BA254" i="6" s="1"/>
  <c r="BA291" i="6" l="1"/>
  <c r="BB291" i="6" s="1"/>
  <c r="BC771" i="6"/>
  <c r="BA710" i="6"/>
  <c r="BB710" i="6" s="1"/>
  <c r="BD921" i="6"/>
  <c r="BB921" i="6"/>
  <c r="BB940" i="6"/>
  <c r="BD771" i="6"/>
  <c r="BD896" i="6"/>
  <c r="BC896" i="6"/>
  <c r="BD1108" i="6"/>
  <c r="BD940" i="6"/>
  <c r="BB1108" i="6"/>
  <c r="BD254" i="6"/>
  <c r="BC254" i="6"/>
  <c r="BB254" i="6"/>
  <c r="AV799" i="6"/>
  <c r="AU793" i="6"/>
  <c r="BD291" i="6" l="1"/>
  <c r="BC291" i="6"/>
  <c r="BD710" i="6"/>
  <c r="BC710" i="6"/>
  <c r="BE683" i="6"/>
  <c r="AU942" i="6"/>
  <c r="AU249" i="6"/>
  <c r="BI245" i="6" l="1"/>
  <c r="BI1028" i="6"/>
  <c r="AY698" i="6"/>
  <c r="AX698" i="6"/>
  <c r="AW698" i="6"/>
  <c r="BI815" i="6"/>
  <c r="BE799" i="6"/>
  <c r="AX799" i="6"/>
  <c r="AY799" i="6"/>
  <c r="AM799" i="6"/>
  <c r="AK799" i="6"/>
  <c r="AH799" i="6"/>
  <c r="AI799" i="6" s="1"/>
  <c r="AG799" i="6"/>
  <c r="AE799" i="6"/>
  <c r="AC799" i="6"/>
  <c r="Z799" i="6"/>
  <c r="AA799" i="6" s="1"/>
  <c r="S799" i="6"/>
  <c r="BE1130" i="6"/>
  <c r="AV1130" i="6"/>
  <c r="AU1130" i="6"/>
  <c r="AX1130" i="6" s="1"/>
  <c r="AM1130" i="6"/>
  <c r="AK1130" i="6"/>
  <c r="AI1130" i="6"/>
  <c r="AG1130" i="6"/>
  <c r="AE1130" i="6"/>
  <c r="AC1130" i="6"/>
  <c r="Z1130" i="6"/>
  <c r="AA1130" i="6" s="1"/>
  <c r="S1130" i="6"/>
  <c r="BE954" i="6"/>
  <c r="AV954" i="6"/>
  <c r="AY954" i="6" s="1"/>
  <c r="AU954" i="6"/>
  <c r="AX954" i="6" s="1"/>
  <c r="AM954" i="6"/>
  <c r="AK954" i="6"/>
  <c r="AI954" i="6"/>
  <c r="AG954" i="6"/>
  <c r="AE954" i="6"/>
  <c r="AC954" i="6"/>
  <c r="Z954" i="6"/>
  <c r="AA954" i="6" s="1"/>
  <c r="S954" i="6"/>
  <c r="BE580" i="6"/>
  <c r="AX580" i="6"/>
  <c r="AV580" i="6"/>
  <c r="AW580" i="6" s="1"/>
  <c r="AM580" i="6"/>
  <c r="AK580" i="6"/>
  <c r="AI580" i="6"/>
  <c r="AG580" i="6"/>
  <c r="AE580" i="6"/>
  <c r="AC580" i="6"/>
  <c r="Z580" i="6"/>
  <c r="AA580" i="6" s="1"/>
  <c r="S580" i="6"/>
  <c r="AY333" i="6"/>
  <c r="AU333" i="6"/>
  <c r="AM333" i="6"/>
  <c r="AK333" i="6"/>
  <c r="AI333" i="6"/>
  <c r="AG333" i="6"/>
  <c r="AE333" i="6"/>
  <c r="AC333" i="6"/>
  <c r="Z333" i="6"/>
  <c r="AA333" i="6" s="1"/>
  <c r="S333" i="6"/>
  <c r="AY749" i="6"/>
  <c r="AU749" i="6"/>
  <c r="AW749" i="6" s="1"/>
  <c r="AM749" i="6"/>
  <c r="AK749" i="6"/>
  <c r="AI749" i="6"/>
  <c r="AG749" i="6"/>
  <c r="AE749" i="6"/>
  <c r="AC749" i="6"/>
  <c r="Z749" i="6"/>
  <c r="AA749" i="6" s="1"/>
  <c r="S749" i="6"/>
  <c r="AY683" i="6"/>
  <c r="AX683" i="6"/>
  <c r="AW683" i="6"/>
  <c r="AM683" i="6"/>
  <c r="AK683" i="6"/>
  <c r="AH683" i="6"/>
  <c r="AI683" i="6" s="1"/>
  <c r="AG683" i="6"/>
  <c r="AE683" i="6"/>
  <c r="AC683" i="6"/>
  <c r="Z683" i="6"/>
  <c r="AA683" i="6" s="1"/>
  <c r="S683" i="6"/>
  <c r="AY793" i="6"/>
  <c r="AX793" i="6"/>
  <c r="AM793" i="6"/>
  <c r="AK793" i="6"/>
  <c r="AH793" i="6"/>
  <c r="AI793" i="6" s="1"/>
  <c r="AG793" i="6"/>
  <c r="AE793" i="6"/>
  <c r="AC793" i="6"/>
  <c r="Z793" i="6"/>
  <c r="AA793" i="6" s="1"/>
  <c r="S793" i="6"/>
  <c r="BE249" i="6"/>
  <c r="AX249" i="6"/>
  <c r="AV249" i="6"/>
  <c r="AY249" i="6" s="1"/>
  <c r="AM249" i="6"/>
  <c r="AK249" i="6"/>
  <c r="AH249" i="6"/>
  <c r="AI249" i="6" s="1"/>
  <c r="AG249" i="6"/>
  <c r="AE249" i="6"/>
  <c r="AC249" i="6"/>
  <c r="Z249" i="6"/>
  <c r="AA249" i="6" s="1"/>
  <c r="S249" i="6"/>
  <c r="BE419" i="6"/>
  <c r="AY419" i="6"/>
  <c r="AX419" i="6"/>
  <c r="AW419" i="6"/>
  <c r="AM419" i="6"/>
  <c r="AK419" i="6"/>
  <c r="AI419" i="6"/>
  <c r="AG419" i="6"/>
  <c r="AE419" i="6"/>
  <c r="AC419" i="6"/>
  <c r="Z419" i="6"/>
  <c r="AA419" i="6" s="1"/>
  <c r="S419" i="6"/>
  <c r="AY942" i="6"/>
  <c r="AM942" i="6"/>
  <c r="AK942" i="6"/>
  <c r="AI942" i="6"/>
  <c r="AG942" i="6"/>
  <c r="AE942" i="6"/>
  <c r="AC942" i="6"/>
  <c r="Z942" i="6"/>
  <c r="AA942" i="6" s="1"/>
  <c r="S942" i="6"/>
  <c r="AY934" i="6"/>
  <c r="AX934" i="6"/>
  <c r="AW934" i="6"/>
  <c r="AM934" i="6"/>
  <c r="AK934" i="6"/>
  <c r="AI934" i="6"/>
  <c r="AG934" i="6"/>
  <c r="AE934" i="6"/>
  <c r="AC934" i="6"/>
  <c r="Z934" i="6"/>
  <c r="AA934" i="6" s="1"/>
  <c r="S934" i="6"/>
  <c r="AY620" i="6"/>
  <c r="AX620" i="6"/>
  <c r="AW620" i="6"/>
  <c r="AM620" i="6"/>
  <c r="AK620" i="6"/>
  <c r="AH620" i="6"/>
  <c r="AI620" i="6" s="1"/>
  <c r="AG620" i="6"/>
  <c r="AE620" i="6"/>
  <c r="AC620" i="6"/>
  <c r="Z620" i="6"/>
  <c r="AA620" i="6" s="1"/>
  <c r="S620" i="6"/>
  <c r="AW1130" i="6" l="1"/>
  <c r="AW249" i="6"/>
  <c r="AY1130" i="6"/>
  <c r="AZ1130" i="6" s="1"/>
  <c r="AX749" i="6"/>
  <c r="AZ749" i="6" s="1"/>
  <c r="BA749" i="6" s="1"/>
  <c r="BD749" i="6" s="1"/>
  <c r="AV1158" i="6"/>
  <c r="AY580" i="6"/>
  <c r="AZ580" i="6" s="1"/>
  <c r="BD580" i="6" s="1"/>
  <c r="AZ934" i="6"/>
  <c r="BA934" i="6" s="1"/>
  <c r="BC934" i="6" s="1"/>
  <c r="AZ954" i="6"/>
  <c r="AZ799" i="6"/>
  <c r="AZ698" i="6"/>
  <c r="BA698" i="6" s="1"/>
  <c r="BD698" i="6" s="1"/>
  <c r="AZ683" i="6"/>
  <c r="BB683" i="6" s="1"/>
  <c r="BE1158" i="6"/>
  <c r="AZ249" i="6"/>
  <c r="BC419" i="6"/>
  <c r="BD419" i="6"/>
  <c r="AZ419" i="6"/>
  <c r="BA419" i="6" s="1"/>
  <c r="AZ620" i="6"/>
  <c r="BA620" i="6" s="1"/>
  <c r="AX942" i="6"/>
  <c r="AZ942" i="6" s="1"/>
  <c r="AW942" i="6"/>
  <c r="AU1158" i="6"/>
  <c r="AW333" i="6"/>
  <c r="AX333" i="6"/>
  <c r="AZ333" i="6" s="1"/>
  <c r="BB419" i="6"/>
  <c r="AZ793" i="6"/>
  <c r="AW799" i="6"/>
  <c r="AW954" i="6"/>
  <c r="AW793" i="6"/>
  <c r="BB249" i="6" l="1"/>
  <c r="BD1130" i="6"/>
  <c r="AY1158" i="6"/>
  <c r="BC683" i="6"/>
  <c r="BD683" i="6"/>
  <c r="BC580" i="6"/>
  <c r="BA942" i="6"/>
  <c r="BD942" i="6" s="1"/>
  <c r="BD249" i="6"/>
  <c r="BB934" i="6"/>
  <c r="BC249" i="6"/>
  <c r="BB1130" i="6"/>
  <c r="BA580" i="6"/>
  <c r="BD934" i="6"/>
  <c r="BB580" i="6"/>
  <c r="BB698" i="6"/>
  <c r="BC698" i="6"/>
  <c r="BC749" i="6"/>
  <c r="BC1130" i="6"/>
  <c r="BA333" i="6"/>
  <c r="BC333" i="6" s="1"/>
  <c r="BA249" i="6"/>
  <c r="BB749" i="6"/>
  <c r="BA683" i="6"/>
  <c r="BA1130" i="6"/>
  <c r="BC954" i="6"/>
  <c r="BA954" i="6"/>
  <c r="BD954" i="6"/>
  <c r="BB954" i="6"/>
  <c r="BD620" i="6"/>
  <c r="BC620" i="6"/>
  <c r="BB620" i="6"/>
  <c r="BA793" i="6"/>
  <c r="BD799" i="6"/>
  <c r="BC799" i="6"/>
  <c r="BB799" i="6"/>
  <c r="BA799" i="6"/>
  <c r="AZ1158" i="6"/>
  <c r="AW1158" i="6"/>
  <c r="AX1158" i="6"/>
  <c r="BC942" i="6" l="1"/>
  <c r="BB942" i="6"/>
  <c r="BD333" i="6"/>
  <c r="BB333" i="6"/>
  <c r="BA1158" i="6"/>
  <c r="BB793" i="6"/>
  <c r="BD793" i="6"/>
  <c r="BC793" i="6"/>
  <c r="BD1158" i="6" l="1"/>
  <c r="BC1158" i="6"/>
  <c r="BB1158" i="6"/>
  <c r="AT1100" i="6" l="1"/>
  <c r="AT924" i="6"/>
  <c r="AT776" i="6"/>
  <c r="AR126" i="6"/>
  <c r="AT474" i="6"/>
  <c r="AQ126" i="6"/>
  <c r="AT126" i="6" s="1"/>
  <c r="AS776" i="6"/>
  <c r="AQ799" i="6"/>
  <c r="AT799" i="6" s="1"/>
  <c r="AR1130" i="6"/>
  <c r="AQ954" i="6"/>
  <c r="AT954" i="6" s="1"/>
  <c r="AR580" i="6"/>
  <c r="AR333" i="6"/>
  <c r="AR749" i="6"/>
  <c r="AQ683" i="6"/>
  <c r="AT683" i="6" s="1"/>
  <c r="AQ793" i="6"/>
  <c r="AT793" i="6" s="1"/>
  <c r="AR249" i="6"/>
  <c r="AR419" i="6"/>
  <c r="AQ942" i="6"/>
  <c r="AT942" i="6" s="1"/>
  <c r="AR934" i="6"/>
  <c r="AR799" i="6"/>
  <c r="AQ1130" i="6"/>
  <c r="AT1130" i="6" s="1"/>
  <c r="AR954" i="6"/>
  <c r="AQ580" i="6"/>
  <c r="AT580" i="6" s="1"/>
  <c r="AQ333" i="6"/>
  <c r="AT333" i="6" s="1"/>
  <c r="AQ749" i="6"/>
  <c r="AT749" i="6" s="1"/>
  <c r="AR683" i="6"/>
  <c r="AR793" i="6"/>
  <c r="AQ249" i="6"/>
  <c r="AT249" i="6" s="1"/>
  <c r="AQ419" i="6"/>
  <c r="AT419" i="6" s="1"/>
  <c r="AR942" i="6"/>
  <c r="AQ934" i="6"/>
  <c r="AT934" i="6" s="1"/>
  <c r="N1109" i="4"/>
  <c r="N1040" i="4"/>
  <c r="N846" i="4"/>
  <c r="AS924" i="6" l="1"/>
  <c r="AS1100" i="6"/>
  <c r="AS474" i="6"/>
</calcChain>
</file>

<file path=xl/comments1.xml><?xml version="1.0" encoding="utf-8"?>
<comments xmlns="http://schemas.openxmlformats.org/spreadsheetml/2006/main">
  <authors>
    <author/>
    <author>Сперанский Михаил Викторович</author>
  </authors>
  <commentList>
    <comment ref="AB82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8</t>
        </r>
      </text>
    </comment>
    <comment ref="AH82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160</t>
        </r>
      </text>
    </comment>
    <comment ref="AP82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94,90</t>
        </r>
      </text>
    </comment>
    <comment ref="AV82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Парковка за счет ГБ</t>
        </r>
      </text>
    </comment>
    <comment ref="AP91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79,49</t>
        </r>
      </text>
    </comment>
    <comment ref="AV91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Парковка за счет ГБ</t>
        </r>
      </text>
    </comment>
    <comment ref="AP110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95,67</t>
        </r>
      </text>
    </comment>
    <comment ref="AV110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Парковка за счет ГБ</t>
        </r>
      </text>
    </comment>
    <comment ref="AV175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Парковка за счет ГБ</t>
        </r>
      </text>
    </comment>
    <comment ref="AV249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Парковка за счет ГБ</t>
        </r>
      </text>
    </comment>
    <comment ref="AV419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Парковка за счет ГБ</t>
        </r>
      </text>
    </comment>
    <comment ref="AV580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Парковка за счет ГБ</t>
        </r>
      </text>
    </comment>
    <comment ref="AV683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Парковка за счет ГБ</t>
        </r>
      </text>
    </comment>
    <comment ref="E698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Отказ от согласования сеты и проведения работ</t>
        </r>
      </text>
    </comment>
    <comment ref="AU698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Отказ от согласования сеты и проведения работ</t>
        </r>
      </text>
    </comment>
    <comment ref="AV799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Парковка за счет ГБ</t>
        </r>
      </text>
    </comment>
    <comment ref="G824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По данным УК: 65</t>
        </r>
      </text>
    </comment>
    <comment ref="AV954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Парковка за счет ГБ</t>
        </r>
      </text>
    </comment>
    <comment ref="AB1130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7</t>
        </r>
      </text>
    </comment>
    <comment ref="AH1130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176</t>
        </r>
      </text>
    </comment>
    <comment ref="AP1130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92,39</t>
        </r>
      </text>
    </comment>
    <comment ref="AV1130" authorId="1" shapeId="0">
      <text>
        <r>
          <rPr>
            <b/>
            <sz val="9"/>
            <color indexed="81"/>
            <rFont val="Tahoma"/>
            <family val="2"/>
            <charset val="204"/>
          </rPr>
          <t>Сперанский Михаил Викторович:</t>
        </r>
        <r>
          <rPr>
            <sz val="9"/>
            <color indexed="81"/>
            <rFont val="Tahoma"/>
            <family val="2"/>
            <charset val="204"/>
          </rPr>
          <t xml:space="preserve">
Парковка за счет ГБ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68" authorId="0" shapeId="0">
      <text>
        <r>
          <rPr>
            <sz val="11"/>
            <color rgb="FF000000"/>
            <rFont val="Calibri"/>
            <family val="2"/>
            <charset val="204"/>
          </rPr>
          <t>Сперанский Михаил Викторович:
По данным УК: 65</t>
        </r>
      </text>
    </comment>
  </commentList>
</comments>
</file>

<file path=xl/sharedStrings.xml><?xml version="1.0" encoding="utf-8"?>
<sst xmlns="http://schemas.openxmlformats.org/spreadsheetml/2006/main" count="13747" uniqueCount="2529">
  <si>
    <t>УК</t>
  </si>
  <si>
    <t>ЖЭК</t>
  </si>
  <si>
    <t>Округ</t>
  </si>
  <si>
    <t>Отв</t>
  </si>
  <si>
    <t>Улица</t>
  </si>
  <si>
    <t>Дом</t>
  </si>
  <si>
    <t>кв</t>
  </si>
  <si>
    <t>ФИО</t>
  </si>
  <si>
    <t>Статус в совете дома</t>
  </si>
  <si>
    <t>Участие в программе 2017</t>
  </si>
  <si>
    <t>Участие в программе 2018</t>
  </si>
  <si>
    <t>Телефон</t>
  </si>
  <si>
    <t>Информация о проведении собраний</t>
  </si>
  <si>
    <t>Протокол собрания</t>
  </si>
  <si>
    <t>Перечень</t>
  </si>
  <si>
    <t>Выданы дизайн-проекты</t>
  </si>
  <si>
    <t>Дата согласования дизайнпроекта и сметы</t>
  </si>
  <si>
    <t>Срок ввода в эксплуатацию МКД</t>
  </si>
  <si>
    <t>Баллы</t>
  </si>
  <si>
    <t>Выполнение работ по капитальному ремонту МКД, согласно краткосрочному плану в 2016 году (наличие договора на СМР)</t>
  </si>
  <si>
    <t>Предоставление копии кадастрового паспорта на дворовую территорию</t>
  </si>
  <si>
    <t>Отсутствие кадастрового паспорта на дворовую территорию</t>
  </si>
  <si>
    <t>Доля голосов собственников, принявших участие в голосовании по вопросам повестки общего собрания</t>
  </si>
  <si>
    <t>Участие собственников в благоустройстве территории  за последние пять лет (проведение субботников, участие в конкурсах на лучший двор, разбивка клумб)</t>
  </si>
  <si>
    <t>Избрание и деятельность совета МКД согласно ст.161.1 ЖК РФ</t>
  </si>
  <si>
    <t>В МКД выбран и реализован способ управления ТСЖ</t>
  </si>
  <si>
    <t>Кол-во квартир в домах, прилегающих к дворовой территории</t>
  </si>
  <si>
    <t>Доля финансового участия собственников помещений по минимальному перечню работ</t>
  </si>
  <si>
    <t>Доля финансового участия собственников помещений по дополнительному перечню работ</t>
  </si>
  <si>
    <t>Наличие принятого решения по доле финансового участия иных  заинтересованных лиц (спонсоры)</t>
  </si>
  <si>
    <t>Уровень оплаты за жилое помещение и коммунальные услуги в зависимости от среднего уровня оплаты за жилое помещение и коммунальные услуги по  МО</t>
  </si>
  <si>
    <t>Итого Баллы</t>
  </si>
  <si>
    <t>Участие в 2017</t>
  </si>
  <si>
    <t>Информирование</t>
  </si>
  <si>
    <t>Площадь проезда</t>
  </si>
  <si>
    <t>ООО ЖКУ</t>
  </si>
  <si>
    <t>ЖЭК-6
ПОСЕЛОК</t>
  </si>
  <si>
    <t>8 Марта</t>
  </si>
  <si>
    <t>Колоскова Галина Александровна</t>
  </si>
  <si>
    <t>П</t>
  </si>
  <si>
    <t>ГЖКУ</t>
  </si>
  <si>
    <t>ЖЭК-2</t>
  </si>
  <si>
    <t>Никитина</t>
  </si>
  <si>
    <t>Бортникова</t>
  </si>
  <si>
    <t>Лазина Надежда Тихоновна</t>
  </si>
  <si>
    <t>осн</t>
  </si>
  <si>
    <t>4-88-92,  8 913 1783427</t>
  </si>
  <si>
    <t>20.03.2017</t>
  </si>
  <si>
    <t>Есть</t>
  </si>
  <si>
    <t>доп</t>
  </si>
  <si>
    <t>Да</t>
  </si>
  <si>
    <t>Климова Валентина Николаевна</t>
  </si>
  <si>
    <t>А</t>
  </si>
  <si>
    <t>4-09-33</t>
  </si>
  <si>
    <t>Огребенко Раиса Федоровна</t>
  </si>
  <si>
    <t>3-41-04</t>
  </si>
  <si>
    <t>Гора Людмила Владимировна</t>
  </si>
  <si>
    <t>3-06-64   8 929 339 25 14</t>
  </si>
  <si>
    <t>Кирикова Лариса Юрьевна</t>
  </si>
  <si>
    <t>3-73-39   8-913-830-41-90</t>
  </si>
  <si>
    <t>Кулле Юлия Юрьевна</t>
  </si>
  <si>
    <r>
      <t xml:space="preserve">3-45-04  (ЖЭК-4) 8 913 523 7796, </t>
    </r>
    <r>
      <rPr>
        <b/>
        <sz val="11"/>
        <rFont val="Calibri"/>
        <family val="2"/>
        <charset val="204"/>
      </rPr>
      <t>8 9039871340</t>
    </r>
  </si>
  <si>
    <t>отказываются</t>
  </si>
  <si>
    <t>Семчук Сергей Николаевна</t>
  </si>
  <si>
    <t>4-85-59,  8 923 281 37 33</t>
  </si>
  <si>
    <t>Шульга Надежда Николаевна</t>
  </si>
  <si>
    <t>4-26-24</t>
  </si>
  <si>
    <t>Трегуб Татьяна Алексеевна</t>
  </si>
  <si>
    <t>3 73 25</t>
  </si>
  <si>
    <t>Вашкевич Елена Анатольевна</t>
  </si>
  <si>
    <t>3-31-89,  3-72-70,  923 283 76 05</t>
  </si>
  <si>
    <t>31.03.2017</t>
  </si>
  <si>
    <t>мин+доп</t>
  </si>
  <si>
    <t>Музыченко Дмитрий Николаевич</t>
  </si>
  <si>
    <t>8 913 576 76 02</t>
  </si>
  <si>
    <t>Петрунюк Ольга Викторовна</t>
  </si>
  <si>
    <t>3-67-82   8 983 203 79 57</t>
  </si>
  <si>
    <t>Файзулин Виталий Минивольвович</t>
  </si>
  <si>
    <t>3-32-79</t>
  </si>
  <si>
    <t>Барашкин Игорь Юрьевич</t>
  </si>
  <si>
    <t>8 913 571 26 83</t>
  </si>
  <si>
    <t>Шатровская Наталья Викторовна</t>
  </si>
  <si>
    <t>4-03-68</t>
  </si>
  <si>
    <t>Бояркина Наталья Викторовна</t>
  </si>
  <si>
    <t>4-26-74</t>
  </si>
  <si>
    <t>Кучеренко Любовь Дмитриевна</t>
  </si>
  <si>
    <t>4-97-39</t>
  </si>
  <si>
    <t>Торохов Анатолий Викторович</t>
  </si>
  <si>
    <t>4-84-51</t>
  </si>
  <si>
    <t>Веренья Альбина Александровна</t>
  </si>
  <si>
    <t>983-167-03-26</t>
  </si>
  <si>
    <t>Кукшин Юрий Юрьевич</t>
  </si>
  <si>
    <t>Голуб Нелли Анатольевна</t>
  </si>
  <si>
    <t>4-12-39</t>
  </si>
  <si>
    <t>Волков Иван Федорович</t>
  </si>
  <si>
    <t>3-81-75</t>
  </si>
  <si>
    <t>Яковлева Людмила Ивановна</t>
  </si>
  <si>
    <t>3-79-01</t>
  </si>
  <si>
    <t>Рец Людмила Андреевна</t>
  </si>
  <si>
    <t>4-25-96</t>
  </si>
  <si>
    <t>Ерохина Галина Александровна</t>
  </si>
  <si>
    <t>4-26-62</t>
  </si>
  <si>
    <t>Сотникова Нина Петровна</t>
  </si>
  <si>
    <t>4-85-57</t>
  </si>
  <si>
    <t>Тиунов Игорь Владимирович</t>
  </si>
  <si>
    <t>8 913-520-16-72</t>
  </si>
  <si>
    <t>30.03.2017</t>
  </si>
  <si>
    <t>Воробьев Леонид Александрович</t>
  </si>
  <si>
    <t>3-47-93</t>
  </si>
  <si>
    <t>Демидов Геннадий Михайлович</t>
  </si>
  <si>
    <t>3-75-88  8 913 527 32 97</t>
  </si>
  <si>
    <t>Михаил</t>
  </si>
  <si>
    <t>8 908 208 80 62</t>
  </si>
  <si>
    <t>Альшевская Елена Алексеевна</t>
  </si>
  <si>
    <t>3-37-93</t>
  </si>
  <si>
    <t>ЖЭК-3</t>
  </si>
  <si>
    <t>бортникова</t>
  </si>
  <si>
    <t>Чернова Надежда Георгиевна</t>
  </si>
  <si>
    <t>р.т.2-71-25,д.т3-73-73   89832975380</t>
  </si>
  <si>
    <t>Ткаченко Ольга Ивановна</t>
  </si>
  <si>
    <t>4-06-52, р.т.9-46-65   89233020976</t>
  </si>
  <si>
    <t>Веревкин Андрей Анотольевич</t>
  </si>
  <si>
    <t>3-54-00   89135670852</t>
  </si>
  <si>
    <t>Сперанский</t>
  </si>
  <si>
    <t>Кривоносова</t>
  </si>
  <si>
    <t>Участвовать не будем</t>
  </si>
  <si>
    <t>Федуро Сергей Иванович</t>
  </si>
  <si>
    <t>Пинаев Александр Николаевич</t>
  </si>
  <si>
    <t>Ананьева Вера Федоровна</t>
  </si>
  <si>
    <t>3-67-12</t>
  </si>
  <si>
    <t>Полканов Станислав Васильевич</t>
  </si>
  <si>
    <t>3-79-40</t>
  </si>
  <si>
    <t>Нервель Александр Владимирович</t>
  </si>
  <si>
    <t>Ломаченко Дмитрий Сергеевич</t>
  </si>
  <si>
    <t>4-19-11   89138337954</t>
  </si>
  <si>
    <t>Категоренко Иван Евгеньевич</t>
  </si>
  <si>
    <t>Северюхин Александр Алексеевич</t>
  </si>
  <si>
    <t>4-16-16</t>
  </si>
  <si>
    <t>Вильтовская Светлана Михайловна</t>
  </si>
  <si>
    <t>д.т. 3-09-63,р.т.3-77-67   89504040078</t>
  </si>
  <si>
    <t>Станкевич Людмила Владиславовна</t>
  </si>
  <si>
    <t>4-18-02</t>
  </si>
  <si>
    <t>Гришаев Сергей Николаевич</t>
  </si>
  <si>
    <t>3-48-45   89131813420</t>
  </si>
  <si>
    <t>Еще не решили</t>
  </si>
  <si>
    <t>Дуликов Евгений Анатольевич</t>
  </si>
  <si>
    <t>4-81-42   89135388028</t>
  </si>
  <si>
    <t>Булатова А.В. зам председ</t>
  </si>
  <si>
    <t>д.т.4-81-18,р.т.9-40-73   89080169118</t>
  </si>
  <si>
    <t>Савельев Денис Викторович</t>
  </si>
  <si>
    <t>Сафонова Римма Владимировна</t>
  </si>
  <si>
    <t>Земкина Лидия Григорьевна</t>
  </si>
  <si>
    <t>3-38-17</t>
  </si>
  <si>
    <t>Генералова Ирина зам председ</t>
  </si>
  <si>
    <t>Мосин Александр Александрович</t>
  </si>
  <si>
    <t>Беспалова Людмила Александровна</t>
  </si>
  <si>
    <t>3-47-38</t>
  </si>
  <si>
    <t>Мелехина Ирина Степановна</t>
  </si>
  <si>
    <t>3-41-68</t>
  </si>
  <si>
    <t>Суркова Эльвира Анатольевна</t>
  </si>
  <si>
    <t>4-92-12   89232813652</t>
  </si>
  <si>
    <t>Минибулатова Виктория В.  пом предс</t>
  </si>
  <si>
    <t>8-9131761388</t>
  </si>
  <si>
    <t>Огнева Татьяна Викторовна</t>
  </si>
  <si>
    <t>3-47-58</t>
  </si>
  <si>
    <t>ЖЭК-4
ГОРОД</t>
  </si>
  <si>
    <t>Скороходова Зинаида Захаровна</t>
  </si>
  <si>
    <t>4-23-88</t>
  </si>
  <si>
    <t>Моняхин Денис Юрьевич</t>
  </si>
  <si>
    <t>4-23-77</t>
  </si>
  <si>
    <t>Евсеев Сергей Владимирович</t>
  </si>
  <si>
    <t xml:space="preserve">4-25-44, </t>
  </si>
  <si>
    <t>Карпачева Ольга Николаевна</t>
  </si>
  <si>
    <t>Новикова Татьяна Александровна</t>
  </si>
  <si>
    <t>4-23-90   89135278571</t>
  </si>
  <si>
    <t>Иконникова Галина Николаевна</t>
  </si>
  <si>
    <t>4-28-05   89135284132</t>
  </si>
  <si>
    <t>Анискина Наталья Алексеевна</t>
  </si>
  <si>
    <t>Суворов Сергей Юрьевич</t>
  </si>
  <si>
    <t>Коршунова Вера Николаевна</t>
  </si>
  <si>
    <t>Минаева Татьяна Александровна</t>
  </si>
  <si>
    <t>4-23-36</t>
  </si>
  <si>
    <t>Горин Виктор</t>
  </si>
  <si>
    <t>4-27-37</t>
  </si>
  <si>
    <t>Виктория</t>
  </si>
  <si>
    <t>Михайлович</t>
  </si>
  <si>
    <t>89131912549   89048943868</t>
  </si>
  <si>
    <t>Афонасьева Ольга Александровна</t>
  </si>
  <si>
    <t>4-24-95</t>
  </si>
  <si>
    <t>Мухина Алена Викторовна</t>
  </si>
  <si>
    <t>Селявкин Юрий Иванович</t>
  </si>
  <si>
    <t>4-27-87   89504116739</t>
  </si>
  <si>
    <t>Романов Евгений Ярославич</t>
  </si>
  <si>
    <t>4-25-34</t>
  </si>
  <si>
    <t>Черный Владимир Васильевич</t>
  </si>
  <si>
    <t>4-27-93</t>
  </si>
  <si>
    <t>Сытина Светлана Ивановна</t>
  </si>
  <si>
    <t>4-23-70    89135905755</t>
  </si>
  <si>
    <t>20.10.2017</t>
  </si>
  <si>
    <t>Миронова Алеся Викторовна</t>
  </si>
  <si>
    <t>4-24-78</t>
  </si>
  <si>
    <t>Юшков Алексей Владимирович</t>
  </si>
  <si>
    <t>Иванчукова Наталья Александровна</t>
  </si>
  <si>
    <t>3-81-80 89232865040</t>
  </si>
  <si>
    <t>Афанасьев Александр Александрович</t>
  </si>
  <si>
    <t>Бойкова Оксана Васильевна</t>
  </si>
  <si>
    <t>Конюшок Олеся Сергеевна</t>
  </si>
  <si>
    <t>Анохина Маргарита Ивановна</t>
  </si>
  <si>
    <t>89504218766   89833628312</t>
  </si>
  <si>
    <t>Попович Владимир Петрович</t>
  </si>
  <si>
    <t>Гагарина</t>
  </si>
  <si>
    <t>Тюпина Наталья Юрьевна</t>
  </si>
  <si>
    <t>8-913-189 87 05 (дв-ик)</t>
  </si>
  <si>
    <t>Бондаренко Татьяна Николаевна</t>
  </si>
  <si>
    <t>4-26-36</t>
  </si>
  <si>
    <t>Бунтина Виктория Викторовна</t>
  </si>
  <si>
    <t>4-92-62</t>
  </si>
  <si>
    <t>Копырина Анна  Юрьевна</t>
  </si>
  <si>
    <t>8 983 290 33 00</t>
  </si>
  <si>
    <t>Мунд Ирина Павловна</t>
  </si>
  <si>
    <t>4-85-67</t>
  </si>
  <si>
    <t>Сандалова Галина Егоровна</t>
  </si>
  <si>
    <t>4-26-53</t>
  </si>
  <si>
    <t>Богомолова Людмила Александрович</t>
  </si>
  <si>
    <t>3-60-09</t>
  </si>
  <si>
    <t>Щербакова Валентина Ивановна</t>
  </si>
  <si>
    <t>4-84-52</t>
  </si>
  <si>
    <t>Суханова Надежда Петровна</t>
  </si>
  <si>
    <t>4-93-27</t>
  </si>
  <si>
    <t>Яценко Ольга Владимировна</t>
  </si>
  <si>
    <t>4-92-36</t>
  </si>
  <si>
    <t>Мамедова Александра Джановна</t>
  </si>
  <si>
    <t>3-39-47,    923 3757870</t>
  </si>
  <si>
    <t>Яркова Зинаида Васильевна</t>
  </si>
  <si>
    <t>8 913 835 45 62</t>
  </si>
  <si>
    <t>ЖЭК-1</t>
  </si>
  <si>
    <t>Терентьев</t>
  </si>
  <si>
    <t>Новикова Елена Анатольевна</t>
  </si>
  <si>
    <r>
      <t xml:space="preserve">3-55-01, </t>
    </r>
    <r>
      <rPr>
        <b/>
        <sz val="11"/>
        <rFont val="Calibri"/>
        <family val="2"/>
        <charset val="204"/>
      </rPr>
      <t>913-174-05-59,</t>
    </r>
    <r>
      <rPr>
        <sz val="11"/>
        <rFont val="Calibri"/>
        <family val="2"/>
        <charset val="204"/>
      </rPr>
      <t xml:space="preserve"> 902-942-54-70</t>
    </r>
  </si>
  <si>
    <t>срок не известен, будут проводить совместно с Гагарина 15</t>
  </si>
  <si>
    <t>не набрали процент</t>
  </si>
  <si>
    <t>Степанов Александр Владимирович</t>
  </si>
  <si>
    <t>3-71-54, р.5-63-04, 923-299-43-98.</t>
  </si>
  <si>
    <t>Полкова Галина Викторовна</t>
  </si>
  <si>
    <t>913-569-03-06</t>
  </si>
  <si>
    <t>Воскресенская Наталья Николаевна</t>
  </si>
  <si>
    <t>3-09-53, 913-179-31-18</t>
  </si>
  <si>
    <t>Петров Сергей Викторович</t>
  </si>
  <si>
    <t>913-561-04-22</t>
  </si>
  <si>
    <t>Кочергина Татьяна Николаевна</t>
  </si>
  <si>
    <t>4-93-07, 906-917-25-11</t>
  </si>
  <si>
    <t>Викулов Федор Семенович</t>
  </si>
  <si>
    <t>983-205-04-03</t>
  </si>
  <si>
    <t>Соколова Людмила Николаевна</t>
  </si>
  <si>
    <t>3-74-05, 923-275-86-15</t>
  </si>
  <si>
    <t>Юдинцев Сергей Владимирович</t>
  </si>
  <si>
    <t>3-78-35, 983-205-04-03</t>
  </si>
  <si>
    <t>Белокреницкая Татьяна Сергеевна</t>
  </si>
  <si>
    <t>89135358702 4-83-75,р.2-43-35, 950-419-19-44,</t>
  </si>
  <si>
    <t>Курашова Светлана Николаевна</t>
  </si>
  <si>
    <t>960-762-05-39,</t>
  </si>
  <si>
    <t>Басова Наталия Валентиновна</t>
  </si>
  <si>
    <t>4-84-05,</t>
  </si>
  <si>
    <t>Варламова Инна Александровна</t>
  </si>
  <si>
    <t>4-99-14,</t>
  </si>
  <si>
    <t>Шинкарева Татьяна Аркадьевна</t>
  </si>
  <si>
    <t>3-02-75,</t>
  </si>
  <si>
    <t>Велищенко Юрий Анатольевич</t>
  </si>
  <si>
    <t>3-50-00, 913-186-93-03,</t>
  </si>
  <si>
    <t>Пушкова Елена Алексеевна</t>
  </si>
  <si>
    <t>3-72-36, 913-529-49-02,р.9-67-21,</t>
  </si>
  <si>
    <t>Сахарова Елена Александровна</t>
  </si>
  <si>
    <t>4-07-17,</t>
  </si>
  <si>
    <t>Устинова Елена Анатольевна</t>
  </si>
  <si>
    <t>4-01-13,</t>
  </si>
  <si>
    <t>Глузда Оксана Александровна</t>
  </si>
  <si>
    <t>3-56-42, 913-174-15-05,р.3-81-17</t>
  </si>
  <si>
    <t>(Котельникова) Ляпина Мария Петровна</t>
  </si>
  <si>
    <t>3-64-44,</t>
  </si>
  <si>
    <t>Дмитриев Евгений Валентинович</t>
  </si>
  <si>
    <t>923-571-96-58,</t>
  </si>
  <si>
    <t>Карьерская Татьяна Викторовна</t>
  </si>
  <si>
    <t>3-60-19,</t>
  </si>
  <si>
    <t>Шабалин Сергей Викторович</t>
  </si>
  <si>
    <t>913-170-81-66,</t>
  </si>
  <si>
    <t>Андреев Анатолий Иванович</t>
  </si>
  <si>
    <t>Петрова Наталья Владимировна</t>
  </si>
  <si>
    <t>3-38-76, 913-560-81-35</t>
  </si>
  <si>
    <t>Бондарчук Сегрей Алексеевич</t>
  </si>
  <si>
    <t>4-90-70,</t>
  </si>
  <si>
    <t>Егорова Светлана Владимировна</t>
  </si>
  <si>
    <t>913-564-49-17,</t>
  </si>
  <si>
    <t>Шишкина Галина Васильевна</t>
  </si>
  <si>
    <t>3-57-48</t>
  </si>
  <si>
    <t>Стрельников Сергей Валерьевич</t>
  </si>
  <si>
    <t>913-593-98-16</t>
  </si>
  <si>
    <t>Клепцова Людмила Ивановна</t>
  </si>
  <si>
    <t>4-83-56</t>
  </si>
  <si>
    <t>Новиков Алексей Юрьевич</t>
  </si>
  <si>
    <t>923-318-83-12</t>
  </si>
  <si>
    <t>Рогачева Галина Николаевна</t>
  </si>
  <si>
    <t>913-552-26-22</t>
  </si>
  <si>
    <t>Владимирова Таисья Лукьяновна</t>
  </si>
  <si>
    <t>3-58-24</t>
  </si>
  <si>
    <t>Богданова Людмила Васильевна</t>
  </si>
  <si>
    <t>902-945-50-71, 3-08-48</t>
  </si>
  <si>
    <t>Игонина Наталья Александровна</t>
  </si>
  <si>
    <t>913-561-53-40, д 3-08-48</t>
  </si>
  <si>
    <t>Залевская Елена Леонидовна</t>
  </si>
  <si>
    <t>8-923-324-43-05   9-35-22</t>
  </si>
  <si>
    <t>Гоголя</t>
  </si>
  <si>
    <t>Вертипорох Михаил Захарович</t>
  </si>
  <si>
    <t>Вертипорох Анна Ивановна 8-913-568-80-15.</t>
  </si>
  <si>
    <t>Истомина Екатерина Исламовна</t>
  </si>
  <si>
    <t>Герасимов Артем Валериевич</t>
  </si>
  <si>
    <t xml:space="preserve"> 8-923-305-44-36</t>
  </si>
  <si>
    <t>Мартынова Светлана Ивановна</t>
  </si>
  <si>
    <t>8-913-575-12-12</t>
  </si>
  <si>
    <t>Вера Николаевна</t>
  </si>
  <si>
    <t>8-923-270-46-09</t>
  </si>
  <si>
    <t xml:space="preserve"> кв.3 Козлова Ольга 8-908-205-05-50</t>
  </si>
  <si>
    <t xml:space="preserve">Романов С.В. </t>
  </si>
  <si>
    <t>ЖЭК-4</t>
  </si>
  <si>
    <t>Яковлева Надежда Павловна</t>
  </si>
  <si>
    <t xml:space="preserve"> 4-56-31,   950- 436 -46- 68</t>
  </si>
  <si>
    <t>Черных Владимир Иннокентьевич</t>
  </si>
  <si>
    <t>4-45-16 89131860513</t>
  </si>
  <si>
    <t>Цыпленкова Наталья Анатольевна</t>
  </si>
  <si>
    <t>8-913-197-03-22</t>
  </si>
  <si>
    <t>Евдокимова Светлана Валерьевна</t>
  </si>
  <si>
    <t>8-923-373-67-78</t>
  </si>
  <si>
    <t>Штуренкова Лидия Анатольевна</t>
  </si>
  <si>
    <t>4-38-75</t>
  </si>
  <si>
    <t>1а</t>
  </si>
  <si>
    <t>Кривоносов</t>
  </si>
  <si>
    <t>2а</t>
  </si>
  <si>
    <t xml:space="preserve"> Вальдес Тамара Николаевна</t>
  </si>
  <si>
    <t>пер. на 2018</t>
  </si>
  <si>
    <t>8-983-281-94-12</t>
  </si>
  <si>
    <t>мин</t>
  </si>
  <si>
    <t xml:space="preserve"> кв.15 Доронина Надежда Васильевна, Елена Ефимовна 8-908-214-28-03</t>
  </si>
  <si>
    <t>82,68 %, не попали в программу 2017 г</t>
  </si>
  <si>
    <t>4а</t>
  </si>
  <si>
    <t>Каган Александр Викторович</t>
  </si>
  <si>
    <t>Д.Пролетариата</t>
  </si>
  <si>
    <t>Мельникова Татьяна Владимировна</t>
  </si>
  <si>
    <t>8-913-566-76-80</t>
  </si>
  <si>
    <t>информирован</t>
  </si>
  <si>
    <t>Тоцкая Галина Михайловна</t>
  </si>
  <si>
    <t>4-50-28, Курова Элина Александровна кв.15 т.8-913-511-50-72, Бем Валентина карповна кв.5 т.4-32-84</t>
  </si>
  <si>
    <t>Кушнерова Галина Александровна</t>
  </si>
  <si>
    <t>4-46-15</t>
  </si>
  <si>
    <t xml:space="preserve"> Марусенко О.В кв.7 4-58-79 , Синицина Валентина Михайловна кв.5 4-34-62;</t>
  </si>
  <si>
    <t>Березина Римма Владимировна</t>
  </si>
  <si>
    <t xml:space="preserve"> 4-41-26, р. 9-84-67,  913-555-58-13</t>
  </si>
  <si>
    <t>Васильева Любовь Владимировна</t>
  </si>
  <si>
    <t>4-37-51, 8-923-288-28-73</t>
  </si>
  <si>
    <t>кв.9 Елсукова Галина Степановна; кв.12 Домашенко Татьяна Ивановна.</t>
  </si>
  <si>
    <t>Бынкова Надежда Ивановна</t>
  </si>
  <si>
    <t xml:space="preserve"> 4-30-22</t>
  </si>
  <si>
    <t>Коношенко Евгений Юрьевич</t>
  </si>
  <si>
    <t xml:space="preserve"> 4-43-57,   963-180-81-56</t>
  </si>
  <si>
    <t>Шелест Людмила Владимировна</t>
  </si>
  <si>
    <t>89135131425, 4-30-19</t>
  </si>
  <si>
    <t>69,51 %, не попали в программу 2017 г</t>
  </si>
  <si>
    <t>в отъезде</t>
  </si>
  <si>
    <t>Варес Людмила Александровна</t>
  </si>
  <si>
    <t xml:space="preserve">Пивненко Н.Б. кв.33, Михайлова Г.М. кв.22, кв 11 Карпенко Надежда Сергеевна 8913-565-16-82, 4-34-22. </t>
  </si>
  <si>
    <t>70,61 %, не попали в программу 2017 г</t>
  </si>
  <si>
    <t>Козец Людмила Николаевна</t>
  </si>
  <si>
    <t>4-44-16</t>
  </si>
  <si>
    <t>Свинцова Маргарита Валентиновна</t>
  </si>
  <si>
    <t>4-46-71</t>
  </si>
  <si>
    <t>Сычева Т.П. кв.8 4-35-19</t>
  </si>
  <si>
    <t xml:space="preserve"> Ким Марина Леонидовна</t>
  </si>
  <si>
    <t>4-43-27, 8-983-169-62-44</t>
  </si>
  <si>
    <t>2017 г.</t>
  </si>
  <si>
    <t xml:space="preserve">Петрова Валентина Ильинична
Петров Семен Семенович  </t>
  </si>
  <si>
    <t>4-37-22</t>
  </si>
  <si>
    <t xml:space="preserve">Дудник Надежда Ивановна кв.25 т.89082187464, Коломыцев Сергей Иванович кв.30, т.89131838973,кв.3 Морсина Надежда Николаевна 4-41-13, </t>
  </si>
  <si>
    <t>Орлова Лидия Николаевна</t>
  </si>
  <si>
    <t xml:space="preserve"> 8-923-320-89-94</t>
  </si>
  <si>
    <t>кв.14 Устин Виктор Александрович, кв.25 Рацук Оксана Николаевна 8-913-042-05-67.</t>
  </si>
  <si>
    <t>Морозов Елизар Федорович</t>
  </si>
  <si>
    <t xml:space="preserve"> 4-39-18</t>
  </si>
  <si>
    <t>Орел Тамара Владимировна</t>
  </si>
  <si>
    <t>4-54-49</t>
  </si>
  <si>
    <t>Нехаева Н.А. 4-35-18, Козлова Г.Г кв.10 (кв.2 Шмоткин Василий 8-983-616-38-07)</t>
  </si>
  <si>
    <t>Верховодко Николай Александрович</t>
  </si>
  <si>
    <t xml:space="preserve"> 4-34-19</t>
  </si>
  <si>
    <t>Леонович Надежда Алексеевна</t>
  </si>
  <si>
    <t>4-29-78</t>
  </si>
  <si>
    <t>Баскакова Галина Николаевна</t>
  </si>
  <si>
    <t xml:space="preserve"> 4-29-62, р. 9-87-46    923-289-62-81</t>
  </si>
  <si>
    <t>Громова Людмила Ивановна</t>
  </si>
  <si>
    <t>4-30-01</t>
  </si>
  <si>
    <t>Жикваренцев Сергей Владимирович  Кв.3 8-913-564-34-74</t>
  </si>
  <si>
    <t>Гончаренко Галина Расимовна</t>
  </si>
  <si>
    <t xml:space="preserve"> 4-49-78      923-454-15-58</t>
  </si>
  <si>
    <t>Савина Ольга Михайловна</t>
  </si>
  <si>
    <t xml:space="preserve"> 4-57-17,  р.2-56-42</t>
  </si>
  <si>
    <t>Суворова Любовь Васильевна</t>
  </si>
  <si>
    <t xml:space="preserve"> 950-998-93-95</t>
  </si>
  <si>
    <t>22.10.2017</t>
  </si>
  <si>
    <t>Баканова Наталья Тимофеевна</t>
  </si>
  <si>
    <t xml:space="preserve"> 8-983-147-53-01</t>
  </si>
  <si>
    <t>Понамаренко Петр Алексеевич</t>
  </si>
  <si>
    <t xml:space="preserve"> 4-88-48,     913-182-54-29</t>
  </si>
  <si>
    <t>30а</t>
  </si>
  <si>
    <t>Головина Надежда Александровна</t>
  </si>
  <si>
    <t>Дзержинского</t>
  </si>
  <si>
    <t>Иванов Александр Иванович</t>
  </si>
  <si>
    <t>Чемодурова Виктория Борисовна</t>
  </si>
  <si>
    <t>3-70-27, 913-513-50-31(после 11.00)</t>
  </si>
  <si>
    <t>Рабштынский Михаил Петрович</t>
  </si>
  <si>
    <t>4-22-89,</t>
  </si>
  <si>
    <t>Кучерявенко Елена Дмитриевна</t>
  </si>
  <si>
    <t>3-44-70,</t>
  </si>
  <si>
    <t>Полевкова Евгения Петровна</t>
  </si>
  <si>
    <t>3-50-23,</t>
  </si>
  <si>
    <t>Волкова Любовь Дмитриевна</t>
  </si>
  <si>
    <t>3-59-94,</t>
  </si>
  <si>
    <t>Пастушенко Вера Павловна</t>
  </si>
  <si>
    <t>4-20-44,</t>
  </si>
  <si>
    <t>Остапенко  Зинаида Кузьминична</t>
  </si>
  <si>
    <t>4-21-89, 913-186-75-05</t>
  </si>
  <si>
    <t>Дятлова Елена Павловна</t>
  </si>
  <si>
    <t>4-21-14,983-265-04-19</t>
  </si>
  <si>
    <t>Серебренникова Алена Алексеевна</t>
  </si>
  <si>
    <t>8-933-200-15-10</t>
  </si>
  <si>
    <t>Грицай Владимир Станиславович</t>
  </si>
  <si>
    <t>923-287-08-83</t>
  </si>
  <si>
    <t>Пац Владимир Яковлевич</t>
  </si>
  <si>
    <t>4-84-14,</t>
  </si>
  <si>
    <t>Ефромеева Лидия Яковлевна</t>
  </si>
  <si>
    <t>3-81-52,</t>
  </si>
  <si>
    <t>Сербина Светлана Борисовна</t>
  </si>
  <si>
    <t>965-918-47-46,</t>
  </si>
  <si>
    <t>Аносова Татьяна Ивановна</t>
  </si>
  <si>
    <t>4-82-42,</t>
  </si>
  <si>
    <t>Фалеева Елена Корниловна</t>
  </si>
  <si>
    <t>Козырев Николай Петрович</t>
  </si>
  <si>
    <t>4-21-07, 913-834-83-08,</t>
  </si>
  <si>
    <t>Бусыгина Екатерина Алексеевна</t>
  </si>
  <si>
    <t>Заводская</t>
  </si>
  <si>
    <t>Широченков Николай Алексеевич</t>
  </si>
  <si>
    <t xml:space="preserve"> 4-68-67</t>
  </si>
  <si>
    <t>Судакова Ольга Евгеньевна</t>
  </si>
  <si>
    <t xml:space="preserve"> 2-79-92, 983-203-96-56</t>
  </si>
  <si>
    <t>Бобров Павел Иванович</t>
  </si>
  <si>
    <t>2-87-82   89135905261</t>
  </si>
  <si>
    <t>в марте на собрание никто не пришел, в октябре прошел по подъездам - отказываются</t>
  </si>
  <si>
    <t>заводская</t>
  </si>
  <si>
    <t>Фоменко Сергей Иванович</t>
  </si>
  <si>
    <t>2-41-53</t>
  </si>
  <si>
    <t>Юшковский Дмитрий Сергеевич</t>
  </si>
  <si>
    <t>Федосеева Галина Викторовна</t>
  </si>
  <si>
    <t>Дерявкин Сергей Анатольевич</t>
  </si>
  <si>
    <t>10а</t>
  </si>
  <si>
    <t>Лопатин Иван Михайлович</t>
  </si>
  <si>
    <t>2-15-79</t>
  </si>
  <si>
    <t>Голубева Елена Анатольевна</t>
  </si>
  <si>
    <t>Пост Владимир Александрович</t>
  </si>
  <si>
    <t>Калинина</t>
  </si>
  <si>
    <t>Повелица Николай  Алексеевич</t>
  </si>
  <si>
    <t>3-65-73,</t>
  </si>
  <si>
    <t>Терехова Галина Петровна, Владимир Яков</t>
  </si>
  <si>
    <t>4-91-86,</t>
  </si>
  <si>
    <t>Чаплин Евгений Викторович</t>
  </si>
  <si>
    <t>913-587-02-76,</t>
  </si>
  <si>
    <t>Ткачук Ольга Валерьевна</t>
  </si>
  <si>
    <t>Самойленко Татьяна Борисовна</t>
  </si>
  <si>
    <t>4-02-26, 913-560-37-70.</t>
  </si>
  <si>
    <t>Иващенко Валентина Петровна</t>
  </si>
  <si>
    <t>3-33-10</t>
  </si>
  <si>
    <t>Харитонова Нина Ивановна</t>
  </si>
  <si>
    <t>4-05-26.</t>
  </si>
  <si>
    <t>Лаптева Наталья Юрьевна</t>
  </si>
  <si>
    <t>913-573-01-19</t>
  </si>
  <si>
    <t>Бандукова Юлия Леонидовна</t>
  </si>
  <si>
    <t>4-07-52,</t>
  </si>
  <si>
    <t>Ермакова Варвара Кузьминична</t>
  </si>
  <si>
    <t>Кияшко Александр Иванович</t>
  </si>
  <si>
    <t>3-64-92, 908-207-50-29</t>
  </si>
  <si>
    <t>Татаринова Раиса Терентьевна</t>
  </si>
  <si>
    <t>4-02-33, 960-773-38-46.</t>
  </si>
  <si>
    <t>Смирнов Валентин Эдуардович</t>
  </si>
  <si>
    <t>3-50-26,</t>
  </si>
  <si>
    <t>Шантурова Валерий Юрьевич, Ольга Петр</t>
  </si>
  <si>
    <t>д.4-95-80, р.жены  9-42-97</t>
  </si>
  <si>
    <t>Рыкова Елена Викторовна</t>
  </si>
  <si>
    <t>3-37-60,</t>
  </si>
  <si>
    <t>Сидорова Людмила Петровна</t>
  </si>
  <si>
    <t>3-53-19,</t>
  </si>
  <si>
    <t>Куделинский Александр Адольфович</t>
  </si>
  <si>
    <t>3-42-86,</t>
  </si>
  <si>
    <t>Скоков Валерий Викторович</t>
  </si>
  <si>
    <t>4-80-30,</t>
  </si>
  <si>
    <t>Сердученко Анастасия Ивановна</t>
  </si>
  <si>
    <t>3-60-30,</t>
  </si>
  <si>
    <t>Габидулина Светлана Владимировна</t>
  </si>
  <si>
    <t>3-75-95,р.3-36-86, 913-042-34-35</t>
  </si>
  <si>
    <t>Плясова Татьяна Ивановна</t>
  </si>
  <si>
    <t>4-02-87, 913-522-62-15</t>
  </si>
  <si>
    <t>Вязмикина Ирина Владимировна</t>
  </si>
  <si>
    <t>4-78-63, р.9-25-77</t>
  </si>
  <si>
    <t>Тебенькова Наталья Николаевна</t>
  </si>
  <si>
    <t>3-64-75,р.2-16-95,</t>
  </si>
  <si>
    <t>Зубакова Татьяна Петровна</t>
  </si>
  <si>
    <t>4-96-88,</t>
  </si>
  <si>
    <t>Катроша Надежда Михайловна</t>
  </si>
  <si>
    <t>3-33-68  89232876625, 89135071380</t>
  </si>
  <si>
    <t>кв.7 Васильева Ольга Николаевна 8-913-581-08-14.</t>
  </si>
  <si>
    <t>2017г.</t>
  </si>
  <si>
    <t>Ковальков Александр Николаевич</t>
  </si>
  <si>
    <t>4-95-62, 913-033-06-50,р.9-47-97.</t>
  </si>
  <si>
    <t>Горох Александр Владимирович</t>
  </si>
  <si>
    <t>4-04-92,</t>
  </si>
  <si>
    <t>Сурков Валентин Витальевич</t>
  </si>
  <si>
    <t>3-81-23,</t>
  </si>
  <si>
    <t>Петрашина Валентина Андреевна</t>
  </si>
  <si>
    <t>3-76-53,</t>
  </si>
  <si>
    <t>Мешкова Любовь Сергеевна</t>
  </si>
  <si>
    <t>4-04-73, 913-596-67-48.</t>
  </si>
  <si>
    <t>Гурко Дмитрий Владимирович</t>
  </si>
  <si>
    <t>960-752-05-33,</t>
  </si>
  <si>
    <t>Бушланов Николай Михайлович</t>
  </si>
  <si>
    <t>4-01-53,</t>
  </si>
  <si>
    <t>Приваленко Юрий Денисович</t>
  </si>
  <si>
    <t>Соломатова Людмила Ивановна</t>
  </si>
  <si>
    <t>кв.8 Зубарева Нина Александровна 4-01-11.</t>
  </si>
  <si>
    <t>против</t>
  </si>
  <si>
    <t>Аверина Ирина Владимировна</t>
  </si>
  <si>
    <t>3-80-58, 913-139-16-54.</t>
  </si>
  <si>
    <t>Горьков Геннадий Петрович</t>
  </si>
  <si>
    <t>3-53-10, 913-523-44-79.</t>
  </si>
  <si>
    <t>Кириловский Владимир Владимирович</t>
  </si>
  <si>
    <t>923-311-87-25, р.2-81-24</t>
  </si>
  <si>
    <t>Авдюкова Надежда Ивановна</t>
  </si>
  <si>
    <t>Дубовский Владимир Николаевич</t>
  </si>
  <si>
    <t>Понамарев Алекс Иванович</t>
  </si>
  <si>
    <t>3-70-26,</t>
  </si>
  <si>
    <t>Хмелевский Владимир Николаевич</t>
  </si>
  <si>
    <t>4-03-25, 913-594-52-97,</t>
  </si>
  <si>
    <t>Гребенюк Ататолий Семенович</t>
  </si>
  <si>
    <t>3-50-12,</t>
  </si>
  <si>
    <t>Добарина Любовь Александровна</t>
  </si>
  <si>
    <r>
      <t xml:space="preserve"> т.3-58-65 р,3-70-34, 929-308-40-39, </t>
    </r>
    <r>
      <rPr>
        <b/>
        <sz val="11"/>
        <rFont val="Calibri"/>
        <family val="2"/>
        <charset val="204"/>
      </rPr>
      <t>913-591-01-38</t>
    </r>
  </si>
  <si>
    <t>Лоренц Ирина Владимировна</t>
  </si>
  <si>
    <t>983-163-06-15,</t>
  </si>
  <si>
    <t>Шептухина Валентина Константиновна</t>
  </si>
  <si>
    <t>2-19-34,</t>
  </si>
  <si>
    <t>Федорцова Инга Николаевна</t>
  </si>
  <si>
    <t>3-80-12,</t>
  </si>
  <si>
    <t>Гольцер Александр Анатольевич</t>
  </si>
  <si>
    <t>3-77-70, 913-195-18-34, 923-579-59-35</t>
  </si>
  <si>
    <t>Батюков Сергей Владимирович</t>
  </si>
  <si>
    <t>4-06-79,</t>
  </si>
  <si>
    <t>Попова Анна Анатольевна</t>
  </si>
  <si>
    <t>3-85-56,</t>
  </si>
  <si>
    <t>Ольга Васильевна</t>
  </si>
  <si>
    <t>983-288-91-85, 4-93-32, 2-66-34</t>
  </si>
  <si>
    <t>Павлов Константин Викторович</t>
  </si>
  <si>
    <t>923-303-96-85</t>
  </si>
  <si>
    <t>Федина Мария Владимировна</t>
  </si>
  <si>
    <t>3-74-10,</t>
  </si>
  <si>
    <t>Карпова Наталья Александровна</t>
  </si>
  <si>
    <t>4-00-59,</t>
  </si>
  <si>
    <t>Мурлаев Кузьма Иванович</t>
  </si>
  <si>
    <t>11а</t>
  </si>
  <si>
    <t>Печерских Татьяна Владимировна</t>
  </si>
  <si>
    <t>3-47-42, 89138339894, 96-6-90</t>
  </si>
  <si>
    <t>13а</t>
  </si>
  <si>
    <t>Михайлова Надежда Александровна</t>
  </si>
  <si>
    <t>4-04-28, 923-291-03-54</t>
  </si>
  <si>
    <t>Оружило Нина Николаевна</t>
  </si>
  <si>
    <t>3-77-04, 913-195-81-24</t>
  </si>
  <si>
    <t>13б</t>
  </si>
  <si>
    <t>Готиха Лидия Ильинична</t>
  </si>
  <si>
    <t>3-76-93,</t>
  </si>
  <si>
    <t>Винокурова Оксана Владимировна</t>
  </si>
  <si>
    <t>4-06-43, 913-529-23-30.</t>
  </si>
  <si>
    <t>Сергеева Раиса Ивановна</t>
  </si>
  <si>
    <t>4-04-10,</t>
  </si>
  <si>
    <t>17а</t>
  </si>
  <si>
    <t>Ковалев Алексей Викторович</t>
  </si>
  <si>
    <t>р.9-65-11 (11.00, 13.00)</t>
  </si>
  <si>
    <t>Лозовская Маргарита Геннадьевна</t>
  </si>
  <si>
    <t>913-574-73-01</t>
  </si>
  <si>
    <t>Моисейко Валерий Васильевич</t>
  </si>
  <si>
    <t>р.3-11-50, 983-204-78-98, 923-322-23-37</t>
  </si>
  <si>
    <t>7а</t>
  </si>
  <si>
    <t>Федорова Татьяна Леонидовна</t>
  </si>
  <si>
    <t>3-68-81</t>
  </si>
  <si>
    <t>Потычкина Нина Владимировна</t>
  </si>
  <si>
    <t>3-69-81, 962-071-33-76</t>
  </si>
  <si>
    <t>7б</t>
  </si>
  <si>
    <t>Кузеро Борис Владимирович(Евг.Викт-а)</t>
  </si>
  <si>
    <t>3-76-94, 902-946-50-30.р.9-15-41</t>
  </si>
  <si>
    <t>Лукинскихи Мария Яковлевна</t>
  </si>
  <si>
    <t>3-73-68,</t>
  </si>
  <si>
    <t>Еременко Ирина Аполлинарьевна</t>
  </si>
  <si>
    <t>Карклина Ольга Альбертовна</t>
  </si>
  <si>
    <t>3-79-81,</t>
  </si>
  <si>
    <t>Лавренова Александра Александровна</t>
  </si>
  <si>
    <t>3-32-93,</t>
  </si>
  <si>
    <t>7в</t>
  </si>
  <si>
    <t>Прокошева Валентина Прокопьевна</t>
  </si>
  <si>
    <t>4-93-82, 913-536-87-99</t>
  </si>
  <si>
    <t>Дальке Анатолий Анатольевич</t>
  </si>
  <si>
    <t>3-71-26, 923-758-20-60</t>
  </si>
  <si>
    <t>Ярославцева Надежда Григорьевна</t>
  </si>
  <si>
    <t>3-40-15,</t>
  </si>
  <si>
    <t>Арбузова Тамара Федоровна</t>
  </si>
  <si>
    <t>3-63-04,</t>
  </si>
  <si>
    <t>9а</t>
  </si>
  <si>
    <t>Уланов Павел Николаевич, Елена Александр</t>
  </si>
  <si>
    <t>4-78-50, 913-593-90-07,</t>
  </si>
  <si>
    <t>Харченко Анатолий Иванович</t>
  </si>
  <si>
    <t>3-74-38,</t>
  </si>
  <si>
    <t>Белокопытов Вячеслав Владимирович</t>
  </si>
  <si>
    <t>4-01-15, 913-833-78-04, р.9-23-27</t>
  </si>
  <si>
    <t>Ростов Александр  Васильевич</t>
  </si>
  <si>
    <t>3-50-03,</t>
  </si>
  <si>
    <t>Силенкова Мария Иосифовна</t>
  </si>
  <si>
    <t>3-75-37,</t>
  </si>
  <si>
    <t>Перминова Людмила Алексеевна</t>
  </si>
  <si>
    <t>4-04-86,</t>
  </si>
  <si>
    <t>Комсомольская</t>
  </si>
  <si>
    <t>Дорошенко Галина Андреевна</t>
  </si>
  <si>
    <t>3-67-76</t>
  </si>
  <si>
    <t>Миронова Валентина Ивановна</t>
  </si>
  <si>
    <t>4-06-37</t>
  </si>
  <si>
    <t>Цыпкин Николай Иванович</t>
  </si>
  <si>
    <t>3-74-60,    8 913 194 51 40</t>
  </si>
  <si>
    <t>Звягинцева Юлия Андреевна</t>
  </si>
  <si>
    <t>3-47-64,  8 950 975 40 19</t>
  </si>
  <si>
    <t>Шведов Александр Викторович</t>
  </si>
  <si>
    <t>3-85-85</t>
  </si>
  <si>
    <t>Лукашенко Галина Петровна</t>
  </si>
  <si>
    <t>Муковина Галина Петровна</t>
  </si>
  <si>
    <t>3-53-03</t>
  </si>
  <si>
    <t>Воробьев Владимир Леонидович</t>
  </si>
  <si>
    <t>4-29-01</t>
  </si>
  <si>
    <t>Красильникова Мария Владимировна</t>
  </si>
  <si>
    <t xml:space="preserve"> 3-72-82</t>
  </si>
  <si>
    <t>Усатова Лариса Григорьевна</t>
  </si>
  <si>
    <t xml:space="preserve"> 3-66-55    8 908 211 72 35</t>
  </si>
  <si>
    <t>Петрищев Александр Борисович</t>
  </si>
  <si>
    <t>3-37-18</t>
  </si>
  <si>
    <t>Непомнящая Валентина Филиповна</t>
  </si>
  <si>
    <t>4-29-33  8 923 2990810</t>
  </si>
  <si>
    <t>Ведерников Виктор Рудольфович</t>
  </si>
  <si>
    <t>4-28-39</t>
  </si>
  <si>
    <t>Табунщиков Геннадий Васильевич</t>
  </si>
  <si>
    <t>3-37-05</t>
  </si>
  <si>
    <t>Юлия Александровна</t>
  </si>
  <si>
    <t>3-95-94   8950 982 7483</t>
  </si>
  <si>
    <t>Колесова Татьяна Викторовна</t>
  </si>
  <si>
    <t>3-49-15</t>
  </si>
  <si>
    <t>Тягунова  Нелля Владимировна</t>
  </si>
  <si>
    <t>4-29-24</t>
  </si>
  <si>
    <t>Попков Виктор Семенович</t>
  </si>
  <si>
    <t>3-77-27</t>
  </si>
  <si>
    <t>Маркова Надежда Анатольевна</t>
  </si>
  <si>
    <t>3-09-66      8 913 537-83 22</t>
  </si>
  <si>
    <t>Карпов Александр Викторович</t>
  </si>
  <si>
    <t xml:space="preserve"> 8 913 586 22 50</t>
  </si>
  <si>
    <t>Зайцева Елена Вячеславовна</t>
  </si>
  <si>
    <t>3-34-20</t>
  </si>
  <si>
    <t>Скомороха Сергей Михайлович</t>
  </si>
  <si>
    <t>3-54-44, 902-916-58-32.</t>
  </si>
  <si>
    <t>Демина Лариса Петровна</t>
  </si>
  <si>
    <t>3-71-91,р. 4-80-18, 923-367-06-24.</t>
  </si>
  <si>
    <t>Родина Инна Витальевна</t>
  </si>
  <si>
    <t>Гущина Зинаида Борисовна</t>
  </si>
  <si>
    <t>3-46-14,9138335706</t>
  </si>
  <si>
    <t>Сыромятникова Галина Леонидовна</t>
  </si>
  <si>
    <t>3-60-85, 913-511-96-96</t>
  </si>
  <si>
    <t>Котлячков Александр Владимирович</t>
  </si>
  <si>
    <t>3-49-79, 913-835-42-84</t>
  </si>
  <si>
    <t>Жарикова Татьяна Сергеевна</t>
  </si>
  <si>
    <t>913-560-68-95</t>
  </si>
  <si>
    <t>Сергеева Марина Владимировна</t>
  </si>
  <si>
    <t>3-07-11, 913-046-51-06,</t>
  </si>
  <si>
    <t>Добижа Сергей Валентинович (Ирина Герман)</t>
  </si>
  <si>
    <t>4-96-58, 9-45-78, с.913-831-91-33</t>
  </si>
  <si>
    <t>Бойко Екатерина Васильевна,            Бойко Александр  Ильич</t>
  </si>
  <si>
    <t>913-513-31-01,                    3-52-38, 913-566-10-45</t>
  </si>
  <si>
    <t>Крутилин Василий Викторович</t>
  </si>
  <si>
    <t>4-05-72, 950-416-16-33</t>
  </si>
  <si>
    <t>Громова Галина Матвеевна</t>
  </si>
  <si>
    <t>4-79-89,</t>
  </si>
  <si>
    <t>Пичкарева Нина Суловна, Владимир Иван-ч</t>
  </si>
  <si>
    <t>913-521-18-38</t>
  </si>
  <si>
    <t>Шкурина Светлана Константиновна</t>
  </si>
  <si>
    <t>3-50-93,</t>
  </si>
  <si>
    <t>Екимов Евгений Васильевич</t>
  </si>
  <si>
    <t>3-66-80,</t>
  </si>
  <si>
    <t>Рукосуев Виктор Михайлович</t>
  </si>
  <si>
    <t>3-53-59,</t>
  </si>
  <si>
    <t>Васько Виктор Федорович</t>
  </si>
  <si>
    <t>4-01-12,</t>
  </si>
  <si>
    <t>Максимова Тамара Михайловена</t>
  </si>
  <si>
    <t>3-63-39,</t>
  </si>
  <si>
    <t>Сальникова Тамара Ивановна</t>
  </si>
  <si>
    <t>3-73-97, 908-011-44-56</t>
  </si>
  <si>
    <t>Шекунов Андрей Анатольевич</t>
  </si>
  <si>
    <t>3-66-66,р.9-43-89,</t>
  </si>
  <si>
    <t>Игнатенко Мария Васильевна</t>
  </si>
  <si>
    <t>3-62-80, 3-34-77,</t>
  </si>
  <si>
    <t>Протасов Владимир Алексеевич</t>
  </si>
  <si>
    <t>89029636625; 8  983 151 44 25</t>
  </si>
  <si>
    <t>люди не хотят, но буду пробовать проводить собрание</t>
  </si>
  <si>
    <t>Терновкий Виктор Владимирович</t>
  </si>
  <si>
    <t>3-41-81    8 913 519 94 31</t>
  </si>
  <si>
    <t>Шилин Антон Александрович</t>
  </si>
  <si>
    <t>8 908 025 33 95</t>
  </si>
  <si>
    <t>10б</t>
  </si>
  <si>
    <t>Германова Анна Ивановна</t>
  </si>
  <si>
    <t>24.10.2017</t>
  </si>
  <si>
    <t>Терсков Михаил Николаевич</t>
  </si>
  <si>
    <t>8 902 947 30 65</t>
  </si>
  <si>
    <t>Боленко Нина Николаевна</t>
  </si>
  <si>
    <t>8 983 364 28 97</t>
  </si>
  <si>
    <t>12а</t>
  </si>
  <si>
    <t>Орловская Тамара Михайловна</t>
  </si>
  <si>
    <t>4-29-20</t>
  </si>
  <si>
    <t>Важенин Валерий Юрьевич</t>
  </si>
  <si>
    <t>3-32-15       8 913 831 21 22</t>
  </si>
  <si>
    <t>Аксанова Эсфена Ильясовна</t>
  </si>
  <si>
    <t>3-52-14</t>
  </si>
  <si>
    <t>Бочаров Алексей Михайлович</t>
  </si>
  <si>
    <t>14а</t>
  </si>
  <si>
    <t>Смирнова Алла Васильевна</t>
  </si>
  <si>
    <t>3-33-87</t>
  </si>
  <si>
    <t>Теляткина Галина Васьльевна</t>
  </si>
  <si>
    <t>Надеин Алексей Михайлович</t>
  </si>
  <si>
    <t>3-73-12,</t>
  </si>
  <si>
    <t>Трусин Валентин Федорович</t>
  </si>
  <si>
    <t>Кузнецова Галина Трофимовна</t>
  </si>
  <si>
    <t>3-35-29,</t>
  </si>
  <si>
    <t>30б</t>
  </si>
  <si>
    <t>Марков Сергей Викторович</t>
  </si>
  <si>
    <t>4-93-17, 9-40-20.</t>
  </si>
  <si>
    <t>Журавлева Вера Ивановна</t>
  </si>
  <si>
    <t>3-58-10, 902-917-54-64</t>
  </si>
  <si>
    <t>34а</t>
  </si>
  <si>
    <t>Юдин Геннадий Петрович</t>
  </si>
  <si>
    <t>923-339-67-91</t>
  </si>
  <si>
    <t>В КГС 2018 года точно участвовать не будут. Дальше будут определяться</t>
  </si>
  <si>
    <t>Гусев Виниамин Петрович</t>
  </si>
  <si>
    <t>4-79-99, 913-561-45-19</t>
  </si>
  <si>
    <t>Смирнова Елена Владиленовна</t>
  </si>
  <si>
    <t>3-08-28, 2-49-78, 923-339-67-91</t>
  </si>
  <si>
    <t>Кузьменко Ирина Владимировна</t>
  </si>
  <si>
    <t>3-76-96, 923-299-47-18</t>
  </si>
  <si>
    <t>34б</t>
  </si>
  <si>
    <t>Дичаков Андрей Иванович</t>
  </si>
  <si>
    <t>4-01-51,</t>
  </si>
  <si>
    <t>Кравцов Александр Николаевич</t>
  </si>
  <si>
    <t>Федорова Алла Яковлевна</t>
  </si>
  <si>
    <t>3-61-43, 913-551-81-62</t>
  </si>
  <si>
    <t>Капкова Людмила Петровна</t>
  </si>
  <si>
    <t>3-64-72, 913-598-32-93</t>
  </si>
  <si>
    <t>8а</t>
  </si>
  <si>
    <t>Тихонова Людмила Александровна</t>
  </si>
  <si>
    <t>4-28-83,    р. 9-44-86</t>
  </si>
  <si>
    <t>Минибаева Анна Александровна</t>
  </si>
  <si>
    <t>3-35-33</t>
  </si>
  <si>
    <t>Колесов Алексей Алексеевич</t>
  </si>
  <si>
    <t>4-28-20</t>
  </si>
  <si>
    <t>Косаткина Галина Федоровна</t>
  </si>
  <si>
    <t>3-52-68</t>
  </si>
  <si>
    <t>Арбузова Елена Владимировна</t>
  </si>
  <si>
    <t>3-57-39,   8 923 372 37 21</t>
  </si>
  <si>
    <t>Л.Толстого</t>
  </si>
  <si>
    <t>Матюнина Людмила Петровна</t>
  </si>
  <si>
    <t xml:space="preserve"> 4-34-65</t>
  </si>
  <si>
    <t>Ленина</t>
  </si>
  <si>
    <t>Калмыкова Светлана Викторовна</t>
  </si>
  <si>
    <t>8-913-572-11-41</t>
  </si>
  <si>
    <t>кв. 44 Баранова Галина Ивановна 8-923-288-48-18</t>
  </si>
  <si>
    <t>Лапко Лариса Григорьевна</t>
  </si>
  <si>
    <t>89831591464 2-66-40   2-14-22</t>
  </si>
  <si>
    <t>я отвечаю только за тарифы, другой работой заниматься не буду. Проводила собрание 10.10.2017 19:00, пришло 3 человека.</t>
  </si>
  <si>
    <t>ленина</t>
  </si>
  <si>
    <t>Кудрявцева Ольга Петровна</t>
  </si>
  <si>
    <t>2-91-58</t>
  </si>
  <si>
    <t>Волошин Александр Александрович</t>
  </si>
  <si>
    <t>2-14-43 89233259070</t>
  </si>
  <si>
    <t>Кирпичникова Галина Михайловна</t>
  </si>
  <si>
    <t>4 88 71       8 923 345 23 69</t>
  </si>
  <si>
    <t>Скарга Любовь Алексеевна</t>
  </si>
  <si>
    <t>Квакуха Валентина Васильевна</t>
  </si>
  <si>
    <t>4-86-55   89509931785</t>
  </si>
  <si>
    <t>Ступок Галина Иосифовна</t>
  </si>
  <si>
    <t>Федоров Юрий Семенович</t>
  </si>
  <si>
    <t>2-22-31</t>
  </si>
  <si>
    <t>Симаков М.А.</t>
  </si>
  <si>
    <t>Утробина Л.Е.</t>
  </si>
  <si>
    <t>Утюжникова Л.Н.</t>
  </si>
  <si>
    <t>Фетисов Василий Иванович</t>
  </si>
  <si>
    <t>3-54-57</t>
  </si>
  <si>
    <t>Кунцов Сергей Егорович</t>
  </si>
  <si>
    <t>2-58-60</t>
  </si>
  <si>
    <t>Шеховцов Анатолий Михайлович</t>
  </si>
  <si>
    <t>3-74-73</t>
  </si>
  <si>
    <t>Кравченко Николай Николаевич</t>
  </si>
  <si>
    <t xml:space="preserve">2-65-65 </t>
  </si>
  <si>
    <t>Бурносенко Александр Васильевич</t>
  </si>
  <si>
    <t>8 908 211 96 67</t>
  </si>
  <si>
    <t>Нуждина Наталья Николаевна</t>
  </si>
  <si>
    <t>3-39-97  р/т 2-25-92</t>
  </si>
  <si>
    <t>Якушев Николай Александрович</t>
  </si>
  <si>
    <t>3-40-74</t>
  </si>
  <si>
    <t>Давыдова Альбина Александровна</t>
  </si>
  <si>
    <t>2-42-91</t>
  </si>
  <si>
    <t>Давыдова Альбина Тимофеевна</t>
  </si>
  <si>
    <t>Сорокина Татьяна Николаевна</t>
  </si>
  <si>
    <t>4-71-08</t>
  </si>
  <si>
    <t>Лебедева Надежда Александровна</t>
  </si>
  <si>
    <t>2-24-76   89048940650</t>
  </si>
  <si>
    <t>Полукеев Михаил Дмитриевич</t>
  </si>
  <si>
    <t>2-82-11</t>
  </si>
  <si>
    <t>Ступак Галина Иосифовна</t>
  </si>
  <si>
    <t>д.т.2-18-97   89135334825</t>
  </si>
  <si>
    <t>Федий Светлана Яковлевна</t>
  </si>
  <si>
    <t>89607636204   д.т.2-34-74</t>
  </si>
  <si>
    <t>Утробина Людмила Евгеньевна</t>
  </si>
  <si>
    <t>89831419997   д.т.2-29-11</t>
  </si>
  <si>
    <t>Иванова Галина Ивановна</t>
  </si>
  <si>
    <t>4-14-60</t>
  </si>
  <si>
    <t>Жуков Олег Николаев</t>
  </si>
  <si>
    <t>3-44-46</t>
  </si>
  <si>
    <t>Корнилицина Татьяна Николаевна</t>
  </si>
  <si>
    <t xml:space="preserve"> 8 913 518 08 46</t>
  </si>
  <si>
    <t>Марченко Виталий Сергеевна</t>
  </si>
  <si>
    <t>4-94-46</t>
  </si>
  <si>
    <t>Курамкина Ольга Михайловна</t>
  </si>
  <si>
    <t xml:space="preserve"> 4-14-84 ст 8 913 563 58 34</t>
  </si>
  <si>
    <t>Иванов Игорь Сергеевич</t>
  </si>
  <si>
    <t>3-62-97,  р/т 9-42-97</t>
  </si>
  <si>
    <t>Шурмелева Наталья Алексеевна</t>
  </si>
  <si>
    <t>4-95-05,  р/т 3-76-61</t>
  </si>
  <si>
    <t>Потылицын Алексей Михайлович</t>
  </si>
  <si>
    <t>8 913 592 29 93   р/т 9-46-48, 9-46-83</t>
  </si>
  <si>
    <t>Котельник Елена Александровна</t>
  </si>
  <si>
    <t>9-36-86      8 913 578 21 58</t>
  </si>
  <si>
    <t>Быковская Ирина Владимировна</t>
  </si>
  <si>
    <t>Филатов Владимир Александрович</t>
  </si>
  <si>
    <t>89232813417   89232813427</t>
  </si>
  <si>
    <t>Стогова Наталья Гертрудовна</t>
  </si>
  <si>
    <t>Солодовников Сергей Иванович</t>
  </si>
  <si>
    <t>Казюберда Василий Михайлович</t>
  </si>
  <si>
    <t>3-62-95  89535924607</t>
  </si>
  <si>
    <t>Буянова Валентина Петровна</t>
  </si>
  <si>
    <t>Манзик Лидия Ивановна</t>
  </si>
  <si>
    <t>2-48-75</t>
  </si>
  <si>
    <t>Буркова Елена Николаевна</t>
  </si>
  <si>
    <t xml:space="preserve">3-59-62  </t>
  </si>
  <si>
    <t>Яблокова Анна Сергеевна</t>
  </si>
  <si>
    <t>4-08-43</t>
  </si>
  <si>
    <t xml:space="preserve">Вологдина Галина Алексеевна  </t>
  </si>
  <si>
    <t>4-13-04  89135330716</t>
  </si>
  <si>
    <t>Сверчкова Татьяна Прокопьевна</t>
  </si>
  <si>
    <t>2-35-30  89138367264</t>
  </si>
  <si>
    <t>Семенов Александр Юрьевич</t>
  </si>
  <si>
    <t>3-63-07  8 908 211 61 48</t>
  </si>
  <si>
    <t>Не будем участвовать в программе</t>
  </si>
  <si>
    <t>Каммер Оксана Амировна</t>
  </si>
  <si>
    <t>4-89-27</t>
  </si>
  <si>
    <t>Лопарев Вячеслав Игоревич</t>
  </si>
  <si>
    <t>4-13-03   89135130401</t>
  </si>
  <si>
    <t>Салинова Елена Никитична</t>
  </si>
  <si>
    <t>3-63-07</t>
  </si>
  <si>
    <t>Лаврухин Виктор Матвеевич</t>
  </si>
  <si>
    <t>4 86 97</t>
  </si>
  <si>
    <t>Кислов Олег Юрьевич</t>
  </si>
  <si>
    <t>8 923 299 43 61</t>
  </si>
  <si>
    <t>Сизов Аркадий Николаевич</t>
  </si>
  <si>
    <t>2-40-51   89138317798</t>
  </si>
  <si>
    <t>Будут рыть теплосеть. Пока не участвуем</t>
  </si>
  <si>
    <t>Панюшкин Владимир Семенович</t>
  </si>
  <si>
    <t>8 913 511 58 37</t>
  </si>
  <si>
    <t>Федуро Виктор Михайлович</t>
  </si>
  <si>
    <t>8 913 839 95 96</t>
  </si>
  <si>
    <t>Горловая Наталья Владимировна</t>
  </si>
  <si>
    <t xml:space="preserve"> 8 913 188 89 42</t>
  </si>
  <si>
    <t>Павлюкевич Алексей Александров</t>
  </si>
  <si>
    <t>8 913 833 9864-ключи</t>
  </si>
  <si>
    <t>Уварова Алина Викторовна</t>
  </si>
  <si>
    <t>4-94-07  89135121838</t>
  </si>
  <si>
    <t>15.10.2017</t>
  </si>
  <si>
    <t>Семенова Валентина Николаевна</t>
  </si>
  <si>
    <t>3-57-96</t>
  </si>
  <si>
    <t>Мирошниченко Нина Ивановна</t>
  </si>
  <si>
    <t>3-40-92</t>
  </si>
  <si>
    <t>Москоленко Ирина Владимировна</t>
  </si>
  <si>
    <t xml:space="preserve"> 8 9082084469</t>
  </si>
  <si>
    <t xml:space="preserve">кв 32   р/т </t>
  </si>
  <si>
    <t>4-99-19</t>
  </si>
  <si>
    <t>Тоскаев Иван Михайлович</t>
  </si>
  <si>
    <t>4-15-33  с/т 8 913 529 57 58</t>
  </si>
  <si>
    <t>Тимошенко  Светлана Николаевна</t>
  </si>
  <si>
    <t>4-15-23</t>
  </si>
  <si>
    <t>Лебедь Николай Николаевич</t>
  </si>
  <si>
    <t>89232992514</t>
  </si>
  <si>
    <t>Чебурин Александр Николаевич</t>
  </si>
  <si>
    <t>4-78-88</t>
  </si>
  <si>
    <t>Терентьева Галина Ивановна</t>
  </si>
  <si>
    <t>4-85-93  89135635801</t>
  </si>
  <si>
    <t>ТОИР</t>
  </si>
  <si>
    <t>Полянский Виктор Серафимович</t>
  </si>
  <si>
    <t>3-36-79, 8-913-188-42-32</t>
  </si>
  <si>
    <t>Андреева Светланва Владимировна</t>
  </si>
  <si>
    <t xml:space="preserve">4-11-68       89831570949 </t>
  </si>
  <si>
    <t>Герасимов Андрей Васильевич</t>
  </si>
  <si>
    <t xml:space="preserve"> 3-76-21   8 902 922 83</t>
  </si>
  <si>
    <t>Хуторская Татьяна Владимировна</t>
  </si>
  <si>
    <t>Ивановский Виктор Иванович</t>
  </si>
  <si>
    <t>4-10-90</t>
  </si>
  <si>
    <t>Ануфриев Виктор Васильевич</t>
  </si>
  <si>
    <t>4-14-97</t>
  </si>
  <si>
    <t>Игонина Надежда Петровна</t>
  </si>
  <si>
    <t>Анчеева Валентина Викторовна</t>
  </si>
  <si>
    <t>Старший: Гарцуев - д.б. заниматься - не занимается, будут собираться</t>
  </si>
  <si>
    <t>Гарцуев Александр Александр.</t>
  </si>
  <si>
    <t>8-923-271-42-43</t>
  </si>
  <si>
    <t>Льва Толстого</t>
  </si>
  <si>
    <t>Саусина Наталья Сергеевна</t>
  </si>
  <si>
    <t xml:space="preserve"> 4-52-30,  р.9-83-51,   913-510-32-13</t>
  </si>
  <si>
    <t>Шибут Нина Александровна</t>
  </si>
  <si>
    <t xml:space="preserve"> 4-38-16</t>
  </si>
  <si>
    <t>Солейник Людмила Анатольевна</t>
  </si>
  <si>
    <t xml:space="preserve"> 4-46-42,    983-159-27-89</t>
  </si>
  <si>
    <t>Мира</t>
  </si>
  <si>
    <t>Егорова Юлия Васильевна</t>
  </si>
  <si>
    <t>4-59-07  8 963 258 17 25</t>
  </si>
  <si>
    <t>У нас есть все, участвовать не будут</t>
  </si>
  <si>
    <t>Калинина Татьяна Игнатьевна</t>
  </si>
  <si>
    <t>4-00-38</t>
  </si>
  <si>
    <t>Азарова Ирина Федоровна</t>
  </si>
  <si>
    <t>3-57-02</t>
  </si>
  <si>
    <t>Свирин Владислав Николаевич</t>
  </si>
  <si>
    <t>8 913 590 52 42</t>
  </si>
  <si>
    <t>Молчанов Александр Петрович</t>
  </si>
  <si>
    <t>Сергей</t>
  </si>
  <si>
    <t xml:space="preserve"> 8 913 538 14 91</t>
  </si>
  <si>
    <t>Игнатьев Игорь Андреевич</t>
  </si>
  <si>
    <t xml:space="preserve"> 35461   89029777675</t>
  </si>
  <si>
    <t>Шибалова Анна Васильевна</t>
  </si>
  <si>
    <t>8 960 772 50 08</t>
  </si>
  <si>
    <t>Антонов Владислав Львович</t>
  </si>
  <si>
    <t>8 904 894 12 81</t>
  </si>
  <si>
    <t>Приколотин Сергей Иванович</t>
  </si>
  <si>
    <t>3-42-88</t>
  </si>
  <si>
    <t>Прокофьева Лариса Борисовна</t>
  </si>
  <si>
    <t>4-03-67</t>
  </si>
  <si>
    <t>Ильина Наталья Львовна</t>
  </si>
  <si>
    <t xml:space="preserve"> 3-45-68</t>
  </si>
  <si>
    <t>Коков Андрей Михайлович</t>
  </si>
  <si>
    <t>3-63-40</t>
  </si>
  <si>
    <t>Федоров Сергей Владимирович</t>
  </si>
  <si>
    <t>3-62-54</t>
  </si>
  <si>
    <t>Пастушок Татьяна Алексеевна</t>
  </si>
  <si>
    <t xml:space="preserve"> 3-70-00</t>
  </si>
  <si>
    <t>Пономарева Марина Васильевна</t>
  </si>
  <si>
    <t>8 913 592 79 00</t>
  </si>
  <si>
    <t>Решетников Константин Анатольевич</t>
  </si>
  <si>
    <t>8 9831447772</t>
  </si>
  <si>
    <t>Кузнецов Игорь Владиславович</t>
  </si>
  <si>
    <t>3-39-62</t>
  </si>
  <si>
    <t>Габец Галина Федоровна</t>
  </si>
  <si>
    <t>4-96-09    896206772200</t>
  </si>
  <si>
    <t xml:space="preserve"> 2-49-78</t>
  </si>
  <si>
    <t>Небогатова Марина Дмитриевна</t>
  </si>
  <si>
    <t>4-07-72       89233711981</t>
  </si>
  <si>
    <t>Пельменев Андрей Владимирович</t>
  </si>
  <si>
    <t xml:space="preserve"> 3-52-82      8 913 529 65 75</t>
  </si>
  <si>
    <t>Бабушкин Сергей Николаевич</t>
  </si>
  <si>
    <t>3 37 32     9 42 66</t>
  </si>
  <si>
    <t>Мамедов Фикрат Гасанали</t>
  </si>
  <si>
    <t>8 960 77 33 127</t>
  </si>
  <si>
    <t>3-74-23</t>
  </si>
  <si>
    <t>Кобзар Надежда Никитична</t>
  </si>
  <si>
    <t>4-79-31    8 913 516 89 47</t>
  </si>
  <si>
    <t>Перезвонить после 16.10.2016. Председатель СД выйдет из больницы</t>
  </si>
  <si>
    <t>Коршунова Елена Федоровна</t>
  </si>
  <si>
    <t>3-49-76</t>
  </si>
  <si>
    <t>Чистякова Людмила Ильинична</t>
  </si>
  <si>
    <t>8 913 040 54 64</t>
  </si>
  <si>
    <t>Ильюшенко Валентина Сергеевна</t>
  </si>
  <si>
    <t>Дресвянская Альбина Сергеевна</t>
  </si>
  <si>
    <t xml:space="preserve"> 8 923 316 59 38</t>
  </si>
  <si>
    <t>Конарейкина Татьяна Владимировна</t>
  </si>
  <si>
    <t>Казаченок Олга Александровна</t>
  </si>
  <si>
    <t>4 89 44</t>
  </si>
  <si>
    <t>Балабо Елена Мтхайловна</t>
  </si>
  <si>
    <t>Меркурьева Татьяна Петровна</t>
  </si>
  <si>
    <t xml:space="preserve"> 4-12-10</t>
  </si>
  <si>
    <t>Мельникова Татьяна Сергеевна</t>
  </si>
  <si>
    <t>4-15-02</t>
  </si>
  <si>
    <t>Бевз Игорь Анатольевич</t>
  </si>
  <si>
    <t>8 929 357 80 55</t>
  </si>
  <si>
    <t>Бевз Нат.Александровна</t>
  </si>
  <si>
    <t>8  913 831 94 05</t>
  </si>
  <si>
    <t>10в</t>
  </si>
  <si>
    <t>Боровик Людмила Максимовна</t>
  </si>
  <si>
    <t>3-53-81</t>
  </si>
  <si>
    <t>Савина Любовь Ивановна</t>
  </si>
  <si>
    <t>3 07 50, р/т 4 64 19</t>
  </si>
  <si>
    <t>Илиниченко Надежда  Петровна</t>
  </si>
  <si>
    <t>4-08-05</t>
  </si>
  <si>
    <t>Ростовцева Людмила Петровна</t>
  </si>
  <si>
    <t>4-11-07  с/т 8 923 305 22 82</t>
  </si>
  <si>
    <t>Шиман Марина Сергеевна</t>
  </si>
  <si>
    <t>3-34-59</t>
  </si>
  <si>
    <t>Снигирева Александра Владимировна</t>
  </si>
  <si>
    <t>4-11-77</t>
  </si>
  <si>
    <t>16а</t>
  </si>
  <si>
    <t>Лапшина Зинаида Семеновна</t>
  </si>
  <si>
    <t>3-52-90</t>
  </si>
  <si>
    <t>Орлов  Игорь Сергеевич</t>
  </si>
  <si>
    <t xml:space="preserve"> 3-76-69  с 8 983 164 03 31</t>
  </si>
  <si>
    <t>Молчанов Константин Юрьевич</t>
  </si>
  <si>
    <t>8 913 592 30 70</t>
  </si>
  <si>
    <t>Моисеева Наталья Владимировна</t>
  </si>
  <si>
    <t xml:space="preserve"> 33825  89135928498</t>
  </si>
  <si>
    <t>Остапенко Нина Николаевна</t>
  </si>
  <si>
    <t>3-32-16</t>
  </si>
  <si>
    <t>18а</t>
  </si>
  <si>
    <t>Яценко Валентина Николаевна</t>
  </si>
  <si>
    <t>8 983 151 44 24</t>
  </si>
  <si>
    <t>Владимирова Ольга Яковлевна</t>
  </si>
  <si>
    <t>4-02-45</t>
  </si>
  <si>
    <t>Некрасов Михаил Николаевич</t>
  </si>
  <si>
    <t>8 983 161 42 22</t>
  </si>
  <si>
    <t>Гришмановская Татьяна Викторовна</t>
  </si>
  <si>
    <t>3-27-04</t>
  </si>
  <si>
    <t>15(38)</t>
  </si>
  <si>
    <t>Новиков Виктор Николаевич</t>
  </si>
  <si>
    <t>4-85-90 8 913 834 54 74</t>
  </si>
  <si>
    <t>8б</t>
  </si>
  <si>
    <t>Скоморовская Нана Джимировна</t>
  </si>
  <si>
    <t>4-12-92</t>
  </si>
  <si>
    <t>Жабуро Ольга Викторовна</t>
  </si>
  <si>
    <t>8 913 554 54 13</t>
  </si>
  <si>
    <t>Зломанов  Владимир Николаевич</t>
  </si>
  <si>
    <t xml:space="preserve">Мира </t>
  </si>
  <si>
    <t>Беляева Алла Константиновна</t>
  </si>
  <si>
    <t>3-41-45</t>
  </si>
  <si>
    <t>Бакуменко Нина Александровна</t>
  </si>
  <si>
    <t>4-77-81          8-913-565-02-17</t>
  </si>
  <si>
    <t>Протасова Зоя Николаевна</t>
  </si>
  <si>
    <t>4-02-76</t>
  </si>
  <si>
    <t>Шарагов Владимир Степанович</t>
  </si>
  <si>
    <t>3-70-91</t>
  </si>
  <si>
    <t>Шворникова Зоя Валентиновна</t>
  </si>
  <si>
    <t>4-02-90</t>
  </si>
  <si>
    <t>39.</t>
  </si>
  <si>
    <t>Лазаренко Татьяна Владимировна</t>
  </si>
  <si>
    <t>4-06-11</t>
  </si>
  <si>
    <t>Чечеткин Сергей Владимирович</t>
  </si>
  <si>
    <t>4-09-09.</t>
  </si>
  <si>
    <t>Молдачев Сергей Владимирович</t>
  </si>
  <si>
    <t>4-80-63         8- 983-208-91-17</t>
  </si>
  <si>
    <t>Рогожина Рита Константиновна</t>
  </si>
  <si>
    <t>3-82-12</t>
  </si>
  <si>
    <t>Грищенко Владимир Иосифович</t>
  </si>
  <si>
    <t>3-34-01</t>
  </si>
  <si>
    <t>Светлана Леонидовна</t>
  </si>
  <si>
    <t>913-518-76-25</t>
  </si>
  <si>
    <t>Туркин Олег Александрович</t>
  </si>
  <si>
    <t>4-91-83,  8-913-536-80-47</t>
  </si>
  <si>
    <t>Пузиков Михаил Арсентьевич</t>
  </si>
  <si>
    <t xml:space="preserve">                                                                                                                                       </t>
  </si>
  <si>
    <t>Машуков Валерий Викторович</t>
  </si>
  <si>
    <t>3-48-69</t>
  </si>
  <si>
    <t>Усиков Анатолий Фомич, Вален Ефимовна</t>
  </si>
  <si>
    <t>3-34-51         8-913-577-92-47</t>
  </si>
  <si>
    <t>Глузда Виталий Александрович</t>
  </si>
  <si>
    <t>Ананчик Михаил Михайлович, Нина Серг</t>
  </si>
  <si>
    <t>3-32-94        8-913-554-79-02 (Н. С.)                    8-913-514-81-64 (М.. М.)</t>
  </si>
  <si>
    <t>Воронина Ольга Анатольевна</t>
  </si>
  <si>
    <t>Букал Анатолий Григорьевич</t>
  </si>
  <si>
    <t>4-25-84, 903-924-74-95.</t>
  </si>
  <si>
    <t>Зимовец Екатерина Викторовна</t>
  </si>
  <si>
    <t>4-95-83</t>
  </si>
  <si>
    <t>Кабыш Сергей Александрович</t>
  </si>
  <si>
    <t>3-44-71     р.9-23-42      8-913-198-71-85</t>
  </si>
  <si>
    <t>Коваль Александр Петрович</t>
  </si>
  <si>
    <t>р.3-11-13      8-913-568-04-00</t>
  </si>
  <si>
    <t>Санькова Татьяна Васильевна</t>
  </si>
  <si>
    <t>4-05-93</t>
  </si>
  <si>
    <t>Аристархов Сергей Николаевич / Юлия Павловна</t>
  </si>
  <si>
    <t>3-35-96   р.2-17-28         8-908-209-50-37</t>
  </si>
  <si>
    <t>Кондрашина Валентина Ивановна</t>
  </si>
  <si>
    <t>3-55-91</t>
  </si>
  <si>
    <t>Пличкин Вадим Петрович</t>
  </si>
  <si>
    <t>3-56-32</t>
  </si>
  <si>
    <t>Богомолов Константин Викторович</t>
  </si>
  <si>
    <t>4-93-72            8-902-957-15-20</t>
  </si>
  <si>
    <t>Турсунова Анна Константиновна</t>
  </si>
  <si>
    <t>4-04-76</t>
  </si>
  <si>
    <t>Васько Николай Николаевич</t>
  </si>
  <si>
    <t>3-61-88</t>
  </si>
  <si>
    <t>Селиванов Дмитрий Петрович</t>
  </si>
  <si>
    <t>3-07-78            8-913-559-57-65</t>
  </si>
  <si>
    <t>Кухтерина Ирина Владимировна</t>
  </si>
  <si>
    <t>3-69-45</t>
  </si>
  <si>
    <t>Шиян Инна Николаевна</t>
  </si>
  <si>
    <t xml:space="preserve">Артемьев Владимир Викторович </t>
  </si>
  <si>
    <t>4-86-08</t>
  </si>
  <si>
    <t>Денеко Алексей Владимирович</t>
  </si>
  <si>
    <t>4-07-80</t>
  </si>
  <si>
    <t>Яковлева Татьяна Валентиновна</t>
  </si>
  <si>
    <t>3-54-53</t>
  </si>
  <si>
    <t>Зерина Галина Владимировна</t>
  </si>
  <si>
    <t>4-03-43        8-950-974-30-02      р.3-59-15</t>
  </si>
  <si>
    <t>Шаповалова Людмила Ивановна</t>
  </si>
  <si>
    <t>4-59-19</t>
  </si>
  <si>
    <t>Лукьянова Ирина Ивановна</t>
  </si>
  <si>
    <t>4-06-48</t>
  </si>
  <si>
    <t>Компанец Наталья Петровна</t>
  </si>
  <si>
    <t>4-09-93</t>
  </si>
  <si>
    <t xml:space="preserve">Лигаев Владимир Владимирович, Елена Александр </t>
  </si>
  <si>
    <t>4-91-50     8-965-907-10-75(ВВ)                        8-967-614-75-70(ЕА)</t>
  </si>
  <si>
    <t>Тимофеев Михаил Алексеевич</t>
  </si>
  <si>
    <t>3-45-47</t>
  </si>
  <si>
    <t>Подшибякина Людмила Геннадьевна</t>
  </si>
  <si>
    <t>3-71-51    р.4-65-33       8-913-598-71-39</t>
  </si>
  <si>
    <t>Байков Андрей Юрьевич</t>
  </si>
  <si>
    <t>923-345-54-48   р.9-40-20</t>
  </si>
  <si>
    <t>Подумают, возможно вообще не будут участвовать в программе</t>
  </si>
  <si>
    <t>Бандурин Дмитрий Сергеевич</t>
  </si>
  <si>
    <t>3-46-93</t>
  </si>
  <si>
    <t>Шупикова Тамара Васильевна</t>
  </si>
  <si>
    <r>
      <t>3-82-85      до13</t>
    </r>
    <r>
      <rPr>
        <sz val="11"/>
        <rFont val="Calibri"/>
        <family val="2"/>
        <charset val="204"/>
      </rPr>
      <t>00</t>
    </r>
  </si>
  <si>
    <t>Киреева Галина Павловна</t>
  </si>
  <si>
    <t>4-07-31</t>
  </si>
  <si>
    <t>Петрова Людмила Анатольевна</t>
  </si>
  <si>
    <t>4-06-41</t>
  </si>
  <si>
    <t>Горохова Юлия Леонидовна</t>
  </si>
  <si>
    <t>3-09-72</t>
  </si>
  <si>
    <t>3-09-22         8-913-566-76-80</t>
  </si>
  <si>
    <t>3-09-22</t>
  </si>
  <si>
    <t>Земцова Марина Викторовна</t>
  </si>
  <si>
    <t>3-84-88.</t>
  </si>
  <si>
    <t xml:space="preserve">Касаткина Татьяна Алексеевна </t>
  </si>
  <si>
    <t>3-46-37      8-923-359-81-43</t>
  </si>
  <si>
    <t>Гаврилова Татьяна Ивановна</t>
  </si>
  <si>
    <r>
      <t xml:space="preserve">3-34-22    </t>
    </r>
    <r>
      <rPr>
        <sz val="11"/>
        <color rgb="FF385623"/>
        <rFont val="Calibri"/>
        <family val="2"/>
        <charset val="204"/>
      </rPr>
      <t xml:space="preserve"> 8-913-594-28-92 </t>
    </r>
    <r>
      <rPr>
        <sz val="11"/>
        <rFont val="Calibri"/>
        <family val="2"/>
        <charset val="204"/>
      </rPr>
      <t xml:space="preserve">                             8-923-759-18-76,          8-913-179-32-63</t>
    </r>
  </si>
  <si>
    <t>Киреева Людмила Викторовна</t>
  </si>
  <si>
    <t>3-43-88</t>
  </si>
  <si>
    <t>Филиппов Николай Васильевич</t>
  </si>
  <si>
    <t>3-65-22</t>
  </si>
  <si>
    <t>Стома Анатолий Петрович</t>
  </si>
  <si>
    <t>929-336-77-41      р.т.3-55-97     3-30-96</t>
  </si>
  <si>
    <t>Орлова Людмила Викторовна</t>
  </si>
  <si>
    <t>3-77-97</t>
  </si>
  <si>
    <t>Мешкова Людмила Николаевна</t>
  </si>
  <si>
    <t>3-79-42</t>
  </si>
  <si>
    <t>Смык Ольга Викторовна</t>
  </si>
  <si>
    <t>4-03-20</t>
  </si>
  <si>
    <t>Столярова Галина Григорьевна</t>
  </si>
  <si>
    <t>4-42-05     8-908-210-46-14</t>
  </si>
  <si>
    <t>Дедюро Николай Александрович</t>
  </si>
  <si>
    <t>Царева Марина Леонидовна</t>
  </si>
  <si>
    <t>4-77-75      р.9-41-62</t>
  </si>
  <si>
    <t>Тишкаев Владимир Гаврилович</t>
  </si>
  <si>
    <t>Ассадулина Елена Викторовна</t>
  </si>
  <si>
    <t>3-51-36,</t>
  </si>
  <si>
    <t>Михайлов Валерий Сергеевич</t>
  </si>
  <si>
    <t>4-28-79, 983-285-40-03</t>
  </si>
  <si>
    <t>Бойцов Юрий Анатольевич</t>
  </si>
  <si>
    <t>3-80-87, 963-190-80-08, р.3-65-09</t>
  </si>
  <si>
    <t>Герасимова Надежда Михайловна</t>
  </si>
  <si>
    <t>4-19-70</t>
  </si>
  <si>
    <t xml:space="preserve">Валюнов Василий Владимирович </t>
  </si>
  <si>
    <t>4-22-23,</t>
  </si>
  <si>
    <t>Дегтярева Нина Андреевна</t>
  </si>
  <si>
    <t xml:space="preserve"> р.3-47-27, 983-165-34-14,</t>
  </si>
  <si>
    <t>Сыроваткина Нина Георгиевна</t>
  </si>
  <si>
    <t>3-60-88,</t>
  </si>
  <si>
    <t>Лисовец Нина Ивановна</t>
  </si>
  <si>
    <t>4-19,69,</t>
  </si>
  <si>
    <t>Головяшкина Татьяна Григорьевна</t>
  </si>
  <si>
    <t>3-64-77, 913-830-35-10</t>
  </si>
  <si>
    <t>Диденко Михаил Николаевич</t>
  </si>
  <si>
    <t>3-66-42,</t>
  </si>
  <si>
    <t>Маркова Вера Андреевна</t>
  </si>
  <si>
    <t>3-67-42,</t>
  </si>
  <si>
    <t>Голубева Наталья Ильинична</t>
  </si>
  <si>
    <t>3-40-70,</t>
  </si>
  <si>
    <t>Копылова Людмила Николаевна</t>
  </si>
  <si>
    <t xml:space="preserve"> 913-186-08-07, д.т. 4-83-12</t>
  </si>
  <si>
    <t>Чайникова Галина Петровна</t>
  </si>
  <si>
    <t>4-81-05,</t>
  </si>
  <si>
    <t>Хаятов Салават Маратович</t>
  </si>
  <si>
    <t>4-82-99, р. 2-29-58, с.950-985-71-11</t>
  </si>
  <si>
    <t>Иванова Елена Ивановна</t>
  </si>
  <si>
    <t>4-19-44.</t>
  </si>
  <si>
    <t>Мясоедова Надежда Егоровна</t>
  </si>
  <si>
    <t>4-82-22.</t>
  </si>
  <si>
    <t>Ломаева Нина Степановна</t>
  </si>
  <si>
    <t>4-19-74</t>
  </si>
  <si>
    <t>Герман Анна Юрьевна</t>
  </si>
  <si>
    <t>4-59-82, 913-196-47-81</t>
  </si>
  <si>
    <t>Буренина Нина Федоровна</t>
  </si>
  <si>
    <t>3-30-38,</t>
  </si>
  <si>
    <t>Жебель Валентин Васильевич</t>
  </si>
  <si>
    <t>4-83-23, 913-572-14-10</t>
  </si>
  <si>
    <t>21.10.2017</t>
  </si>
  <si>
    <t>Стрелковыа татьяна Павловна</t>
  </si>
  <si>
    <t>4-98-85</t>
  </si>
  <si>
    <t>Овсюк Маргарита Александровна</t>
  </si>
  <si>
    <t>р.9-15-69, 913-598-59-76, 923-669-88-63</t>
  </si>
  <si>
    <t>Лаврентьева Елена Георгиевна</t>
  </si>
  <si>
    <t>4-99-22</t>
  </si>
  <si>
    <t>Мехреков Сергей Львович</t>
  </si>
  <si>
    <t>4-04-24,</t>
  </si>
  <si>
    <t>Шинкарева Нина Анатольевна</t>
  </si>
  <si>
    <t>3-37-83,р.4-75-66.  89535825122</t>
  </si>
  <si>
    <t>Воловик Мария Ивановна</t>
  </si>
  <si>
    <t>3-39-48,</t>
  </si>
  <si>
    <t>Григорьев Вячеслав Федорович</t>
  </si>
  <si>
    <t>4-01-72,</t>
  </si>
  <si>
    <t>Попалова Альбина Александровна</t>
  </si>
  <si>
    <t>Не собираются ничего проводить. Пойдут по квартирам заполнять решения. Уведомление разместила</t>
  </si>
  <si>
    <t>Евгеньев Алексей Геннадьевич</t>
  </si>
  <si>
    <t>983-282-82-50</t>
  </si>
  <si>
    <t>Шевченко Анатолий Николаевич</t>
  </si>
  <si>
    <t>с. 913-833-24-56</t>
  </si>
  <si>
    <t>Гаврикова Татьяна Викторовна</t>
  </si>
  <si>
    <t>4-82-19, 913-566-23-00.</t>
  </si>
  <si>
    <t>Юркова Татьяна</t>
  </si>
  <si>
    <t>913-176-13-68, 4-99-54</t>
  </si>
  <si>
    <t>Петрова Наталья Дмитриевна</t>
  </si>
  <si>
    <t>4-22-44, 983-616-22-15</t>
  </si>
  <si>
    <t>Шутова Валентина Николаевна</t>
  </si>
  <si>
    <t>4-99-16,р.4-70-07, 913-183-89-23</t>
  </si>
  <si>
    <t>Зазыбина Александра николаевна</t>
  </si>
  <si>
    <t>4-19-49, 923-334-80-87</t>
  </si>
  <si>
    <t>Редколес Антонина Васильевна</t>
  </si>
  <si>
    <t>4-96-17.</t>
  </si>
  <si>
    <t>Ахундов Евгений Ханвердиевич</t>
  </si>
  <si>
    <t>3-06-92, р.3-45-02,983-165-48-20.</t>
  </si>
  <si>
    <t>Шелестов Владимир Ильич (Эмма Никола)</t>
  </si>
  <si>
    <t>923-291-92-93, 4-22-72</t>
  </si>
  <si>
    <t>Фомин Геннадий Никифорович</t>
  </si>
  <si>
    <t>3-53-92</t>
  </si>
  <si>
    <t>Тихонова Татьяна Михайловна</t>
  </si>
  <si>
    <t>4-19-43, р.3-42-48,  913-550-00-43</t>
  </si>
  <si>
    <t>Любушкина Марина Сергеевна</t>
  </si>
  <si>
    <t>4-19-95, 913-193-89-00</t>
  </si>
  <si>
    <t>Волков Андрей Павлович</t>
  </si>
  <si>
    <t>Оружило Любовь Петровна</t>
  </si>
  <si>
    <t>р.4-09-79, 913-529-24-83,</t>
  </si>
  <si>
    <t>Белоусова Елена Владимировна</t>
  </si>
  <si>
    <t>908-019-78-62,</t>
  </si>
  <si>
    <t>Нарожная Любовь Дмитриевна</t>
  </si>
  <si>
    <t>3-33-94,</t>
  </si>
  <si>
    <t>Грабарчук Ирина Тарасовна</t>
  </si>
  <si>
    <t>913-838-75-95</t>
  </si>
  <si>
    <t>Журавлева Антонина Ивановна</t>
  </si>
  <si>
    <t>3-77-37,</t>
  </si>
  <si>
    <t>Базилевский Алексей Леонидович</t>
  </si>
  <si>
    <t>983-167-26-36</t>
  </si>
  <si>
    <t>Ступина Зинаида Борисовна</t>
  </si>
  <si>
    <t>4-20-39</t>
  </si>
  <si>
    <t xml:space="preserve">Лукашина Наталья Владимировна </t>
  </si>
  <si>
    <t>3-77-13,</t>
  </si>
  <si>
    <t>Пасечникова Ирина Ивановна</t>
  </si>
  <si>
    <t>3-73-11, 913-557-41-75</t>
  </si>
  <si>
    <t>Лисковых Александр Александрович</t>
  </si>
  <si>
    <t>3-06-24.</t>
  </si>
  <si>
    <t>Суркин Алексей Георгиевич</t>
  </si>
  <si>
    <t xml:space="preserve">Папсуева Светлана Степановна  </t>
  </si>
  <si>
    <t>4-22-82,  913-592-02-67 р.2-48-96</t>
  </si>
  <si>
    <t>Студилина Татьяна Михайловна</t>
  </si>
  <si>
    <t>4-21-06, 908-210-13-50, 908-017-44-17</t>
  </si>
  <si>
    <t>Глазычева Татьяна Николаевна</t>
  </si>
  <si>
    <t>4-21-02, 983-145-75-75 р.9-15-22</t>
  </si>
  <si>
    <t>Игнатьева Тамара Михайловна</t>
  </si>
  <si>
    <t>3-53-63, 913-571-27-35</t>
  </si>
  <si>
    <t>Колпещикова Любовь Николаевна</t>
  </si>
  <si>
    <t>4-82-97,</t>
  </si>
  <si>
    <t>Малофеев Виктор Александрович</t>
  </si>
  <si>
    <t>4-91-05, 908-021-89-64</t>
  </si>
  <si>
    <t>Малофеева Елена Михайловна</t>
  </si>
  <si>
    <t>950-411-82-43</t>
  </si>
  <si>
    <t>Егоров Алексей Владим-ч (Людмила Никол)</t>
  </si>
  <si>
    <t>4-80-55, 9-38-84, 9-24-20</t>
  </si>
  <si>
    <t>Огдин Валерий Валерьевич</t>
  </si>
  <si>
    <t>3-06-08.</t>
  </si>
  <si>
    <t>Мезит Эдуард Викторович</t>
  </si>
  <si>
    <t>3-69-78</t>
  </si>
  <si>
    <t>Вестрик Анна Николаевна</t>
  </si>
  <si>
    <t>4-19-52,</t>
  </si>
  <si>
    <t>Тиунова Ирина Николаевна</t>
  </si>
  <si>
    <t>3-69-33,р.3-75-45(нал) 913-521-32-23</t>
  </si>
  <si>
    <t>Огаркова Марина Геннадиевна</t>
  </si>
  <si>
    <t>4-20-12</t>
  </si>
  <si>
    <t>Суханова Валентина Александровна</t>
  </si>
  <si>
    <t>3-78-10</t>
  </si>
  <si>
    <t>Мелехова Лидия Евгеньевна</t>
  </si>
  <si>
    <t>4-83-20</t>
  </si>
  <si>
    <t>Рукосуева Валентина Петровна</t>
  </si>
  <si>
    <t>3-07-12.</t>
  </si>
  <si>
    <t>Фирсова Людмила Александровна</t>
  </si>
  <si>
    <t>913-572-28-37</t>
  </si>
  <si>
    <t>Мироненко Валентина Сергеевна</t>
  </si>
  <si>
    <t>4-92-31, 913-517-72-10</t>
  </si>
  <si>
    <t>Григорьева Инна Валентиновна</t>
  </si>
  <si>
    <t>4-93-68, 913-522-85-25</t>
  </si>
  <si>
    <t>Ерошенко Анна Ивановна</t>
  </si>
  <si>
    <t>4-20-82,</t>
  </si>
  <si>
    <t>Коваленко Павел Анатольевич</t>
  </si>
  <si>
    <t>Не собираются ничего проводить. Нужно объединяться с соседними домами, одному 8-квартирному дому это не вытянуть. В городе не живет (сказал, что помощник депутата ЗС края от ЛДПР)</t>
  </si>
  <si>
    <t>Тарасова Галина Ивановна</t>
  </si>
  <si>
    <t xml:space="preserve">3-65-65,  913-184-30-16 </t>
  </si>
  <si>
    <t>Николаева Татьяна Меркурьевна</t>
  </si>
  <si>
    <t>4-53-86,</t>
  </si>
  <si>
    <t>Шабалина Нина Павловна</t>
  </si>
  <si>
    <t>Викулина Надежда Борисовна</t>
  </si>
  <si>
    <t>913-196-82--90, 913-581-97-84</t>
  </si>
  <si>
    <t>Космачев Владимир Михайлович</t>
  </si>
  <si>
    <t>р.9-46-26.</t>
  </si>
  <si>
    <t>Евгений</t>
  </si>
  <si>
    <t xml:space="preserve"> 8-923-303-96-58</t>
  </si>
  <si>
    <t>Гаттаулина Наталья Ивановна кв.33 8-923-306-86-00</t>
  </si>
  <si>
    <t>информирована</t>
  </si>
  <si>
    <t>Шилова Лариса Константиновна</t>
  </si>
  <si>
    <t>4-83-06, 913-185-24-60</t>
  </si>
  <si>
    <t xml:space="preserve">Ожерельев Алексей Васильевич,Любовь Анатольевна </t>
  </si>
  <si>
    <t>9-51-86</t>
  </si>
  <si>
    <t>Тышек Елена Александровна</t>
  </si>
  <si>
    <t>4-82-84,</t>
  </si>
  <si>
    <t>Киселева Елена Владимировна</t>
  </si>
  <si>
    <t>4-22-04, 913-581-31-10, р.3-80-41</t>
  </si>
  <si>
    <t>Шахматов Дмитрий Юрьевич</t>
  </si>
  <si>
    <t>р.3-45-32, 913-533-92-80,</t>
  </si>
  <si>
    <t>Славина Е Л</t>
  </si>
  <si>
    <t>20а</t>
  </si>
  <si>
    <t>Шваб Людмила Яковлевна</t>
  </si>
  <si>
    <t>8-983-168-75-09</t>
  </si>
  <si>
    <t xml:space="preserve">Печеная Тамара Егоровна, кв.65, 4-96-95  </t>
  </si>
  <si>
    <t>24а</t>
  </si>
  <si>
    <t>Самусевич Инна Петровна</t>
  </si>
  <si>
    <t>3-85-23          8-913-555-62-24</t>
  </si>
  <si>
    <t>Тутельман Татьяна Николаевна</t>
  </si>
  <si>
    <t>4-95-57</t>
  </si>
  <si>
    <t>Казанская Наталья Миходьевна</t>
  </si>
  <si>
    <t>Мурыгина Светлана Ивановна</t>
  </si>
  <si>
    <t>3-80-50</t>
  </si>
  <si>
    <t>27а</t>
  </si>
  <si>
    <t>Плюхов Александр</t>
  </si>
  <si>
    <t>908-022-53-29</t>
  </si>
  <si>
    <t>Полевизинова Ольга Николаевна</t>
  </si>
  <si>
    <t>913-577-44-23</t>
  </si>
  <si>
    <t>Ширяева Зин.Никол., Людмила Владимир</t>
  </si>
  <si>
    <t>4-94-92, р.4-27-43, 983-285-46-15</t>
  </si>
  <si>
    <t>39а</t>
  </si>
  <si>
    <t>Тороп Нина Григорьевна</t>
  </si>
  <si>
    <t>Плош Ирина Ивановна</t>
  </si>
  <si>
    <t>4-98-26</t>
  </si>
  <si>
    <t>Томилов Александр  Анатольевич</t>
  </si>
  <si>
    <t>4-02-57   913-578-02-35(38) Ирина Игоревна</t>
  </si>
  <si>
    <t xml:space="preserve">Харланович Валерий Андреевич </t>
  </si>
  <si>
    <t>4-03-79</t>
  </si>
  <si>
    <t>Долбаненко Анатолий Петрович</t>
  </si>
  <si>
    <t>3-37-70</t>
  </si>
  <si>
    <t>Шитоева Нина Михайловна</t>
  </si>
  <si>
    <t>39б</t>
  </si>
  <si>
    <t>Коваленко Максим Сергеевич</t>
  </si>
  <si>
    <t>Борисова Раиса Александровна</t>
  </si>
  <si>
    <t>3-47-33      8-923-669-91-33</t>
  </si>
  <si>
    <t>41а</t>
  </si>
  <si>
    <t>Еромасова Валентина Николаевна</t>
  </si>
  <si>
    <t>4-02-06</t>
  </si>
  <si>
    <t>Овчинников Владимир Олегович</t>
  </si>
  <si>
    <t>4-69-79    р.2-41-23      8-913-195-01-83</t>
  </si>
  <si>
    <t>Волгаева Татьяна Николаевна</t>
  </si>
  <si>
    <t>4-78-42    р.9-51-13</t>
  </si>
  <si>
    <t>43а</t>
  </si>
  <si>
    <t>Цветкова Галина Николаевна</t>
  </si>
  <si>
    <t>4-04-55, р.3-46-15,с.913-174-80-74</t>
  </si>
  <si>
    <t>Лютаев Андрей Анатольевич</t>
  </si>
  <si>
    <t>3-43-66, 983-146-82-00</t>
  </si>
  <si>
    <t>43б</t>
  </si>
  <si>
    <t>Раскатова Тамара Яковлевна</t>
  </si>
  <si>
    <t>3-62-10,</t>
  </si>
  <si>
    <t>Васькевич Игорь</t>
  </si>
  <si>
    <t>4-08-14,</t>
  </si>
  <si>
    <t>Тишков Алексей Александрович</t>
  </si>
  <si>
    <t>4-05-56,9-44-16.  8 913 523 33 32</t>
  </si>
  <si>
    <t>Сахно Александр Николаевич</t>
  </si>
  <si>
    <t>3-73-07,</t>
  </si>
  <si>
    <t>Шефер Светлана Александровна</t>
  </si>
  <si>
    <t>3-65-88,</t>
  </si>
  <si>
    <t>56а</t>
  </si>
  <si>
    <t>Щукина Зинаида Гавриловна</t>
  </si>
  <si>
    <t>3-07-94,</t>
  </si>
  <si>
    <t>Деменко Тамара Ивановна</t>
  </si>
  <si>
    <t>8-983-265-07-37</t>
  </si>
  <si>
    <t>Трушин Леонид Викторович</t>
  </si>
  <si>
    <t>3-10-08,</t>
  </si>
  <si>
    <t>Галятовская Елена Валерьевна</t>
  </si>
  <si>
    <t>4-91-66, 913-554-20-55,</t>
  </si>
  <si>
    <t>Зюкова Надежда Михайловна</t>
  </si>
  <si>
    <t>4-10-13, 913-581-36-81</t>
  </si>
  <si>
    <t>Сургутский Виктор Анатол-ч (Валентина Яков)</t>
  </si>
  <si>
    <t>3-80-29, 913-519-32-57</t>
  </si>
  <si>
    <t>Панфилов Евгений Николаевич</t>
  </si>
  <si>
    <t>3-46-51,р.9-45-44, 983-159-26-26.</t>
  </si>
  <si>
    <t>Молодежная</t>
  </si>
  <si>
    <t xml:space="preserve">Бабич Владимир Петрович </t>
  </si>
  <si>
    <t xml:space="preserve"> 2-27-80,   923-376-28-73</t>
  </si>
  <si>
    <t>Савченко Николай Иванович</t>
  </si>
  <si>
    <t>2-71-87</t>
  </si>
  <si>
    <t>Баскаков Анатолий Иванович кв.5 т.8 913 572 38 90, Швалова Светлана Владимировна кв.26, 2-53-82; 3-73-58 р.т.</t>
  </si>
  <si>
    <t>57,9 % голосов в 2017г.</t>
  </si>
  <si>
    <t>ТСН</t>
  </si>
  <si>
    <t>Тягунова Анна Алексеевна</t>
  </si>
  <si>
    <t>Торохова Галина Михайловна</t>
  </si>
  <si>
    <t xml:space="preserve"> 2-06-46, 913-536-17-06</t>
  </si>
  <si>
    <t xml:space="preserve"> Антонова Нина Михайловна</t>
  </si>
  <si>
    <t>2-87-28</t>
  </si>
  <si>
    <t>Ковалев Владимир Александрович</t>
  </si>
  <si>
    <t>кв. 47 Орлик Сергей Владимирович 8-913-589-21-86.</t>
  </si>
  <si>
    <t xml:space="preserve">отказ </t>
  </si>
  <si>
    <t>Зезюкова Галина Михайловна</t>
  </si>
  <si>
    <t>2-88-25</t>
  </si>
  <si>
    <t xml:space="preserve"> Бадеева Ольга Александровна кв.52 т.89082104748</t>
  </si>
  <si>
    <t>Монтажников</t>
  </si>
  <si>
    <t xml:space="preserve"> 4-43-29, р. 4-07-62,   913-592-68-61</t>
  </si>
  <si>
    <t>Карпенко Алексей Николаевич</t>
  </si>
  <si>
    <t xml:space="preserve"> 4-39-76,        913-191-91-93</t>
  </si>
  <si>
    <t xml:space="preserve">Цыбулаева Галина Викторовна </t>
  </si>
  <si>
    <t xml:space="preserve"> 913-833-34-22</t>
  </si>
  <si>
    <t>Кушнерова Татьяна Николаевна</t>
  </si>
  <si>
    <t>4-37-75</t>
  </si>
  <si>
    <t>Автушко Галина Александровна</t>
  </si>
  <si>
    <t xml:space="preserve"> 8-923-273-20-17</t>
  </si>
  <si>
    <t>Галина Леонидовна</t>
  </si>
  <si>
    <t>4-38-70</t>
  </si>
  <si>
    <t xml:space="preserve"> кв. 8 Иванов Федор Леонидович 8-913-527-94-66.</t>
  </si>
  <si>
    <t>Панченко Владимир Александрович</t>
  </si>
  <si>
    <t xml:space="preserve"> 4-55-40,         923-289-00-58</t>
  </si>
  <si>
    <t>Евдокеева Татьяна Владимировна</t>
  </si>
  <si>
    <t>Одни не потянем, а остальные не хотят. Из 8 квартир - 6 пенсионеров</t>
  </si>
  <si>
    <t>Евдокеев Юрий Михайлович</t>
  </si>
  <si>
    <t xml:space="preserve"> 4-35-76</t>
  </si>
  <si>
    <t>Кучин Виктор Александрович</t>
  </si>
  <si>
    <t xml:space="preserve"> 9-63-75,   913-185-70-08</t>
  </si>
  <si>
    <t>Саитов Нафис Рустанович</t>
  </si>
  <si>
    <t xml:space="preserve"> 4-31-93,   904-898-21-11</t>
  </si>
  <si>
    <t>Власова Елена Николаевна</t>
  </si>
  <si>
    <t xml:space="preserve"> 4-37-49,   908-012-38-88</t>
  </si>
  <si>
    <t>Назаренко Мария Адамовна</t>
  </si>
  <si>
    <t>8-923-296-79-98</t>
  </si>
  <si>
    <t>Пичугова Татьяна Павловна</t>
  </si>
  <si>
    <t xml:space="preserve"> 4-51-89,   983-167-69-44</t>
  </si>
  <si>
    <t>Хилько Татьяна Анатольевна</t>
  </si>
  <si>
    <t xml:space="preserve"> 4-51-44,   923-275-14-47</t>
  </si>
  <si>
    <t>Степанов Андрей Николаевич</t>
  </si>
  <si>
    <t xml:space="preserve"> 4-31-88</t>
  </si>
  <si>
    <t>Бондарчук Любовь Ивановна</t>
  </si>
  <si>
    <t>8913-830-74-90</t>
  </si>
  <si>
    <t>кв.3 Любовь Павловна 8-983-294-55-50</t>
  </si>
  <si>
    <t>Курченко Александр Иванович</t>
  </si>
  <si>
    <t>8-913-830-70-64</t>
  </si>
  <si>
    <t>Жукова Елена Алексеевна</t>
  </si>
  <si>
    <t xml:space="preserve"> 4-40-02</t>
  </si>
  <si>
    <t>Ереско Ольга Николаевна</t>
  </si>
  <si>
    <t xml:space="preserve"> 4-46-57,   913-831-28-51</t>
  </si>
  <si>
    <t>Бабич Владимир Владимирович</t>
  </si>
  <si>
    <t xml:space="preserve"> 4-40-18,   р. 4-69-58</t>
  </si>
  <si>
    <t>Мацнев Дмитрий Владимирович</t>
  </si>
  <si>
    <t xml:space="preserve"> 983-154-09-01</t>
  </si>
  <si>
    <t>Дудик Юрий Владимирович</t>
  </si>
  <si>
    <t xml:space="preserve"> 4-45-63,   902 947 21 22</t>
  </si>
  <si>
    <t>Набережная</t>
  </si>
  <si>
    <t>Андреева Наталья Сергеевна</t>
  </si>
  <si>
    <t>4-28-99 89835027949</t>
  </si>
  <si>
    <t>Дрынов Дмитрий Борисович</t>
  </si>
  <si>
    <t>8 913 557 66 56</t>
  </si>
  <si>
    <t>Щербинина Тамара Дмитриевна</t>
  </si>
  <si>
    <t>3-30-01</t>
  </si>
  <si>
    <t>Аслаева Римма Ивановна</t>
  </si>
  <si>
    <t>4-28-54</t>
  </si>
  <si>
    <t>Ашомко Эльвира Ивановна</t>
  </si>
  <si>
    <t>3-51-04</t>
  </si>
  <si>
    <t>Алексеева Юлия Викторовна</t>
  </si>
  <si>
    <t>3-34-83</t>
  </si>
  <si>
    <t>Вятчина Валентина Петровна</t>
  </si>
  <si>
    <t>4-96-93</t>
  </si>
  <si>
    <t>Лаврова Ирина Николаевна</t>
  </si>
  <si>
    <t>4-04-58</t>
  </si>
  <si>
    <t>Борзенко Анатолий Георгиевич</t>
  </si>
  <si>
    <t>4-77-42</t>
  </si>
  <si>
    <t>Гузовский Андрей Александрович</t>
  </si>
  <si>
    <t>8 913 510 23 77</t>
  </si>
  <si>
    <t>Михайленко Лариса Викторовна</t>
  </si>
  <si>
    <t>3-69-41</t>
  </si>
  <si>
    <t>Ткачук Зинаида Ивановна</t>
  </si>
  <si>
    <t>3-75-24</t>
  </si>
  <si>
    <t>Купилов Владимир Иванович</t>
  </si>
  <si>
    <t>4-98-47</t>
  </si>
  <si>
    <t>Сухоруков Сергей Иванович</t>
  </si>
  <si>
    <t>8 983 266 03 05</t>
  </si>
  <si>
    <t>Будина Юлия Сергеевна</t>
  </si>
  <si>
    <t>8 913 591 54 90</t>
  </si>
  <si>
    <t>Горовой Виктор Михайлович</t>
  </si>
  <si>
    <t>8 923 376 76 34</t>
  </si>
  <si>
    <t>Тебеньков Геннадий Изотович</t>
  </si>
  <si>
    <t>4-10-76     8 913 524 76 42</t>
  </si>
  <si>
    <t>Фурманов Александр Михайлович</t>
  </si>
  <si>
    <t>4-14-34</t>
  </si>
  <si>
    <t>Метеленко Руслан Викторович</t>
  </si>
  <si>
    <t>3-66-57   8 908 205 45 49</t>
  </si>
  <si>
    <t>Шекова Татьяна Валентиновна</t>
  </si>
  <si>
    <t>4-13-42  8 9135920706</t>
  </si>
  <si>
    <t>Зайцев Станислав Владимирович</t>
  </si>
  <si>
    <t>4-86-87</t>
  </si>
  <si>
    <t>Демина Валентина Васильевна</t>
  </si>
  <si>
    <t>4-87-67</t>
  </si>
  <si>
    <t>Трепанова Валентина Аверьяновна</t>
  </si>
  <si>
    <t>8 913 196 26 74</t>
  </si>
  <si>
    <t>Прилепская Ольга Петровна</t>
  </si>
  <si>
    <t>4-89-24  8 913 579 0185</t>
  </si>
  <si>
    <t>Желейко Юрий Николаевич</t>
  </si>
  <si>
    <t>3-72-62</t>
  </si>
  <si>
    <t>Трошина Алла Леонидовна      Право подписи</t>
  </si>
  <si>
    <t>89131898705</t>
  </si>
  <si>
    <t>Харченко Светлана Яковлевна</t>
  </si>
  <si>
    <t>4-13-83</t>
  </si>
  <si>
    <t>Кузина Нина Александровна    предс</t>
  </si>
  <si>
    <t>4-13-41</t>
  </si>
  <si>
    <t>Тюрюханов</t>
  </si>
  <si>
    <t>Кравец Александр Иванович</t>
  </si>
  <si>
    <t>89029104567 32762</t>
  </si>
  <si>
    <t>23.10.2017 17:00</t>
  </si>
  <si>
    <t>Шелан Константин Аркадьевич</t>
  </si>
  <si>
    <t>2-20-76</t>
  </si>
  <si>
    <t xml:space="preserve"> 3-27-62; Богомолова Татьяна Анатольевна кв.123,  2-88-82</t>
  </si>
  <si>
    <t xml:space="preserve"> Тимошенко Валентина Петровна</t>
  </si>
  <si>
    <t>2-43-84</t>
  </si>
  <si>
    <t>Семенюк Владимир Григорьевич кв.12 т.2-25-37, Савинова Наталья Михайловна кв.38 т.2-11-73, Рязанова Светлана Семеновна кв.96 т.2-23-14, Составкина Татьяна Витальевна кв.118; кв. 149 Корецкая Любовь Иосифовна 2-31-64, кв.73 Сабуров Павел Сергеевич 3п. 2-13-34 8-913-187-76-91, жена Настя 8-913-187-76-92.</t>
  </si>
  <si>
    <t>Шарыпова Вера Николаевна</t>
  </si>
  <si>
    <t xml:space="preserve"> 3-28-41,   983-050-01-90</t>
  </si>
  <si>
    <t>Уже были</t>
  </si>
  <si>
    <t>Гаврилов Сергей Владимирович</t>
  </si>
  <si>
    <t>2-49-54, 8-913-521-25-69, 8-913-5215140 (жена Татьяна Михайловна)</t>
  </si>
  <si>
    <t>Окладников Евгений Васильевич кв.77,  Жуль Валерий Емельянович кв.229, т.2-16-43, Коноваленко Евгений Сергеевич кв.80, т.2-89-60, Петров Сергей Иванович кв.22 т.2-65-78, Давидан Броня Станиславовна кв.254, т.2-68-50</t>
  </si>
  <si>
    <t>ЖЭК-5</t>
  </si>
  <si>
    <t>Видмедский Андрей Николаевич</t>
  </si>
  <si>
    <t xml:space="preserve"> р.9-26-02   983- 290- 42- 97</t>
  </si>
  <si>
    <t>Перцев Анатолий Степанович</t>
  </si>
  <si>
    <t>8-908-208-38-63, 2-21-22</t>
  </si>
  <si>
    <t>Савиных Юлия Дмитриевна</t>
  </si>
  <si>
    <t>8-983-291-27-91</t>
  </si>
  <si>
    <t>В больнице была, 279 квартир, подавали на 2017 год, не набрали, готова, но не успеваем</t>
  </si>
  <si>
    <t>Потапкина Наталья Петровна</t>
  </si>
  <si>
    <t xml:space="preserve"> 2-71-37,     913-170- 63- 28</t>
  </si>
  <si>
    <t>Недозвонился</t>
  </si>
  <si>
    <t>Кузьмич Нина Петровна</t>
  </si>
  <si>
    <t>2-36-56, 8-923-373-67-85</t>
  </si>
  <si>
    <t>Черемисова</t>
  </si>
  <si>
    <t>Галактионова Ольга Васильевна</t>
  </si>
  <si>
    <t>Гаврилов Константин Михайлович,                     Екатерина Яковлевна (замещает)</t>
  </si>
  <si>
    <t>913-834-84-89                                                                           950-976-35-85</t>
  </si>
  <si>
    <t>Пронько Лариса Николаевна</t>
  </si>
  <si>
    <t xml:space="preserve"> 903-986-16-43</t>
  </si>
  <si>
    <t>Паршуткина Ольга Ивановна</t>
  </si>
  <si>
    <t xml:space="preserve"> р.3-60-96,  4-59-24</t>
  </si>
  <si>
    <t>Зияева Наиля Минохсановна</t>
  </si>
  <si>
    <t xml:space="preserve"> 2-97-06,   983- 158- 08- 52</t>
  </si>
  <si>
    <t>Лацко Денис Сергеевич</t>
  </si>
  <si>
    <t>8-913-599-47-01</t>
  </si>
  <si>
    <t>Сороквашина Татьяна Викторовна</t>
  </si>
  <si>
    <t xml:space="preserve"> р. 4-59-61,  913- 596 -65 -69</t>
  </si>
  <si>
    <t>Звягина Людмила Валентиновна</t>
  </si>
  <si>
    <t xml:space="preserve"> 3-28-87,   923- 280- 87- 21</t>
  </si>
  <si>
    <t>В этом году не будем участвовать</t>
  </si>
  <si>
    <t xml:space="preserve"> 962-070-70-89</t>
  </si>
  <si>
    <t>Камышная Елена Викторовна</t>
  </si>
  <si>
    <t>8923-342-11-75</t>
  </si>
  <si>
    <t xml:space="preserve">Фоминых Зульфия Алемжановна  кв.10 т.89135071518 </t>
  </si>
  <si>
    <t>Грачев Николай Владимирович</t>
  </si>
  <si>
    <t>Климачева Ольга Николаевна</t>
  </si>
  <si>
    <t>4 11 80   8 913 581 20 92</t>
  </si>
  <si>
    <t>Спехова Татьяна Григорьевна</t>
  </si>
  <si>
    <t>4-08-61</t>
  </si>
  <si>
    <t>Глушко Виктор Андреевич</t>
  </si>
  <si>
    <t>3-60-64</t>
  </si>
  <si>
    <t>Хасанова Наталья Павловна</t>
  </si>
  <si>
    <t>4-14-42</t>
  </si>
  <si>
    <t>Коваленко Валентина Тарасовна</t>
  </si>
  <si>
    <t>3-45-99</t>
  </si>
  <si>
    <t>Везарко Игорь Геннадьевич</t>
  </si>
  <si>
    <t>3-69-00, р т 3-70-15   8 950 996 88 92</t>
  </si>
  <si>
    <t xml:space="preserve">Ремезов Петр Иванович    </t>
  </si>
  <si>
    <t>2-01-23,   8 902 991 93 73</t>
  </si>
  <si>
    <t>Фельк Леонид Ваганович</t>
  </si>
  <si>
    <t>4-75-30  рт 3 47-83  8 9138343431</t>
  </si>
  <si>
    <t>Гончаров Александр Владимирович</t>
  </si>
  <si>
    <t>3-30-80   8 913 599 20 60</t>
  </si>
  <si>
    <t>Гончарова Елена Юрьевна</t>
  </si>
  <si>
    <t xml:space="preserve"> 33080     89135992060</t>
  </si>
  <si>
    <t>Архипова Светлана Ивановна</t>
  </si>
  <si>
    <t>3-76-83</t>
  </si>
  <si>
    <t>2б</t>
  </si>
  <si>
    <t>Тарасенко Владимир Михайлович</t>
  </si>
  <si>
    <t>П???</t>
  </si>
  <si>
    <t>3-60-11</t>
  </si>
  <si>
    <t>Поручников Виктор Петрович</t>
  </si>
  <si>
    <t xml:space="preserve"> 3-77-19    р. 9-29-58</t>
  </si>
  <si>
    <t>Шешенин Андрей Борисович</t>
  </si>
  <si>
    <t>3-85-65</t>
  </si>
  <si>
    <t>Тактаев Юрий Сергеевич</t>
  </si>
  <si>
    <t xml:space="preserve"> 4-93-19</t>
  </si>
  <si>
    <t>Соломатин Максим Вениаминович</t>
  </si>
  <si>
    <t>8 913 568 04 77</t>
  </si>
  <si>
    <t>6а</t>
  </si>
  <si>
    <t>Каменев Алексей Иванович</t>
  </si>
  <si>
    <t>3-36-59</t>
  </si>
  <si>
    <t>Вараксина Юлия Николаевна</t>
  </si>
  <si>
    <t>4-07-06  р/ 9 41 76 с/т 8 923 325 96 00</t>
  </si>
  <si>
    <t>Баранов Владимир  Александрович</t>
  </si>
  <si>
    <t>Кулаковская Лидия Матвеевна</t>
  </si>
  <si>
    <t>4-03-78   8 913 535 44 90</t>
  </si>
  <si>
    <t>Нина Ивановна</t>
  </si>
  <si>
    <t>4 00 75</t>
  </si>
  <si>
    <t>п.Maлый</t>
  </si>
  <si>
    <t>Высотина Жанна Николаевна</t>
  </si>
  <si>
    <t>8-913-196-47-96</t>
  </si>
  <si>
    <t>Альтенгоф Виталий Николаевич кв.13. т.89631872425, Осипов Владимир Алексеевич кв.16 т.89135924731</t>
  </si>
  <si>
    <t xml:space="preserve"> Зражевский Юрий Иванович</t>
  </si>
  <si>
    <t>4-47-99</t>
  </si>
  <si>
    <t>Макаренко Вера Ивановна</t>
  </si>
  <si>
    <t>4-54-54, 8-913-512-79-45</t>
  </si>
  <si>
    <t>Доржеева Надежда Андреевна кв.8 т.4-57-54 (переехала), Рудакова Ирина Викторовна кв.13 т.4-45-27</t>
  </si>
  <si>
    <t>Кононенко Андрей Михайлович</t>
  </si>
  <si>
    <t>4-52-79</t>
  </si>
  <si>
    <t>Борисевич Дмитрий Викторович кв.16 т.8-923-314-83-30</t>
  </si>
  <si>
    <t>ЖЭК-6
Орловка</t>
  </si>
  <si>
    <t>Панфилова</t>
  </si>
  <si>
    <t>Овинцева Татьяна Александровна</t>
  </si>
  <si>
    <t>4-64-89</t>
  </si>
  <si>
    <t xml:space="preserve">кв 5. 4-63-47 Наталья </t>
  </si>
  <si>
    <t>Шпатаковский Александр Михайлович</t>
  </si>
  <si>
    <t>8923-318-39-76</t>
  </si>
  <si>
    <t>кв.2 Солдатенко Наталья Николаевна 4-66-12</t>
  </si>
  <si>
    <t>Кузнецов Сергей Александрович</t>
  </si>
  <si>
    <t>8-913-833-10-68</t>
  </si>
  <si>
    <t xml:space="preserve"> Разанова Н. кв.8  4-61-82</t>
  </si>
  <si>
    <t>Карпова Галина Георгиевна</t>
  </si>
  <si>
    <t xml:space="preserve"> 4-65-15</t>
  </si>
  <si>
    <t xml:space="preserve"> кв.1 Булатов Геннадий Степанович 8903-959-95-04</t>
  </si>
  <si>
    <t>Абдрахманов Денис Александрович</t>
  </si>
  <si>
    <t>4-64-54, 8-950-401-80-05</t>
  </si>
  <si>
    <t xml:space="preserve">(Карнилова Галина Федоровна 4-64-23 не в совете дома, можно звонить, если вопросы какие то), </t>
  </si>
  <si>
    <t xml:space="preserve">Шушвал Владимир Алексеевич </t>
  </si>
  <si>
    <t>4-67-47</t>
  </si>
  <si>
    <t>Абрамов Александр Александрович</t>
  </si>
  <si>
    <t>8-913-565-95-64</t>
  </si>
  <si>
    <t>Абрамова Наталья Владимировна 8-950-988-74-38</t>
  </si>
  <si>
    <t>Татьяна Петровна</t>
  </si>
  <si>
    <t>8913-190-01-70</t>
  </si>
  <si>
    <t>Маслова Галина Ивановна</t>
  </si>
  <si>
    <t>4-67-12, р.т. 3-34-88, 8-902-929-87-25</t>
  </si>
  <si>
    <t xml:space="preserve"> Корнева Людмила Геннадьевна  </t>
  </si>
  <si>
    <t>4-31-59, 8-950-405-03-94</t>
  </si>
  <si>
    <t>Парковая</t>
  </si>
  <si>
    <t xml:space="preserve">Сивков Александр Акиндинович </t>
  </si>
  <si>
    <t xml:space="preserve"> 2-89-14,   923-289-43-82</t>
  </si>
  <si>
    <t>Не будут</t>
  </si>
  <si>
    <t xml:space="preserve">Шестопалова Маргарита  Анатольевна </t>
  </si>
  <si>
    <t xml:space="preserve"> 2-41-65,   913-176-53-00 </t>
  </si>
  <si>
    <t>Шкуратова Наталья Максимовна</t>
  </si>
  <si>
    <t>3-29-02</t>
  </si>
  <si>
    <t>Отказываются, председатель не хочет</t>
  </si>
  <si>
    <t>Трофимов Петр Андреевич</t>
  </si>
  <si>
    <t>2-55-84</t>
  </si>
  <si>
    <t>67,7 % голосов в 2017 г.</t>
  </si>
  <si>
    <t>Маслаков Анатолий Васильевич</t>
  </si>
  <si>
    <t>Шаповалова Марина Ивановна</t>
  </si>
  <si>
    <t xml:space="preserve"> Черноусов Евгений Павлович</t>
  </si>
  <si>
    <t>2-31-40,8-913-576-70-24</t>
  </si>
  <si>
    <t>Лазарева Татьяна Николаевна кв.18 т.2-44-75, Рыжак Тамара Ивановна кв.39 т.2-42-28 Иванова Вера Васильевна кв.55, Лазарев Геннадий Александрович кв.83 т.2-77-50</t>
  </si>
  <si>
    <t>Горлина Наталья Ивановна</t>
  </si>
  <si>
    <t>Полещук Вера Ивановна</t>
  </si>
  <si>
    <t xml:space="preserve"> 2-40-04,    913-586-88-76</t>
  </si>
  <si>
    <t>Новиков Валерий Михайлович</t>
  </si>
  <si>
    <t xml:space="preserve"> 913-044-72-88</t>
  </si>
  <si>
    <t>Мозжерина Зоя Николаевна</t>
  </si>
  <si>
    <t>2-51-94,3-31-41</t>
  </si>
  <si>
    <t>р.т.; Гужвенко Валентина Тимофеевна кв.27, 2-39-76,Алексеев Александр Семенович кв.38 2-19-88</t>
  </si>
  <si>
    <t xml:space="preserve">Редкоус Людмила Петровна </t>
  </si>
  <si>
    <t xml:space="preserve"> 2-71-04,    913-183-34-23</t>
  </si>
  <si>
    <t>Максимова Ольга Анатольевна</t>
  </si>
  <si>
    <t>913-587-85-62</t>
  </si>
  <si>
    <t>не отвечает</t>
  </si>
  <si>
    <t xml:space="preserve">Клюева Тамара Владимировна </t>
  </si>
  <si>
    <t>89135196907 2-23-25</t>
  </si>
  <si>
    <t>Каракулова Оксана Николаевна</t>
  </si>
  <si>
    <t xml:space="preserve"> 2-40-48,  913-517-7919</t>
  </si>
  <si>
    <t xml:space="preserve">Савченко Людмила Анатольевна </t>
  </si>
  <si>
    <t xml:space="preserve"> 3-04-48,    913-521-41-73</t>
  </si>
  <si>
    <t>передадут</t>
  </si>
  <si>
    <t>Ильенко Константин Викторович</t>
  </si>
  <si>
    <t>Участвовать не будем пока. Дайте ссылки на закон о межевании</t>
  </si>
  <si>
    <t>Торгашина Наталья Дмитриевна</t>
  </si>
  <si>
    <t xml:space="preserve"> 2-43-44,  913-587-6792</t>
  </si>
  <si>
    <t>Воробьев Александр Леонидович</t>
  </si>
  <si>
    <t xml:space="preserve"> 2-56-28,  983-152-4254</t>
  </si>
  <si>
    <t>Зубко Илья Валерьевич</t>
  </si>
  <si>
    <t xml:space="preserve"> 923-292-4952</t>
  </si>
  <si>
    <t>Соболев Александр Валериевич</t>
  </si>
  <si>
    <t>983-575-9990</t>
  </si>
  <si>
    <t>Цивилев Александр Владимирович</t>
  </si>
  <si>
    <t>8-983-166-56-34</t>
  </si>
  <si>
    <t>кв.12 Сорокин Владимир Иванович 8-983-200-77-46</t>
  </si>
  <si>
    <t>Вешкин Вячеслав Ефимович</t>
  </si>
  <si>
    <t xml:space="preserve"> 2-70-71,   963-188-33-43</t>
  </si>
  <si>
    <t>Юровский Владимир Кириллович</t>
  </si>
  <si>
    <t>2-80-83</t>
  </si>
  <si>
    <t>Першин Геннадий Петрович</t>
  </si>
  <si>
    <t xml:space="preserve"> 2-30-46,   913-536-71-07,                             8-936-531-70-07</t>
  </si>
  <si>
    <t>Ольга Михайловна: У нас маленький земельный участок, нам ничего не надо и дорога нам тоже не нужна.</t>
  </si>
  <si>
    <t>Филипова Галина Георгиевна</t>
  </si>
  <si>
    <t>Все вопросы к председателю</t>
  </si>
  <si>
    <t>Кузьминов Василий Алексеевич</t>
  </si>
  <si>
    <t xml:space="preserve"> 908-026-12-92</t>
  </si>
  <si>
    <t>Ивановская Наталья Петровна</t>
  </si>
  <si>
    <t xml:space="preserve"> 2-98-47,   908-214-19-76</t>
  </si>
  <si>
    <t>Безрукова В.Я.</t>
  </si>
  <si>
    <t>Некорректный телефон</t>
  </si>
  <si>
    <t>Левковец Альберт Валентинович</t>
  </si>
  <si>
    <t>8 983-154-0441</t>
  </si>
  <si>
    <t>Не будем участвовать т.к. жители во всем видят обман, подвох</t>
  </si>
  <si>
    <t>Кочкина Ирина Васильевна</t>
  </si>
  <si>
    <t xml:space="preserve"> 2-51-69,   902-922-28-05</t>
  </si>
  <si>
    <t>Мовшович Лариса Евгеньевна</t>
  </si>
  <si>
    <t>р. 3-31-09</t>
  </si>
  <si>
    <t>Лямкин Виктор Дмитриевич</t>
  </si>
  <si>
    <t xml:space="preserve"> 2-14-77,   923-334-08-81</t>
  </si>
  <si>
    <t>Я не председатель, Алла Владимировна председатль (работает в ЖЭК№5) 27966</t>
  </si>
  <si>
    <t>Флягин Игорь Алексеевич</t>
  </si>
  <si>
    <t xml:space="preserve"> 2-94-45,   913 -556- 48-48</t>
  </si>
  <si>
    <t>Никитина Наталья Георгиевна</t>
  </si>
  <si>
    <t>89138368039 - Людмила
89131869399 - Наталья</t>
  </si>
  <si>
    <t>Людмила: Мы приняли решение еще в марте не участвовать</t>
  </si>
  <si>
    <t>Ищенко Валерий Романович</t>
  </si>
  <si>
    <t>9029473244, 3-28-01, р. 3-85-53,  902- 910 -9494</t>
  </si>
  <si>
    <t>Жители воздерживаются от участия в программе</t>
  </si>
  <si>
    <t>Хмелинина Полина Петровна</t>
  </si>
  <si>
    <t xml:space="preserve"> 908- 203 -16-37</t>
  </si>
  <si>
    <t>Дойко Игорь Георгиевич</t>
  </si>
  <si>
    <t xml:space="preserve"> р.3-41-41,  913- 517- 18-30</t>
  </si>
  <si>
    <t>пер. Малый</t>
  </si>
  <si>
    <t>Яковлева Татьяна Леонидовна</t>
  </si>
  <si>
    <t xml:space="preserve"> 4-54-99</t>
  </si>
  <si>
    <t>Чинчевая Татьяна Александровна</t>
  </si>
  <si>
    <t xml:space="preserve"> 4-39-40, р. 9-35-91,  908-219-75-75</t>
  </si>
  <si>
    <t>Федотов Владимир Алексеевич</t>
  </si>
  <si>
    <t xml:space="preserve"> 4-52-01,    913-184-53-09</t>
  </si>
  <si>
    <t>5а</t>
  </si>
  <si>
    <t>Боякова Светлана Сергеевна</t>
  </si>
  <si>
    <t xml:space="preserve"> р.4-76-48, 908-208-55-94</t>
  </si>
  <si>
    <t>Первомайская</t>
  </si>
  <si>
    <t>Матюшова Ольга Владимировна</t>
  </si>
  <si>
    <t>3-69-03,</t>
  </si>
  <si>
    <t>Хохлова Надежда Михайловна, Николай Георгиевич</t>
  </si>
  <si>
    <t>3-68-46</t>
  </si>
  <si>
    <t>Губарь Надежда Викторовна</t>
  </si>
  <si>
    <t>3-84-89</t>
  </si>
  <si>
    <t>Киреева Ольга Ивановна</t>
  </si>
  <si>
    <t>3-85-08,</t>
  </si>
  <si>
    <t>Пушкарева Лариса Васильевна</t>
  </si>
  <si>
    <t>4-08-26, 913-527-72-54</t>
  </si>
  <si>
    <t>Пушкарев Александр Владимирович</t>
  </si>
  <si>
    <t>913-048-30-88</t>
  </si>
  <si>
    <t>Тихонов Николай Николаевич</t>
  </si>
  <si>
    <t>3-36-14,р.2-43-38,</t>
  </si>
  <si>
    <t>Шлыков Алексей Владимирович</t>
  </si>
  <si>
    <t>3-45-21,</t>
  </si>
  <si>
    <r>
      <t>Клюквин Виктор Александрович,(</t>
    </r>
    <r>
      <rPr>
        <sz val="11"/>
        <rFont val="Calibri"/>
        <family val="2"/>
        <charset val="204"/>
      </rPr>
      <t>Там. Ник)</t>
    </r>
  </si>
  <si>
    <t>3-46-03, 908-013-30-46</t>
  </si>
  <si>
    <t>Клюквина Тамара Николаевна</t>
  </si>
  <si>
    <t>3-46-03,</t>
  </si>
  <si>
    <t>Григоркевич Оксана Дмитриевна</t>
  </si>
  <si>
    <t>Семенов Виктор Аверьянович</t>
  </si>
  <si>
    <t>3-34-18,</t>
  </si>
  <si>
    <t>Фролова Марианна Петровна</t>
  </si>
  <si>
    <t>3-40-54, 913-833-86-19</t>
  </si>
  <si>
    <t>Соколов Максим Викторович</t>
  </si>
  <si>
    <t>8-929-308-40-14</t>
  </si>
  <si>
    <t>Говса Юрий Констан, Ирина Владислав</t>
  </si>
  <si>
    <t>д.3-07-15, 983-204-54-25, ж.9135610416</t>
  </si>
  <si>
    <t>Завгородняя Марина Владимировна</t>
  </si>
  <si>
    <t>913-193-22-31, д. 3-68-54</t>
  </si>
  <si>
    <t>Павлова Людмила Константиновна</t>
  </si>
  <si>
    <t>3-68-54, 913-597-75-62</t>
  </si>
  <si>
    <t>Клокова Нина Николаевна, Виктор Данилович</t>
  </si>
  <si>
    <t>3-68-22, 906-916-46-42</t>
  </si>
  <si>
    <t>Шмаков Генадий Геннадиевич</t>
  </si>
  <si>
    <t>р.3-69-27, 913-510-43-46, 319-510-43-17.</t>
  </si>
  <si>
    <t>Михалева Ирина Вячеславовна</t>
  </si>
  <si>
    <t>3-85-05,  р.9-51-60,</t>
  </si>
  <si>
    <t>Широбоков Евгений Владимирович</t>
  </si>
  <si>
    <t>3-34-29, 950-990-00-77.</t>
  </si>
  <si>
    <t>Колотова Галина Максимовна</t>
  </si>
  <si>
    <t>4-93-24, р.3-46-15</t>
  </si>
  <si>
    <t>Белоусова Галина Михайловна</t>
  </si>
  <si>
    <t>3-70-07,  8 983 505 23 59</t>
  </si>
  <si>
    <t>Быкова Лариса Михайловна</t>
  </si>
  <si>
    <t>4-05-00,</t>
  </si>
  <si>
    <t>Екимов Владимир Васильевич</t>
  </si>
  <si>
    <t>3-71-75, 913-556-29-94</t>
  </si>
  <si>
    <t>Собрание проводить не будет. Дом маленький 8-квартирный, сразу пойдет заполнять решения. Договорились, что я ему распечатаю протокол и решения и завезу в понедельник-вторник</t>
  </si>
  <si>
    <t>Ерзиков Алексей Александрович</t>
  </si>
  <si>
    <t>3-40-67,р.2-30-39,</t>
  </si>
  <si>
    <t>Буравинков Игорь Евгеньевич</t>
  </si>
  <si>
    <t>Анисимов Алексей Геннадьевич</t>
  </si>
  <si>
    <t>913-574-04-40</t>
  </si>
  <si>
    <t>12б</t>
  </si>
  <si>
    <t>Федоренко Евгений Михайлович</t>
  </si>
  <si>
    <t>4-08-38., 950 412 45 84</t>
  </si>
  <si>
    <t>Мозок Сергей Николаевич</t>
  </si>
  <si>
    <t>4-05-55.</t>
  </si>
  <si>
    <t>Шикин Геннадий Константинович</t>
  </si>
  <si>
    <t>3-30-47.</t>
  </si>
  <si>
    <t>Стайнова Вера Петровна</t>
  </si>
  <si>
    <t>р.4-95-48, 906 917 46 44, вахта4-00-35</t>
  </si>
  <si>
    <t>12в</t>
  </si>
  <si>
    <t>Чернышева Алина Игоревна</t>
  </si>
  <si>
    <t>4-05-54,</t>
  </si>
  <si>
    <t>Воронцова Светлана Витальевна</t>
  </si>
  <si>
    <t>3-85-74,р. 4-00-35, 983-152-57-67,</t>
  </si>
  <si>
    <t>14А</t>
  </si>
  <si>
    <t>Карнаухова Елена Игоревна</t>
  </si>
  <si>
    <t>8-913-581-90-80</t>
  </si>
  <si>
    <t>Богомолов Анатолий Васильевич</t>
  </si>
  <si>
    <t xml:space="preserve">4-59-01,  </t>
  </si>
  <si>
    <t>Артюх Надежда Геннадиевна</t>
  </si>
  <si>
    <t>4-04-00,</t>
  </si>
  <si>
    <t>8в</t>
  </si>
  <si>
    <t>Вышутина Ирина Алексеевна</t>
  </si>
  <si>
    <t>4-07-49,р.3-54-89,</t>
  </si>
  <si>
    <t>Малаевский Алексей Викторович</t>
  </si>
  <si>
    <t>913-192-91-49, д. 3-51-87</t>
  </si>
  <si>
    <t>Малаевская Галина Ивановна</t>
  </si>
  <si>
    <t>Масленникова Галина Викторовна  Масленнников Алесей Аркадиевич</t>
  </si>
  <si>
    <t>3-31-06,р.9-48-14,                                               р.9-42-16, 913-515-90-17,</t>
  </si>
  <si>
    <t>Первостроителей</t>
  </si>
  <si>
    <t>Шмакова Тамара Ивановна</t>
  </si>
  <si>
    <t xml:space="preserve"> 4-49-86,  р.4-42-62,  913-195-75-69</t>
  </si>
  <si>
    <t>Оликов Кирилл Игоревич</t>
  </si>
  <si>
    <t xml:space="preserve"> 913-583-03-05</t>
  </si>
  <si>
    <t>Шеремета И.В.</t>
  </si>
  <si>
    <t>4-43-58</t>
  </si>
  <si>
    <t>Булавкина Наталья Антоновна кв.3 т.4-49-64,8-913-577-03-85;  Степанова Татьяна Николаевна кв.9 т.4-30-56</t>
  </si>
  <si>
    <t>Дудин Юрий Николаевич</t>
  </si>
  <si>
    <t>4-40-35</t>
  </si>
  <si>
    <t>Поздеева Наталья Вячеславовна 8-913-176-46-26</t>
  </si>
  <si>
    <t>Стоян Валентина Яковлевна</t>
  </si>
  <si>
    <t xml:space="preserve"> 4-37-79</t>
  </si>
  <si>
    <t>Подсевалов Анатолий Николаевич</t>
  </si>
  <si>
    <t xml:space="preserve"> 4-42-02,     983-575-37-28</t>
  </si>
  <si>
    <t>Иванов Александр Геннадьевич</t>
  </si>
  <si>
    <t xml:space="preserve"> 4-31-39,     950-400-09-26</t>
  </si>
  <si>
    <t>Куляпин Владимир Васильевич</t>
  </si>
  <si>
    <t>4-41-46</t>
  </si>
  <si>
    <t>Маркова Надежда Васильевна</t>
  </si>
  <si>
    <t xml:space="preserve"> 4-45-08, р. 9-66-46,  913-032-78-30</t>
  </si>
  <si>
    <t>Максимова Светлана Павловна</t>
  </si>
  <si>
    <t xml:space="preserve">4-39-71 </t>
  </si>
  <si>
    <t>Виршич В.Я.</t>
  </si>
  <si>
    <t>4-42-06</t>
  </si>
  <si>
    <t>Золотарева Ирина Викторовна Кв.2 8-913-034-46-95</t>
  </si>
  <si>
    <t>Злобина Любовь Ивановна</t>
  </si>
  <si>
    <t xml:space="preserve"> 4-31-34,    913-038-79-54</t>
  </si>
  <si>
    <t>Коваленко Элла Васильевна</t>
  </si>
  <si>
    <t>Кв.6  4-30-90, 8-913-839-6384. кв.7 Ковалева Людмила Афанасьевна 4-44-83.</t>
  </si>
  <si>
    <t>Ткачева Раиса Семеновна</t>
  </si>
  <si>
    <t>4-36-14</t>
  </si>
  <si>
    <t>Шабрамова Лариса Александровна 8-950-423-52-07 кв.2,</t>
  </si>
  <si>
    <t>Дробков Валерий Петрович</t>
  </si>
  <si>
    <t>8-983-505-83-72</t>
  </si>
  <si>
    <t>Понамарева Галина Ивановна , Юрий Павлович,кв.3 т.4-42-93, 913-579-58-75</t>
  </si>
  <si>
    <t>Калинина Ирина Валерьевна</t>
  </si>
  <si>
    <t>4-44-28</t>
  </si>
  <si>
    <t>Бондаренко Петр Николаевич кв.3 т.4-46-95</t>
  </si>
  <si>
    <t>Говоркова Людмила Константиновна</t>
  </si>
  <si>
    <t>4-47-97 89831633652</t>
  </si>
  <si>
    <t>Семенова М.В. Кв.3 4-42-69;Козлов Сергей Геннадьевич кв.10 8-913-569-15-16 (старший)</t>
  </si>
  <si>
    <t xml:space="preserve"> Усков А.П.</t>
  </si>
  <si>
    <t>4-35-06</t>
  </si>
  <si>
    <t>Котытаенко Тамара Ивановна</t>
  </si>
  <si>
    <t xml:space="preserve"> 4-47-72,    983-163-07-35</t>
  </si>
  <si>
    <t xml:space="preserve"> Пушков Владимир Васильевич</t>
  </si>
  <si>
    <t>4-30-16</t>
  </si>
  <si>
    <t>Филатова Наталья Григорьевна</t>
  </si>
  <si>
    <t>4-29-74,89233100231</t>
  </si>
  <si>
    <t>Рыбачков Алексей Николаевич кв.6 т.4-39-42, Гончаренко Игорь Васильевич кв.8 т.4-34-69</t>
  </si>
  <si>
    <t>Наталья Юрьевна (не старшая)</t>
  </si>
  <si>
    <t>913-591-17-90</t>
  </si>
  <si>
    <t>Полякова Марина Ивановна</t>
  </si>
  <si>
    <t xml:space="preserve"> 4-49-84,    913-524-98-75</t>
  </si>
  <si>
    <t>Семкина Людмила Ивановна</t>
  </si>
  <si>
    <t xml:space="preserve"> 4-35-79,    913-511-80-39</t>
  </si>
  <si>
    <t>Бакулина Вера Ивановна</t>
  </si>
  <si>
    <t xml:space="preserve"> 4-43-33,    913-578-36-36</t>
  </si>
  <si>
    <t>Болдырев Владимир Александрович</t>
  </si>
  <si>
    <t xml:space="preserve"> 4-34-12,    923-293-69-86</t>
  </si>
  <si>
    <t>Балина Инна Андреевна</t>
  </si>
  <si>
    <t xml:space="preserve"> 4-44-02</t>
  </si>
  <si>
    <t>Коскова Елена Васильевна</t>
  </si>
  <si>
    <t>4-31-16, 8-923-291-64-11</t>
  </si>
  <si>
    <t>кв. 6  Колесников Станислав Сергеевич  8-913-177-27-70.</t>
  </si>
  <si>
    <t>Белоглазова Тамара Павловна</t>
  </si>
  <si>
    <t xml:space="preserve"> 4-37-35,    923-363-29-86</t>
  </si>
  <si>
    <t>Лесникова Галина Викторовна</t>
  </si>
  <si>
    <t xml:space="preserve"> 4-30-70,    913-173-12-61</t>
  </si>
  <si>
    <t>Лопаткин Виктор Владимирович</t>
  </si>
  <si>
    <t xml:space="preserve"> 923-325-94-80</t>
  </si>
  <si>
    <t>Медведева Мария Сергеевна</t>
  </si>
  <si>
    <t xml:space="preserve"> 4-39-38,    913-514-84-38</t>
  </si>
  <si>
    <t>Бударина Любовь Владимировна</t>
  </si>
  <si>
    <t xml:space="preserve"> 4-41-70</t>
  </si>
  <si>
    <t>Юринский Олег Михайлович</t>
  </si>
  <si>
    <t xml:space="preserve"> 4-48-40,  р.9-42-86,   913-567-04-73</t>
  </si>
  <si>
    <t>Борисов Владимир Иванович</t>
  </si>
  <si>
    <t xml:space="preserve"> 4-30-78</t>
  </si>
  <si>
    <t>Филатова Наталья Николаевна</t>
  </si>
  <si>
    <t xml:space="preserve"> 4-33-36, р. 3-61-13,   913-538-12-79</t>
  </si>
  <si>
    <t>Плискевич Алена Юрьевна</t>
  </si>
  <si>
    <t>р.т. 94565 4-46-78, 8-902-928-81-05</t>
  </si>
  <si>
    <t>80,99%, не попали в программу 2017 г</t>
  </si>
  <si>
    <t>Горбунова Людмила Григорьевна</t>
  </si>
  <si>
    <t>4-43-81</t>
  </si>
  <si>
    <t>кв.3 Миронович Л.К. 89131856528</t>
  </si>
  <si>
    <t>Дерягин Александр Павлович</t>
  </si>
  <si>
    <t xml:space="preserve"> 4-33-85,    905-979-12-21</t>
  </si>
  <si>
    <t>Песчаная</t>
  </si>
  <si>
    <t>Мельников Александр Михайлович</t>
  </si>
  <si>
    <t xml:space="preserve"> 8-913-556-97-22</t>
  </si>
  <si>
    <t>кв.9 Янсон Валентина Васильевна 2-67-99; кв. 26 Шведова Нина Николаевна 2-19-41.</t>
  </si>
  <si>
    <t xml:space="preserve">Уткина Елена Владимировна </t>
  </si>
  <si>
    <t xml:space="preserve"> </t>
  </si>
  <si>
    <t>Полевая</t>
  </si>
  <si>
    <t>Демчина Валентина Афанасьевна</t>
  </si>
  <si>
    <t>4-31-10</t>
  </si>
  <si>
    <t>Репалова Валентина Александровна кв.1 4-55-48</t>
  </si>
  <si>
    <t>Ковалева Инна Александровна</t>
  </si>
  <si>
    <t>8983-297-50-46</t>
  </si>
  <si>
    <t>Бойко Надежда Владимировна</t>
  </si>
  <si>
    <t xml:space="preserve"> 8-950-404-92-35</t>
  </si>
  <si>
    <t>Елена Георгиевна</t>
  </si>
  <si>
    <t>8-913-513-19-03</t>
  </si>
  <si>
    <t>ЕЛЕНА НИКОЛАЕВНА 8-902-919-6154 КВ.2.</t>
  </si>
  <si>
    <t xml:space="preserve"> Петрова Татьяна Викторовна</t>
  </si>
  <si>
    <t>Черных Константин В. Кв.5 89831518474</t>
  </si>
  <si>
    <t>Железняк Ольга Витальевна</t>
  </si>
  <si>
    <t>4-40-88</t>
  </si>
  <si>
    <t>Пашин Николай Анатольевич</t>
  </si>
  <si>
    <t>4-42-41, 8983-911-71-06</t>
  </si>
  <si>
    <t xml:space="preserve"> Печенкина А.А. кв.5  4-30-20(не старшая уже)</t>
  </si>
  <si>
    <t>Кузнецова Надежда Освальдовна</t>
  </si>
  <si>
    <t>4-41-79, 8983-144-70-60</t>
  </si>
  <si>
    <t>Макарова Кристина Анатольевна</t>
  </si>
  <si>
    <t xml:space="preserve"> 3-37-12, 913-038-62-15</t>
  </si>
  <si>
    <t>Горохова Татьяна Владимировна</t>
  </si>
  <si>
    <t>4-55-17 8-913-043-62-05</t>
  </si>
  <si>
    <t>Дунелин Валерий Николаевич кв.2 т.4-57-26, 89130344775;</t>
  </si>
  <si>
    <t>Артемьев Евгений Георгиевич</t>
  </si>
  <si>
    <t xml:space="preserve"> 4-47-19,  р. 9-42-83</t>
  </si>
  <si>
    <t>Михайлова Татьяна Федоровна</t>
  </si>
  <si>
    <t>4-43-88</t>
  </si>
  <si>
    <t>кв. 14 Хведук Т.Е.; кв. 2 Шавкунова Татьяна Дмитриевна 4-47-66.(в поселке библиотекарь)</t>
  </si>
  <si>
    <t>Дмитриенко Александр Николаевич</t>
  </si>
  <si>
    <t>4-29-64; 8-913-517-78-63</t>
  </si>
  <si>
    <t>76,67 %, не попали в программу 2017 г</t>
  </si>
  <si>
    <t>Сов.Армии</t>
  </si>
  <si>
    <t>Малецкая Татьяна Николаевна</t>
  </si>
  <si>
    <t>4-41-21</t>
  </si>
  <si>
    <t>кв.1 8-983-616-01-30 Валентина</t>
  </si>
  <si>
    <t>Сергиенко Светлана Николаевна</t>
  </si>
  <si>
    <t>8983-268-43-98</t>
  </si>
  <si>
    <t>Спиридонов Александр Александрович</t>
  </si>
  <si>
    <t>Спиридонов Владимир Александрович</t>
  </si>
  <si>
    <t>4-42-55</t>
  </si>
  <si>
    <t>Советская</t>
  </si>
  <si>
    <t>Степаненко Олег Анатольевич</t>
  </si>
  <si>
    <t>Новикова Анна Васильевна</t>
  </si>
  <si>
    <t>4-09-55</t>
  </si>
  <si>
    <t>Бомбова Татьяна Михайловна</t>
  </si>
  <si>
    <t>3-47-51  89135825235</t>
  </si>
  <si>
    <t>Козлов Сергей Александрович</t>
  </si>
  <si>
    <t>3-42-49</t>
  </si>
  <si>
    <t>Порошин А.П.</t>
  </si>
  <si>
    <t>89059761600</t>
  </si>
  <si>
    <t>Жданович Сергей Петрович</t>
  </si>
  <si>
    <t>35202  89135964652</t>
  </si>
  <si>
    <t>Горбанович Лариса Анатольевна</t>
  </si>
  <si>
    <t>4-83-31</t>
  </si>
  <si>
    <t>Величко Зинаида Михайловна</t>
  </si>
  <si>
    <t>Герасимов Анатолий Тарасович</t>
  </si>
  <si>
    <t>3-39-75     8 904 894 27 04</t>
  </si>
  <si>
    <t>Шинкевич Нина Алексеевна</t>
  </si>
  <si>
    <t>4-06-72  8 923 273 03 81</t>
  </si>
  <si>
    <t>Гетман Валентина Васильевна</t>
  </si>
  <si>
    <t>3-30-65</t>
  </si>
  <si>
    <t>Благодатская Валентина Петровна</t>
  </si>
  <si>
    <t>4-00-52, 4-91-41 (м)</t>
  </si>
  <si>
    <t>Кожарский Сергей Генадьевич</t>
  </si>
  <si>
    <t>3-78-65</t>
  </si>
  <si>
    <t>Безруких Нелли Яковлевна</t>
  </si>
  <si>
    <r>
      <t xml:space="preserve">3-53-81     4-00-49 </t>
    </r>
    <r>
      <rPr>
        <b/>
        <sz val="11"/>
        <rFont val="Calibri"/>
        <family val="2"/>
        <charset val="204"/>
      </rPr>
      <t>89131871265</t>
    </r>
  </si>
  <si>
    <t>Воробьева Валентина Федоровна</t>
  </si>
  <si>
    <t>89831675740 4-00-12, р/т 3-53-49</t>
  </si>
  <si>
    <t>Собираются</t>
  </si>
  <si>
    <t>Захряшин Владимир Исаевич</t>
  </si>
  <si>
    <t>3-54-94</t>
  </si>
  <si>
    <t>Масленников Дмитрий Аркадьевич</t>
  </si>
  <si>
    <t>3-08-55</t>
  </si>
  <si>
    <t>Близнюк Михаил Александрович</t>
  </si>
  <si>
    <t>4-29-00    8 913 830 07 80</t>
  </si>
  <si>
    <t>Тарханов Федор</t>
  </si>
  <si>
    <t>4-28-18</t>
  </si>
  <si>
    <t>Эста Ян Михайлович</t>
  </si>
  <si>
    <t>89832861863,    служеб 9-38-05</t>
  </si>
  <si>
    <t>6б</t>
  </si>
  <si>
    <t>Вергейчик Ольга Константиновна</t>
  </si>
  <si>
    <t>89833624748 3-81-89</t>
  </si>
  <si>
    <t>13.10.2017 17:30</t>
  </si>
  <si>
    <t>Глебова Татьяна Петровна</t>
  </si>
  <si>
    <t xml:space="preserve">4-03-12 </t>
  </si>
  <si>
    <t>Петров Виктор Андреевич</t>
  </si>
  <si>
    <t>3-73-76,   9-14 01,   89082120269</t>
  </si>
  <si>
    <t>Налецкий Леонид Михайлович</t>
  </si>
  <si>
    <t>3-55-50</t>
  </si>
  <si>
    <t>Винник Снежана Михайловна</t>
  </si>
  <si>
    <t>3-36-76</t>
  </si>
  <si>
    <t xml:space="preserve">пред. Деньщикова Олеся Викторовна          </t>
  </si>
  <si>
    <t>4-05-43</t>
  </si>
  <si>
    <t>Смирнова Татьяна Викторовна</t>
  </si>
  <si>
    <t>3-60-06</t>
  </si>
  <si>
    <t>Никитин Василий Анатольевич</t>
  </si>
  <si>
    <t>4 07 64  89504235837</t>
  </si>
  <si>
    <t>Старший кв.57 Александр</t>
  </si>
  <si>
    <t>89131948599</t>
  </si>
  <si>
    <t xml:space="preserve">Советской Армии </t>
  </si>
  <si>
    <t>Лукьянова Тамара Михайловна</t>
  </si>
  <si>
    <t xml:space="preserve"> 4-31-17</t>
  </si>
  <si>
    <t>строителей</t>
  </si>
  <si>
    <t>Косова Галина Сергеевна</t>
  </si>
  <si>
    <t>Никулин Александр Андреевич</t>
  </si>
  <si>
    <t>3-83-34</t>
  </si>
  <si>
    <t>Иванов Вячеслав Николаевич</t>
  </si>
  <si>
    <t>Коваленко Анна Геннадьевна</t>
  </si>
  <si>
    <t>Стахеева Галина Ивановна</t>
  </si>
  <si>
    <t>2-86-13</t>
  </si>
  <si>
    <t>Лобанов Алексей Владимирович</t>
  </si>
  <si>
    <t>д. тел. 2-01-25</t>
  </si>
  <si>
    <t>Федоренко Петр Николаевич</t>
  </si>
  <si>
    <t>2-62-29</t>
  </si>
  <si>
    <t>Осягин Дмитрий Сергеевич</t>
  </si>
  <si>
    <t>2-00-91 89233664933</t>
  </si>
  <si>
    <t>Калошина Ирина Петровна</t>
  </si>
  <si>
    <t>Поморцева Юлия</t>
  </si>
  <si>
    <t>Ларин Олег Юрьевич</t>
  </si>
  <si>
    <t>Долгих Владимир Евгеньевич</t>
  </si>
  <si>
    <t>2-36-28, 4-17-10,  89135974429</t>
  </si>
  <si>
    <t>Грачева Елена Ефимовна</t>
  </si>
  <si>
    <t>Шудрова Тамара Петровна</t>
  </si>
  <si>
    <t>Кислов Валерий Александрович</t>
  </si>
  <si>
    <t xml:space="preserve">Ширяева Юлия Николаевна </t>
  </si>
  <si>
    <t xml:space="preserve">Лучшева Тамара Николаевна </t>
  </si>
  <si>
    <t>р.т.3-61-99    89509881361</t>
  </si>
  <si>
    <t>Строителей</t>
  </si>
  <si>
    <t>Докалин Виктор Петрович</t>
  </si>
  <si>
    <t>2-36-48</t>
  </si>
  <si>
    <t>Наверное не будем, перезвоним</t>
  </si>
  <si>
    <t>Печковская Галина Васильевна</t>
  </si>
  <si>
    <t>2-59-34</t>
  </si>
  <si>
    <t>Рыжкова Елена</t>
  </si>
  <si>
    <t>3-28-64</t>
  </si>
  <si>
    <t>Михалева Светлана Васильевна</t>
  </si>
  <si>
    <t>3-33-32 89135881278</t>
  </si>
  <si>
    <t>Нестеренко Евгений Валерьевич</t>
  </si>
  <si>
    <t>Кожевникова Валентина Олеговна</t>
  </si>
  <si>
    <t>Монин Дмитрий Викторович</t>
  </si>
  <si>
    <t>Дзюбинская Любовь Викторовна</t>
  </si>
  <si>
    <t>2-50-16 89135102288</t>
  </si>
  <si>
    <t>Темерев Николай Иванович</t>
  </si>
  <si>
    <t>4-19-08</t>
  </si>
  <si>
    <t>Безунов Евгений Борисович</t>
  </si>
  <si>
    <t>Все есть, участвовать не будем</t>
  </si>
  <si>
    <t>Соколова Татьяна Викторовна</t>
  </si>
  <si>
    <t>4-77-22</t>
  </si>
  <si>
    <t>Тиханов Евгений Николаевич</t>
  </si>
  <si>
    <t>Иванов Эдуард Валерьевич</t>
  </si>
  <si>
    <t xml:space="preserve">4-17-48    </t>
  </si>
  <si>
    <t>Васильева Зоя Ивановна</t>
  </si>
  <si>
    <t>2-69-73</t>
  </si>
  <si>
    <t>Новоселова Тамара Григорьевна</t>
  </si>
  <si>
    <t>4-19-14    8-9831502956</t>
  </si>
  <si>
    <t>Урусова Валентина Александровна</t>
  </si>
  <si>
    <t>д.т.4-15-91, р.т.9-36-48   89138395607</t>
  </si>
  <si>
    <t>Климин Сергей Константинович</t>
  </si>
  <si>
    <t>Бердюшко Елена Владимировна</t>
  </si>
  <si>
    <t>4-18-78    89130498212</t>
  </si>
  <si>
    <t>Макаренко Майя Викторовна</t>
  </si>
  <si>
    <t>3-37-45    8-9082161336</t>
  </si>
  <si>
    <t>Коновалова Людмила Дмитриевна</t>
  </si>
  <si>
    <t>4-17-55    89135296539</t>
  </si>
  <si>
    <t>Коновалов Владимир Федорович</t>
  </si>
  <si>
    <t>Бжицкая Наталья Ивановна</t>
  </si>
  <si>
    <t xml:space="preserve">Грибков Ростислав Вячеславович </t>
  </si>
  <si>
    <t xml:space="preserve"> 2-70-81, р.т. 9-43-01, 913-512-5906</t>
  </si>
  <si>
    <t>Не будем участвовать</t>
  </si>
  <si>
    <t>Смекалова Надежда Петровна</t>
  </si>
  <si>
    <t>Иванов Сергей Викторович</t>
  </si>
  <si>
    <t>2-77-80    89138301180</t>
  </si>
  <si>
    <t>Самочернова Ольга Владимировна</t>
  </si>
  <si>
    <t>4-18-63    89138337221</t>
  </si>
  <si>
    <t>Прохоров Виктор Георгиевич</t>
  </si>
  <si>
    <t>3-47-27  2-11-10</t>
  </si>
  <si>
    <t>Амиров Наиль Сабигатулович</t>
  </si>
  <si>
    <t>8-9135614403</t>
  </si>
  <si>
    <t>Якоби Людмила Николаевна</t>
  </si>
  <si>
    <t xml:space="preserve">Елесин Михаил Валерьевич </t>
  </si>
  <si>
    <t xml:space="preserve"> 2-01-75,    913-537-86-00 </t>
  </si>
  <si>
    <t>Скорнякова Татьяна Евгеньевна</t>
  </si>
  <si>
    <t>3-32 52</t>
  </si>
  <si>
    <t>Великая Лалина Николаевна</t>
  </si>
  <si>
    <t>4-16-47    89233075775</t>
  </si>
  <si>
    <t>Вихрева Татьяна Юрьевна</t>
  </si>
  <si>
    <t>тел.4-03-11</t>
  </si>
  <si>
    <t>Мухин Андрей Валерьевич</t>
  </si>
  <si>
    <t>Сухова Лидия Федоровна</t>
  </si>
  <si>
    <t>2-65-05</t>
  </si>
  <si>
    <t>Толоконникова Галина Николаевна</t>
  </si>
  <si>
    <t xml:space="preserve"> 2-15-51, 8-913-564-20-77</t>
  </si>
  <si>
    <t>кв.86 Климюк Владимир Васильевич 2-08-24, 8-902-910-37-49</t>
  </si>
  <si>
    <t>Пучковская Л.И.</t>
  </si>
  <si>
    <t>Давыдок В.И.</t>
  </si>
  <si>
    <t>Еловская В.И.</t>
  </si>
  <si>
    <t>Соболевская Ольга Викторовна</t>
  </si>
  <si>
    <t>Бабкина Маргарита Владимировна</t>
  </si>
  <si>
    <t>89131979306    89135575182</t>
  </si>
  <si>
    <t>Брелькова Наталья Вячеславовна</t>
  </si>
  <si>
    <t xml:space="preserve"> 4-72-82,    913-510-14-41</t>
  </si>
  <si>
    <t>Мамаев Дмитрий Павлович</t>
  </si>
  <si>
    <t>2-04-85</t>
  </si>
  <si>
    <t>Павлов Александр Викторович</t>
  </si>
  <si>
    <t>2-95-72</t>
  </si>
  <si>
    <t>Слизунов Валерий Иванович</t>
  </si>
  <si>
    <t>3-74-83 89135916668</t>
  </si>
  <si>
    <t>Щербанова Галина Лазаревна</t>
  </si>
  <si>
    <t>2-72-33</t>
  </si>
  <si>
    <t>Андриевских Людмила Анатольевна</t>
  </si>
  <si>
    <t>Дзясько Наталья Николаевна</t>
  </si>
  <si>
    <t>Кузьменко Федор Федорович</t>
  </si>
  <si>
    <t>2-97-81  89232915709</t>
  </si>
  <si>
    <t>Будем участвовть на 2019 (собрание в течение года)</t>
  </si>
  <si>
    <t>Валькова Галина Ивановна</t>
  </si>
  <si>
    <t>2-46-43   8-9832867875</t>
  </si>
  <si>
    <t>Зарубина Валентина Ивановна</t>
  </si>
  <si>
    <t>3-74-74</t>
  </si>
  <si>
    <t xml:space="preserve">Затонская Галина Михайловна </t>
  </si>
  <si>
    <t xml:space="preserve"> 2-21-13, 923-376-87-07</t>
  </si>
  <si>
    <t>Артемьева Светлана Алексеевна</t>
  </si>
  <si>
    <t>Белобородова Катифа Хазигалеевна кв.81, Вербицкая Нина Николаевна кв.21</t>
  </si>
  <si>
    <t>Куликова Нина Васильевна</t>
  </si>
  <si>
    <t>2-91-34</t>
  </si>
  <si>
    <t>Жужупалова Валентина Васильевна кв.41, Маханов Андрей Викторович кв.75, Поляковская Наталья Викторовна кв.66 3-72-55, Гаврюшенко Марина Юрьевна кв.82 т.89135102534</t>
  </si>
  <si>
    <t>21а</t>
  </si>
  <si>
    <t>Кислицина Ирина Александровна</t>
  </si>
  <si>
    <t>9-32-61 д.т. 3-61-97</t>
  </si>
  <si>
    <t>Жукова Елена Борисовна</t>
  </si>
  <si>
    <t>3-29 92   89233044474   89535912919</t>
  </si>
  <si>
    <t>Должникова Людмила Васильевна</t>
  </si>
  <si>
    <t>3-72-19</t>
  </si>
  <si>
    <t>Белохонов Сергей Иванович</t>
  </si>
  <si>
    <t>2-22-26</t>
  </si>
  <si>
    <t>Возмителев М</t>
  </si>
  <si>
    <t>8-908-206-241-7</t>
  </si>
  <si>
    <t>Нечунаев Александр Иванович</t>
  </si>
  <si>
    <t>д. 2-67-95 р.9-40-20</t>
  </si>
  <si>
    <t>Голубев Евгений Владимирович</t>
  </si>
  <si>
    <t>2-70-21  89233066028</t>
  </si>
  <si>
    <t>2Б</t>
  </si>
  <si>
    <t>Козинникова Виолетта Сергеевна</t>
  </si>
  <si>
    <t>Не будем участвовать. Не хоти обслуживать</t>
  </si>
  <si>
    <t>Крестьянов Сергей Анатольевич</t>
  </si>
  <si>
    <t>8-913-556-45-65</t>
  </si>
  <si>
    <t>Арбузов Владимир Анатольевич</t>
  </si>
  <si>
    <t>Кугаевская Ольга Анатольевна</t>
  </si>
  <si>
    <t>Батрак Андрей Николаевич</t>
  </si>
  <si>
    <t>Шумелкина Татьяна Алексеевна</t>
  </si>
  <si>
    <t>8-913-559-57-84</t>
  </si>
  <si>
    <t>Рукосуев Вадим Валерьевич</t>
  </si>
  <si>
    <t>8-950-404-35-66</t>
  </si>
  <si>
    <t>Логинова Валентина Михайловна</t>
  </si>
  <si>
    <t>4-34-46</t>
  </si>
  <si>
    <t>Миндалев Алексей Ильич</t>
  </si>
  <si>
    <t>4-18-13</t>
  </si>
  <si>
    <t>Корочева Анастасия Владимировна</t>
  </si>
  <si>
    <t>Горбаченко Лариса Георгиевна</t>
  </si>
  <si>
    <t>Гришаева Татьяна Геннадьевна</t>
  </si>
  <si>
    <t>2-42-44,   89233330987</t>
  </si>
  <si>
    <t>Рыжкина Любовь Сергеевна</t>
  </si>
  <si>
    <t>2-13-11,   89832005615</t>
  </si>
  <si>
    <t>Логунов Алексей Александрович</t>
  </si>
  <si>
    <t>д.т.3-03-38,р.т.9-32-05,  89135898711</t>
  </si>
  <si>
    <t>Логунова Елена Сергеевич</t>
  </si>
  <si>
    <t>2-57-17    89029420431</t>
  </si>
  <si>
    <t>Лозовая Лариса Геннадьевна</t>
  </si>
  <si>
    <t>2-93-47   89135215149</t>
  </si>
  <si>
    <t>Егорова Ирина Геннадьевна</t>
  </si>
  <si>
    <t>2-32-20   89131944481</t>
  </si>
  <si>
    <t>Грушко Елена Владимировна</t>
  </si>
  <si>
    <t>Чапаева</t>
  </si>
  <si>
    <t>Панова Надежда Николаевна</t>
  </si>
  <si>
    <t>4-66-12</t>
  </si>
  <si>
    <t>кв.2 Кичигина Надежда Ивановна 4-63-88.</t>
  </si>
  <si>
    <t>Дударева Татьяна Михайловна</t>
  </si>
  <si>
    <t>4-64-12, 8-902-979-25-49</t>
  </si>
  <si>
    <t xml:space="preserve"> ; кв. 6 Тресковская Надежда Сергеевна 8923-573-12-35;</t>
  </si>
  <si>
    <t>Ракитянская Валентина Васильевна</t>
  </si>
  <si>
    <t>4-66-97 8-913-194-01-29</t>
  </si>
  <si>
    <t xml:space="preserve">Балабо Валентина Ивановна. кв.8  4-65-27; </t>
  </si>
  <si>
    <t>Бойко Василий Васильевич</t>
  </si>
  <si>
    <t>4-66-93</t>
  </si>
  <si>
    <t>Хилько Татьяна Ивановна</t>
  </si>
  <si>
    <t>4-67-69, 8-913-524-6325</t>
  </si>
  <si>
    <t>кв.23 Ковалева Людмила Николаевна 4-55-27; кв.15 Апухтина Ирина Анатольевна 8-913-035-06-18; кв.20 Спиридонова Анастасия Дмитриевна 8-913-170-83-65.</t>
  </si>
  <si>
    <t>Бендер Елена Геннадьевна</t>
  </si>
  <si>
    <t>4-55-29, 8-902-992-84-92.</t>
  </si>
  <si>
    <t>Сенатрусова Тамара Михайловна</t>
  </si>
  <si>
    <t xml:space="preserve"> 8908-215-07-93</t>
  </si>
  <si>
    <t>Карпова Тамара Гавриловна</t>
  </si>
  <si>
    <t>4-67-03, 8965-900-53-76</t>
  </si>
  <si>
    <t>кв.5 Павлова Екатерина Васильевна; Князева Нина Ивановна кв.7 4-67-42</t>
  </si>
  <si>
    <t>Халбабаева Валентина Романовна</t>
  </si>
  <si>
    <t>4-55-36</t>
  </si>
  <si>
    <t>кв.4 Люкин Андрей Александрович 8-913-833-83-16</t>
  </si>
  <si>
    <t>Сазонова Зинаида Павловна</t>
  </si>
  <si>
    <t>Готовы, но нам надо разьяснять. Собрания не было</t>
  </si>
  <si>
    <t>Макарова Елена Анатольевна</t>
  </si>
  <si>
    <t>Никитина Светлана Анатольевна, кв.5 4-55-39</t>
  </si>
  <si>
    <t>Шолохова</t>
  </si>
  <si>
    <t>Володина Анастасия Ивановна</t>
  </si>
  <si>
    <t>4-64-06, 8-913-523-74-32</t>
  </si>
  <si>
    <t xml:space="preserve"> кв.2 Поддубная Ирина Васильевна</t>
  </si>
  <si>
    <t>Бражникова Наталья Николаевна</t>
  </si>
  <si>
    <t>4-66-67</t>
  </si>
  <si>
    <t>Ульшин Анатолий Иванович</t>
  </si>
  <si>
    <t>4-31-64</t>
  </si>
  <si>
    <t>кв.16 Королева Надежда Петровна 8-913-509-98-99 не в совете дома)</t>
  </si>
  <si>
    <t>энергетиков</t>
  </si>
  <si>
    <t>Закиров Мансур Абубакирович</t>
  </si>
  <si>
    <t>Яковлев Николай Афонасьевич зам председ</t>
  </si>
  <si>
    <t>2-31-91   89233328098</t>
  </si>
  <si>
    <t>Мищенко Ольга Валерьевна</t>
  </si>
  <si>
    <t>Алексейкина Ирина Владимировна</t>
  </si>
  <si>
    <t>Валобоева Марина Юрьевна</t>
  </si>
  <si>
    <t>2-40-92</t>
  </si>
  <si>
    <t>Жадовец Михаил Васильевич</t>
  </si>
  <si>
    <t>2-26-85</t>
  </si>
  <si>
    <t>Мысливцев Сергей Леонович</t>
  </si>
  <si>
    <t>Подсухина Людмила Егоровна</t>
  </si>
  <si>
    <t>Куташевский Дмитрий Евгеньевич</t>
  </si>
  <si>
    <t>8-9835045276   89029171304</t>
  </si>
  <si>
    <t>Иванов Владимир Петрович</t>
  </si>
  <si>
    <t>Энергетиков</t>
  </si>
  <si>
    <t>Сацук Виктор Андреевич</t>
  </si>
  <si>
    <t>Отказались</t>
  </si>
  <si>
    <t>Кочанжи Федор Иванович</t>
  </si>
  <si>
    <t>8-913-522-71-01</t>
  </si>
  <si>
    <t>Пантелеева В.А кв.154, Коломытцев В.В. Кв.216, Климинтенок Татьяна Ивановна кв.175 т.89131785130; кв. 138 Шинкарева Татьяна Аркадьевна 8-983-265-69-19. кв. 79 Казаченко Ольга Прокопьевна  8-913-569-94-54</t>
  </si>
  <si>
    <t>Творкунас Галина Владимировна</t>
  </si>
  <si>
    <t>16.10.2017</t>
  </si>
  <si>
    <t>Мищенко Марина Александровна</t>
  </si>
  <si>
    <t>Лапа Надежда Федоровна</t>
  </si>
  <si>
    <t>Антонов Николай Александрович</t>
  </si>
  <si>
    <t>Базылева Лариса Александровна</t>
  </si>
  <si>
    <t>Лазарев Михаил Александрович</t>
  </si>
  <si>
    <t>Козина Л.П.</t>
  </si>
  <si>
    <t>Кузнецов Юрий Викторович</t>
  </si>
  <si>
    <t>2-56-69</t>
  </si>
  <si>
    <t>Ендирякова Валентина Михайловна кв.30 т.2-19-14, Ощепкова Людмила Леонтьевна кв.51 т.2-28-50</t>
  </si>
  <si>
    <t>Корчевая Тамара Михайловна</t>
  </si>
  <si>
    <t>89135865555   2-35-43</t>
  </si>
  <si>
    <t>Истомин Андрей Павлович</t>
  </si>
  <si>
    <t>Васильев Владимир Павлович</t>
  </si>
  <si>
    <t>2-49-39</t>
  </si>
  <si>
    <t>Бунина Валентина Васильевна</t>
  </si>
  <si>
    <t>89138381952   2-98-19</t>
  </si>
  <si>
    <t>Марчук Егор Иванович</t>
  </si>
  <si>
    <t>2-02-02 ,8-903-959-97-48</t>
  </si>
  <si>
    <t>Вязьмина Ольга Алексеевна кв.42 т.2-30-75, Захарченко Игорь Николаевич</t>
  </si>
  <si>
    <t>Сафронов Сергей Стальевич</t>
  </si>
  <si>
    <t>2-79-51, 8-913-555-58-00</t>
  </si>
  <si>
    <t>У нас все есть, ничего не надо</t>
  </si>
  <si>
    <t>Неграш Наталья Федоровна</t>
  </si>
  <si>
    <t>кв.12 Рендель Надежда Ильинична 2-30-70; кв.15 Кибиткина Валентина Юрьевна 2-71-27, 8-983-140-81-24; кв. 54 Панова Татьяна Григорьевна 2-12-78; кв. 44 Ратникова Ирина Михайловна 2-98-60; кв. 77 Малиновский Леонид Николаевич 2-27-88, 8-902-950-74-12; кв.75 Прядко Людмила Николаевна 2-53-91, 8-923-360-16-18.</t>
  </si>
  <si>
    <t xml:space="preserve">Гоман Галина Михайловна </t>
  </si>
  <si>
    <t>2-45-71, 8-913-197-93-45</t>
  </si>
  <si>
    <t>Отказываются</t>
  </si>
  <si>
    <t>Машинская Татьяна Валентиновна</t>
  </si>
  <si>
    <t>8-913-594-58-15</t>
  </si>
  <si>
    <t>Рыбников Виктор Иванович</t>
  </si>
  <si>
    <t>8-913-293-98-23, 3-29-43</t>
  </si>
  <si>
    <t>57,93 % в 2017г.</t>
  </si>
  <si>
    <t>Кукарцев Леонид Сергеевич</t>
  </si>
  <si>
    <t xml:space="preserve"> 2-21-69, 913-175-66-65</t>
  </si>
  <si>
    <t>Не могу расшатать дом</t>
  </si>
  <si>
    <t>Селиванов Илья Алексеевич</t>
  </si>
  <si>
    <t>Иванова Оксана</t>
  </si>
  <si>
    <t>Нижников Алексей Владимирович</t>
  </si>
  <si>
    <t>Сабирова Татьяна Ивановна</t>
  </si>
  <si>
    <t>2-46-78   89233339167</t>
  </si>
  <si>
    <t>Денисова Екатерина Ивановна</t>
  </si>
  <si>
    <t>4-83-79</t>
  </si>
  <si>
    <t>Альхимович Виктор Владимирович</t>
  </si>
  <si>
    <t>1Б</t>
  </si>
  <si>
    <t>Королева Любовь Яковлевна</t>
  </si>
  <si>
    <t>Исаенко Елена Геннадьевна</t>
  </si>
  <si>
    <t>д.т.2-76-72 89831571282</t>
  </si>
  <si>
    <t>3А</t>
  </si>
  <si>
    <t>Алексеева Вера Анатольевна</t>
  </si>
  <si>
    <t>2-61-04,  89135160264   89538506968</t>
  </si>
  <si>
    <t>3а</t>
  </si>
  <si>
    <t>Ивко Демьян Павлович</t>
  </si>
  <si>
    <t>Базина Галина Алексеевна</t>
  </si>
  <si>
    <t>2-24-38</t>
  </si>
  <si>
    <t>Злобина Надежда Павловна</t>
  </si>
  <si>
    <t>8-908-220-52-35</t>
  </si>
  <si>
    <t>Третьякова Алина Михайловна</t>
  </si>
  <si>
    <t>2-33-47</t>
  </si>
  <si>
    <t>Дугина Людмила Михайловна</t>
  </si>
  <si>
    <t>8-923-669-91-12</t>
  </si>
  <si>
    <t>Винокурова Наталья Дмитриевна</t>
  </si>
  <si>
    <t>Юдина Галина Михайловна</t>
  </si>
  <si>
    <t>Юбилейная</t>
  </si>
  <si>
    <t>Чемагин Михаил Федорович</t>
  </si>
  <si>
    <t>4-37-82, 8-913-512-62-82</t>
  </si>
  <si>
    <t>Шулепова Надежда Николаевна кв.3 т.4-43-41</t>
  </si>
  <si>
    <t>Ленок Ирина Анатольевна</t>
  </si>
  <si>
    <t>4-30-06</t>
  </si>
  <si>
    <t>Кротовский Анатолий Васильевич кв.7. т.4-48-95</t>
  </si>
  <si>
    <t>Россиянская Наталья Александровна</t>
  </si>
  <si>
    <t>4-31-18, 89135578557</t>
  </si>
  <si>
    <t>Пестрикова Любовь Семеновна</t>
  </si>
  <si>
    <t>4-55-37</t>
  </si>
  <si>
    <t>Власевская Ольга Владимировна</t>
  </si>
  <si>
    <t>4-39-53,89831534602</t>
  </si>
  <si>
    <t>кв.12 Купреева Татьяна Кузьминична 8-913-195-81-97</t>
  </si>
  <si>
    <t>Мельникова Наталья Алексеевна</t>
  </si>
  <si>
    <t>4-34-77</t>
  </si>
  <si>
    <t>Коваленко Евгений Викторович</t>
  </si>
  <si>
    <t>4-38-06</t>
  </si>
  <si>
    <t>Землянский Сергей Петрович</t>
  </si>
  <si>
    <t xml:space="preserve"> 4-39-88,    913-196-27-43</t>
  </si>
  <si>
    <t>Огородникова Валентина Федоровна</t>
  </si>
  <si>
    <t>8-913-048-12-33</t>
  </si>
  <si>
    <t>Михайлова Татьяна Васильевна</t>
  </si>
  <si>
    <t xml:space="preserve"> 4-51-49,   р.9-83-45</t>
  </si>
  <si>
    <t>Окладникова Клавдия Ивановна</t>
  </si>
  <si>
    <t xml:space="preserve"> 4-37-44,    913-560-77-25</t>
  </si>
  <si>
    <t>Торгашина Валентина Васильевна</t>
  </si>
  <si>
    <t xml:space="preserve"> 4-47-87,    913-187-45-64</t>
  </si>
  <si>
    <t>1А</t>
  </si>
  <si>
    <t>Хромченкова А.А.</t>
  </si>
  <si>
    <t>1Г</t>
  </si>
  <si>
    <t>кв. 48. Осипова О.А. 89139396818</t>
  </si>
  <si>
    <t>1Д</t>
  </si>
  <si>
    <t>Кондаков А.О.</t>
  </si>
  <si>
    <t>Коновалова Алефтина Сергеевна</t>
  </si>
  <si>
    <t>8-913-838-04-78,  4-55-42</t>
  </si>
  <si>
    <t>кв.13 Евгений</t>
  </si>
  <si>
    <t>отказ</t>
  </si>
  <si>
    <t>№
п/п</t>
  </si>
  <si>
    <t>ФИО куратора</t>
  </si>
  <si>
    <t>Закрепленные округа</t>
  </si>
  <si>
    <t>Терентьев Вадим Владимирович</t>
  </si>
  <si>
    <t>2, 3, 6, 7</t>
  </si>
  <si>
    <t>Никитина Татьяна Семеновна</t>
  </si>
  <si>
    <t>1, 4, 5, 9</t>
  </si>
  <si>
    <t>Сперанский Михаил Викторович</t>
  </si>
  <si>
    <t>10, 11, 14, 15</t>
  </si>
  <si>
    <t>Тюрюханов Олег Борисович</t>
  </si>
  <si>
    <t>8, 12, 13</t>
  </si>
  <si>
    <t>Кривоносов Олег Александрович</t>
  </si>
  <si>
    <t>16, 18, 20, 21, 22</t>
  </si>
  <si>
    <t>Черемисова Оксана Анатольевна</t>
  </si>
  <si>
    <t>17, 19</t>
  </si>
  <si>
    <t>МУП ГЖКУ</t>
  </si>
  <si>
    <t>Сугоняк Ирина Владимировна</t>
  </si>
  <si>
    <t>8 913 512 59 75</t>
  </si>
  <si>
    <t>4-28-99</t>
  </si>
  <si>
    <t>Куимов Артур Николаевич</t>
  </si>
  <si>
    <t>3-57-04   89135828666</t>
  </si>
  <si>
    <t xml:space="preserve">3-60-11  </t>
  </si>
  <si>
    <t xml:space="preserve"> 983-154-0441</t>
  </si>
  <si>
    <t>Глущенко Наталья Николаевна</t>
  </si>
  <si>
    <t>4-06-97</t>
  </si>
  <si>
    <t>Горбоченко Алексей Викторович</t>
  </si>
  <si>
    <t xml:space="preserve"> 3-30-79    89232959118</t>
  </si>
  <si>
    <t>Рязанова Инна Владимировна</t>
  </si>
  <si>
    <t>3-71-19   8 913 510 08 22</t>
  </si>
  <si>
    <t>Федоренко Татьяна Евдокимовна</t>
  </si>
  <si>
    <t>7-79-72</t>
  </si>
  <si>
    <t>3-53-81     4-00-49</t>
  </si>
  <si>
    <t>2-97-81   89233915709</t>
  </si>
  <si>
    <t>1б</t>
  </si>
  <si>
    <t xml:space="preserve"> Воловик Валентина Борисовна</t>
  </si>
  <si>
    <t>2-89-20</t>
  </si>
  <si>
    <t>Статус участника</t>
  </si>
  <si>
    <t>Доп информация</t>
  </si>
  <si>
    <t>Селиванов И.А.</t>
  </si>
  <si>
    <t>Ильенко Н.В.</t>
  </si>
  <si>
    <t>Д</t>
  </si>
  <si>
    <t>Маслаков А.В.</t>
  </si>
  <si>
    <r>
      <t xml:space="preserve">3-45-04  (ЖЭК-4) 8 913 523 7796, </t>
    </r>
    <r>
      <rPr>
        <b/>
        <sz val="11"/>
        <rFont val="Calibri"/>
        <family val="2"/>
        <charset val="204"/>
      </rPr>
      <t>8 9039871340</t>
    </r>
  </si>
  <si>
    <r>
      <t xml:space="preserve">3-55-01, </t>
    </r>
    <r>
      <rPr>
        <b/>
        <sz val="11"/>
        <rFont val="Calibri"/>
        <family val="2"/>
        <charset val="204"/>
      </rPr>
      <t>913-174-05-59,</t>
    </r>
    <r>
      <rPr>
        <sz val="11"/>
        <rFont val="Calibri"/>
        <family val="2"/>
        <charset val="204"/>
      </rPr>
      <t xml:space="preserve"> 902-942-54-70</t>
    </r>
  </si>
  <si>
    <r>
      <t xml:space="preserve"> т.3-58-65 р,3-70-34, 929-308-40-39, </t>
    </r>
    <r>
      <rPr>
        <b/>
        <sz val="11"/>
        <rFont val="Calibri"/>
        <family val="2"/>
        <charset val="204"/>
      </rPr>
      <t>913-591-01-38</t>
    </r>
  </si>
  <si>
    <t>П (УЧ)</t>
  </si>
  <si>
    <r>
      <t>3-82-85      до13</t>
    </r>
    <r>
      <rPr>
        <sz val="11"/>
        <rFont val="Calibri"/>
        <family val="2"/>
        <charset val="204"/>
      </rPr>
      <t>00</t>
    </r>
  </si>
  <si>
    <r>
      <t xml:space="preserve">3-34-22    </t>
    </r>
    <r>
      <rPr>
        <sz val="11"/>
        <color rgb="FF385623"/>
        <rFont val="Calibri"/>
        <family val="2"/>
        <charset val="204"/>
      </rPr>
      <t xml:space="preserve"> 8-913-594-28-92 </t>
    </r>
    <r>
      <rPr>
        <sz val="11"/>
        <rFont val="Calibri"/>
        <family val="2"/>
        <charset val="204"/>
      </rPr>
      <t xml:space="preserve">                             8-923-759-18-76,          8-913-179-32-63</t>
    </r>
  </si>
  <si>
    <r>
      <t>Клюквин Виктор Александрович,(</t>
    </r>
    <r>
      <rPr>
        <sz val="11"/>
        <rFont val="Calibri"/>
        <family val="2"/>
        <charset val="204"/>
      </rPr>
      <t>Там. Ник)</t>
    </r>
  </si>
  <si>
    <r>
      <t xml:space="preserve">кв. 15 Григорьева Зоя Петровна 2-47-46; кв. 68 Борисовская Валентина Николаевна 8-965-917-25-55; кв. 96 Дикая Надежда Егоровна т.2-82-56,8-913-186-04-03; </t>
    </r>
    <r>
      <rPr>
        <sz val="11"/>
        <color rgb="FF000000"/>
        <rFont val="Calibri"/>
        <family val="2"/>
        <charset val="204"/>
      </rPr>
      <t>кв.82 Гугля Наталья Алексеевна 2-95-66, 913-833-49-73.</t>
    </r>
  </si>
  <si>
    <t>Нет</t>
  </si>
  <si>
    <t>Баллы (реальные)</t>
  </si>
  <si>
    <t>Сметная стоимость
(МИН)</t>
  </si>
  <si>
    <t>Сметная стоимость
(ДОП)</t>
  </si>
  <si>
    <t>Сметная стоимость
(СУММ)</t>
  </si>
  <si>
    <t>Соф. Жит.
(СУММ)</t>
  </si>
  <si>
    <t>Соф. Гос
(СУММ)</t>
  </si>
  <si>
    <t>Соф. Жит.
(2%)</t>
  </si>
  <si>
    <t>Соф. Жит
(20%)</t>
  </si>
  <si>
    <t>в т.ч. Фед.
62%</t>
  </si>
  <si>
    <t>в т.ч. Край
38%</t>
  </si>
  <si>
    <t>в т.ч. Город
1%</t>
  </si>
  <si>
    <t>в т.ч. Город (ПАРКОВКИ)</t>
  </si>
  <si>
    <t>пер. на 2019</t>
  </si>
  <si>
    <t>ОТКАЗАЛИСЬ</t>
  </si>
  <si>
    <t>2-65-65 89832868333</t>
  </si>
  <si>
    <t>3-39-97  р/т 2-25-92 89233197899</t>
  </si>
  <si>
    <t xml:space="preserve"> кв.15 Доронина Надежда Васильевна, Симачева Елена Ефимовна 8-908-214-28-03</t>
  </si>
  <si>
    <t>89237710976 4-06-52, р.т.9-46-65   89233020976</t>
  </si>
  <si>
    <t>1г</t>
  </si>
  <si>
    <t>1д</t>
  </si>
  <si>
    <t>да</t>
  </si>
  <si>
    <t>нет</t>
  </si>
  <si>
    <t>Костылева Лариса Борисовна</t>
  </si>
  <si>
    <t>89135991307</t>
  </si>
  <si>
    <t>Веремеенко Иван Александрович</t>
  </si>
  <si>
    <t>89131756755</t>
  </si>
  <si>
    <t>89135624664</t>
  </si>
  <si>
    <t>Бурина Ирина Николаевна</t>
  </si>
  <si>
    <t>89135636411</t>
  </si>
  <si>
    <t>Похильченко Ольга Ивановна</t>
  </si>
  <si>
    <t>89135906843</t>
  </si>
  <si>
    <t>Козин Александр Иванович</t>
  </si>
  <si>
    <t>Кузнецов Сергей Борисович</t>
  </si>
  <si>
    <t>89130344874</t>
  </si>
  <si>
    <t>совет дома</t>
  </si>
  <si>
    <t>Савельев Эдуард Сергеевич</t>
  </si>
  <si>
    <t>89135295153</t>
  </si>
  <si>
    <t>Пикалов Дмитрий Владимирович</t>
  </si>
  <si>
    <t>п</t>
  </si>
  <si>
    <t>Мацияшко</t>
  </si>
  <si>
    <t>Рыбка</t>
  </si>
  <si>
    <t>а</t>
  </si>
  <si>
    <t>Вашкевич Елена Ивановна</t>
  </si>
  <si>
    <t>89048931865</t>
  </si>
  <si>
    <t>913-5608135</t>
  </si>
  <si>
    <t>Утюпин Александр Васильевич</t>
  </si>
  <si>
    <t>Любченко Анатолий Михайлович</t>
  </si>
  <si>
    <t>913-593-90-08</t>
  </si>
  <si>
    <t>ТСЖ</t>
  </si>
  <si>
    <t>Подгорский Валерий Петрович</t>
  </si>
  <si>
    <t>913-591-17-97</t>
  </si>
  <si>
    <t>923-325-96-00</t>
  </si>
  <si>
    <t>ОТКЛОНИТЬ</t>
  </si>
  <si>
    <t>Депутат</t>
  </si>
  <si>
    <t>Иванова</t>
  </si>
  <si>
    <t>Леоненко</t>
  </si>
  <si>
    <t>Бабичева</t>
  </si>
  <si>
    <t>Слонов</t>
  </si>
  <si>
    <t>Хамзина</t>
  </si>
  <si>
    <t>Смолин</t>
  </si>
  <si>
    <t>Сизов</t>
  </si>
  <si>
    <t>Котенков</t>
  </si>
  <si>
    <t>Небесная</t>
  </si>
  <si>
    <t>Коржов</t>
  </si>
  <si>
    <t>Тольга</t>
  </si>
  <si>
    <t>Андреев</t>
  </si>
  <si>
    <t>Флягин</t>
  </si>
  <si>
    <t>Найко</t>
  </si>
  <si>
    <t>Матвеева</t>
  </si>
  <si>
    <t>Итого Баллы (реальные</t>
  </si>
  <si>
    <t>кв. 15 Григорьева Зоя Петровна 2-47-46; кв. 68 Борисовская Валентина Николаевна 8-965-917-25-55; кв. 96 Дикая Надежда Егоровна т.2-82-56,8-913-186-04-03; кв.82 Гугля Наталья Алексеевна 2-95-66, 913-833-49-73.</t>
  </si>
  <si>
    <t>2019, решение принял совет дома</t>
  </si>
  <si>
    <t>низкий уровень оплаты</t>
  </si>
  <si>
    <t>№                  п/п</t>
  </si>
  <si>
    <t>Примечания</t>
  </si>
  <si>
    <t>Сумма баллов</t>
  </si>
  <si>
    <t>Баллы за уровень оплаты за жилое помещение и коммунальные услуги</t>
  </si>
  <si>
    <t>Включен в программу в 2017 году, не хватило выделенного финансирования в 2018 году</t>
  </si>
  <si>
    <t>Баллы за срок ввода в эксплуатацию МКД</t>
  </si>
  <si>
    <t>Баллы за выполнение работ по капитальному ремонту МКД, согласно краткосрочному плану  (наличие договора на СМР)</t>
  </si>
  <si>
    <t>Баллы за предоставление копии кадастрового паспорта на дворовую территорию</t>
  </si>
  <si>
    <t>Баллы за отсутствие кадастрового паспорта на дворовую территорию</t>
  </si>
  <si>
    <t>Баллы за долю голосов собственников, принявших участие в голосовании по вопросам повестки общего собрания</t>
  </si>
  <si>
    <t>Баллы за участие собственников в благоустройстве территории  за последние пять лет (проведение субботников, участие в конкурсах на лучший двор, разбивка клумб)</t>
  </si>
  <si>
    <t>Баллы за избрание и деятельность совета МКД согласно ст.161.1 ЖК РФ</t>
  </si>
  <si>
    <t>Баллы - в МКД выбран и реализован способ управления ТСЖ</t>
  </si>
  <si>
    <t>Баллы за кол-во квартир в домах, прилегающих к дворовой территории</t>
  </si>
  <si>
    <t>Баллы за долю финансового участия собственников помещений по минимальному перечню работ</t>
  </si>
  <si>
    <t>Баллы за долю финансового участия собственников помещений по дополнительному перечню работ</t>
  </si>
  <si>
    <t>Баллы за наличие принятого решения по доле финансового участия иных  заинтересованных лиц (спонсоры)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</si>
</sst>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.00_р_._-;\-* #,##0.00_р_._-;_-* &quot;-&quot;??_р_._-;_-@"/>
  </numFmts>
  <fonts count="28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385623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92D050"/>
      </patternFill>
    </fill>
    <fill>
      <patternFill patternType="solid">
        <fgColor rgb="FFFF0000"/>
        <bgColor rgb="FF92D050"/>
      </patternFill>
    </fill>
    <fill>
      <patternFill patternType="solid">
        <fgColor rgb="FFFF0000"/>
        <bgColor rgb="FFFFC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43"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22" fontId="3" fillId="3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22" fontId="0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12" fillId="0" borderId="1" xfId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15" fillId="0" borderId="3" xfId="0" applyNumberFormat="1" applyFont="1" applyBorder="1" applyAlignment="1"/>
    <xf numFmtId="164" fontId="0" fillId="9" borderId="1" xfId="1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 wrapText="1"/>
    </xf>
    <xf numFmtId="164" fontId="0" fillId="7" borderId="1" xfId="1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164" fontId="0" fillId="13" borderId="1" xfId="1" applyFont="1" applyFill="1" applyBorder="1" applyAlignment="1">
      <alignment horizontal="center" vertical="center" wrapText="1"/>
    </xf>
    <xf numFmtId="164" fontId="12" fillId="13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165" fontId="0" fillId="15" borderId="2" xfId="0" applyNumberFormat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165" fontId="0" fillId="15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 wrapText="1"/>
    </xf>
    <xf numFmtId="165" fontId="0" fillId="14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17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/>
    </xf>
    <xf numFmtId="0" fontId="10" fillId="6" borderId="3" xfId="0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/>
    </xf>
    <xf numFmtId="0" fontId="10" fillId="0" borderId="3" xfId="0" applyFont="1" applyBorder="1" applyAlignment="1">
      <alignment horizontal="right" vertical="center" wrapText="1"/>
    </xf>
    <xf numFmtId="0" fontId="19" fillId="0" borderId="4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Font="1" applyAlignment="1"/>
    <xf numFmtId="0" fontId="0" fillId="0" borderId="0" xfId="0" applyFont="1" applyFill="1" applyAlignment="1"/>
    <xf numFmtId="2" fontId="10" fillId="0" borderId="3" xfId="0" applyNumberFormat="1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2" fontId="19" fillId="0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right"/>
    </xf>
    <xf numFmtId="0" fontId="0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2" fontId="10" fillId="3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/>
    <xf numFmtId="2" fontId="1" fillId="7" borderId="3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right" vertical="center" wrapText="1"/>
    </xf>
    <xf numFmtId="2" fontId="10" fillId="7" borderId="1" xfId="0" applyNumberFormat="1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 applyAlignment="1"/>
    <xf numFmtId="0" fontId="1" fillId="0" borderId="7" xfId="0" applyFont="1" applyFill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0" fontId="0" fillId="17" borderId="0" xfId="0" applyFont="1" applyFill="1" applyAlignment="1"/>
    <xf numFmtId="0" fontId="0" fillId="0" borderId="0" xfId="0" applyFont="1" applyAlignment="1">
      <alignment horizontal="center"/>
    </xf>
    <xf numFmtId="0" fontId="0" fillId="17" borderId="0" xfId="0" applyFont="1" applyFill="1" applyAlignment="1">
      <alignment horizontal="center" vertical="center"/>
    </xf>
    <xf numFmtId="0" fontId="0" fillId="17" borderId="0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21" fillId="17" borderId="3" xfId="0" applyFont="1" applyFill="1" applyBorder="1" applyAlignment="1">
      <alignment horizontal="center" vertical="center" wrapText="1"/>
    </xf>
    <xf numFmtId="0" fontId="21" fillId="17" borderId="0" xfId="0" applyFont="1" applyFill="1" applyAlignment="1"/>
    <xf numFmtId="0" fontId="23" fillId="17" borderId="3" xfId="0" applyFont="1" applyFill="1" applyBorder="1" applyAlignment="1">
      <alignment horizontal="center" vertical="center" wrapText="1"/>
    </xf>
    <xf numFmtId="0" fontId="24" fillId="17" borderId="3" xfId="0" applyFont="1" applyFill="1" applyBorder="1" applyAlignment="1">
      <alignment horizontal="center" vertical="center" wrapText="1"/>
    </xf>
    <xf numFmtId="0" fontId="22" fillId="17" borderId="3" xfId="0" applyFont="1" applyFill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/>
    </xf>
    <xf numFmtId="0" fontId="21" fillId="17" borderId="3" xfId="0" applyFont="1" applyFill="1" applyBorder="1" applyAlignment="1">
      <alignment horizontal="center"/>
    </xf>
    <xf numFmtId="0" fontId="21" fillId="17" borderId="6" xfId="0" applyFont="1" applyFill="1" applyBorder="1" applyAlignment="1">
      <alignment horizontal="center" vertical="center" wrapText="1"/>
    </xf>
    <xf numFmtId="0" fontId="22" fillId="17" borderId="6" xfId="0" applyFont="1" applyFill="1" applyBorder="1" applyAlignment="1">
      <alignment horizontal="center" vertical="center" wrapText="1"/>
    </xf>
    <xf numFmtId="0" fontId="23" fillId="17" borderId="6" xfId="0" applyFont="1" applyFill="1" applyBorder="1" applyAlignment="1">
      <alignment horizontal="center" vertical="center" wrapText="1"/>
    </xf>
    <xf numFmtId="0" fontId="21" fillId="17" borderId="0" xfId="0" applyFont="1" applyFill="1" applyAlignment="1">
      <alignment horizontal="center" vertical="center"/>
    </xf>
    <xf numFmtId="0" fontId="21" fillId="17" borderId="0" xfId="0" applyFont="1" applyFill="1" applyBorder="1" applyAlignment="1">
      <alignment horizontal="center" vertical="center" wrapText="1"/>
    </xf>
    <xf numFmtId="0" fontId="25" fillId="17" borderId="3" xfId="0" applyFont="1" applyFill="1" applyBorder="1" applyAlignment="1">
      <alignment horizontal="center" vertical="center" wrapText="1"/>
    </xf>
    <xf numFmtId="0" fontId="25" fillId="17" borderId="0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left" vertical="center" wrapText="1"/>
    </xf>
    <xf numFmtId="0" fontId="22" fillId="17" borderId="1" xfId="0" applyFont="1" applyFill="1" applyBorder="1" applyAlignment="1">
      <alignment horizontal="left" vertical="center" wrapText="1"/>
    </xf>
    <xf numFmtId="0" fontId="22" fillId="17" borderId="6" xfId="0" applyFont="1" applyFill="1" applyBorder="1" applyAlignment="1">
      <alignment horizontal="left" vertical="center" wrapText="1"/>
    </xf>
    <xf numFmtId="0" fontId="22" fillId="17" borderId="3" xfId="0" applyFont="1" applyFill="1" applyBorder="1" applyAlignment="1">
      <alignment horizontal="left" vertical="center" wrapText="1"/>
    </xf>
    <xf numFmtId="0" fontId="21" fillId="17" borderId="0" xfId="0" applyFont="1" applyFill="1" applyAlignment="1">
      <alignment horizontal="left"/>
    </xf>
    <xf numFmtId="0" fontId="0" fillId="17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21" fillId="17" borderId="0" xfId="0" applyFont="1" applyFill="1" applyAlignment="1">
      <alignment horizontal="center"/>
    </xf>
    <xf numFmtId="0" fontId="0" fillId="17" borderId="0" xfId="0" applyFont="1" applyFill="1" applyAlignment="1">
      <alignment horizontal="center"/>
    </xf>
    <xf numFmtId="0" fontId="21" fillId="17" borderId="3" xfId="0" applyFont="1" applyFill="1" applyBorder="1" applyAlignment="1">
      <alignment vertical="center"/>
    </xf>
    <xf numFmtId="0" fontId="22" fillId="17" borderId="3" xfId="0" applyFont="1" applyFill="1" applyBorder="1" applyAlignment="1">
      <alignment vertical="center"/>
    </xf>
    <xf numFmtId="0" fontId="21" fillId="17" borderId="4" xfId="0" applyFont="1" applyFill="1" applyBorder="1" applyAlignment="1">
      <alignment vertical="center"/>
    </xf>
    <xf numFmtId="0" fontId="21" fillId="17" borderId="0" xfId="0" applyFont="1" applyFill="1" applyAlignment="1">
      <alignment vertical="center"/>
    </xf>
    <xf numFmtId="0" fontId="0" fillId="17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6" fillId="0" borderId="3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/>
    <xf numFmtId="0" fontId="27" fillId="0" borderId="0" xfId="0" applyFont="1" applyAlignment="1"/>
    <xf numFmtId="0" fontId="21" fillId="17" borderId="8" xfId="0" applyFont="1" applyFill="1" applyBorder="1" applyAlignment="1">
      <alignment horizontal="center" vertical="center" wrapText="1"/>
    </xf>
    <xf numFmtId="0" fontId="21" fillId="17" borderId="9" xfId="0" applyFont="1" applyFill="1" applyBorder="1" applyAlignment="1">
      <alignment horizontal="center" vertical="center" wrapText="1"/>
    </xf>
    <xf numFmtId="0" fontId="21" fillId="17" borderId="5" xfId="0" applyFont="1" applyFill="1" applyBorder="1" applyAlignment="1">
      <alignment vertical="center"/>
    </xf>
    <xf numFmtId="0" fontId="21" fillId="17" borderId="8" xfId="0" applyFont="1" applyFill="1" applyBorder="1" applyAlignment="1">
      <alignment horizontal="left" vertical="center" wrapText="1"/>
    </xf>
    <xf numFmtId="0" fontId="22" fillId="17" borderId="8" xfId="0" applyFont="1" applyFill="1" applyBorder="1" applyAlignment="1">
      <alignment horizontal="center" vertical="center" wrapText="1"/>
    </xf>
    <xf numFmtId="0" fontId="23" fillId="17" borderId="8" xfId="0" applyFont="1" applyFill="1" applyBorder="1" applyAlignment="1">
      <alignment horizontal="center" vertical="center" wrapText="1"/>
    </xf>
    <xf numFmtId="1" fontId="21" fillId="17" borderId="12" xfId="0" applyNumberFormat="1" applyFont="1" applyFill="1" applyBorder="1" applyAlignment="1">
      <alignment horizontal="center" vertical="center" wrapText="1"/>
    </xf>
    <xf numFmtId="0" fontId="21" fillId="17" borderId="13" xfId="0" applyFont="1" applyFill="1" applyBorder="1" applyAlignment="1">
      <alignment vertical="center"/>
    </xf>
    <xf numFmtId="0" fontId="21" fillId="17" borderId="14" xfId="0" applyFont="1" applyFill="1" applyBorder="1" applyAlignment="1">
      <alignment horizontal="left" vertical="center" wrapText="1"/>
    </xf>
    <xf numFmtId="0" fontId="22" fillId="17" borderId="14" xfId="0" applyFont="1" applyFill="1" applyBorder="1" applyAlignment="1">
      <alignment horizontal="center" vertical="center" wrapText="1"/>
    </xf>
    <xf numFmtId="1" fontId="21" fillId="17" borderId="15" xfId="0" applyNumberFormat="1" applyFont="1" applyFill="1" applyBorder="1" applyAlignment="1">
      <alignment horizontal="center" vertical="center" wrapText="1"/>
    </xf>
    <xf numFmtId="0" fontId="22" fillId="17" borderId="10" xfId="0" applyFont="1" applyFill="1" applyBorder="1" applyAlignment="1">
      <alignment horizontal="left" vertical="center" wrapText="1"/>
    </xf>
    <xf numFmtId="0" fontId="22" fillId="17" borderId="9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left" vertical="center"/>
    </xf>
    <xf numFmtId="0" fontId="24" fillId="17" borderId="8" xfId="0" applyFont="1" applyFill="1" applyBorder="1" applyAlignment="1">
      <alignment horizontal="center" vertical="center" wrapText="1"/>
    </xf>
    <xf numFmtId="0" fontId="0" fillId="17" borderId="0" xfId="0" applyFont="1" applyFill="1" applyBorder="1" applyAlignment="1"/>
    <xf numFmtId="0" fontId="21" fillId="17" borderId="5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878</xdr:row>
      <xdr:rowOff>66675</xdr:rowOff>
    </xdr:from>
    <xdr:to>
      <xdr:col>6</xdr:col>
      <xdr:colOff>76200</xdr:colOff>
      <xdr:row>879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638675" y="7648575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579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579</xdr:row>
      <xdr:rowOff>161925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579</xdr:row>
      <xdr:rowOff>161925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579</xdr:row>
      <xdr:rowOff>161925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1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5142" name="AutoShape 22"/>
        <xdr:cNvSpPr>
          <a:spLocks noChangeArrowheads="1"/>
        </xdr:cNvSpPr>
      </xdr:nvSpPr>
      <xdr:spPr bwMode="auto">
        <a:xfrm>
          <a:off x="0" y="0"/>
          <a:ext cx="11620500" cy="574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6" name="AutoShape 22"/>
        <xdr:cNvSpPr>
          <a:spLocks noChangeArrowheads="1"/>
        </xdr:cNvSpPr>
      </xdr:nvSpPr>
      <xdr:spPr bwMode="auto">
        <a:xfrm>
          <a:off x="0" y="0"/>
          <a:ext cx="11620500" cy="5934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7" name="AutoShape 22"/>
        <xdr:cNvSpPr>
          <a:spLocks noChangeArrowheads="1"/>
        </xdr:cNvSpPr>
      </xdr:nvSpPr>
      <xdr:spPr bwMode="auto">
        <a:xfrm>
          <a:off x="0" y="0"/>
          <a:ext cx="11620500" cy="1238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8" name="AutoShape 22"/>
        <xdr:cNvSpPr>
          <a:spLocks noChangeArrowheads="1"/>
        </xdr:cNvSpPr>
      </xdr:nvSpPr>
      <xdr:spPr bwMode="auto">
        <a:xfrm>
          <a:off x="0" y="0"/>
          <a:ext cx="11620500" cy="936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19" name="AutoShape 22"/>
        <xdr:cNvSpPr>
          <a:spLocks noChangeArrowheads="1"/>
        </xdr:cNvSpPr>
      </xdr:nvSpPr>
      <xdr:spPr bwMode="auto">
        <a:xfrm>
          <a:off x="0" y="0"/>
          <a:ext cx="116205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20" name="AutoShape 22"/>
        <xdr:cNvSpPr>
          <a:spLocks noChangeArrowheads="1"/>
        </xdr:cNvSpPr>
      </xdr:nvSpPr>
      <xdr:spPr bwMode="auto">
        <a:xfrm>
          <a:off x="0" y="0"/>
          <a:ext cx="1162050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572</xdr:row>
      <xdr:rowOff>161925</xdr:rowOff>
    </xdr:to>
    <xdr:sp macro="" textlink="">
      <xdr:nvSpPr>
        <xdr:cNvPr id="21" name="AutoShape 22"/>
        <xdr:cNvSpPr>
          <a:spLocks noChangeArrowheads="1"/>
        </xdr:cNvSpPr>
      </xdr:nvSpPr>
      <xdr:spPr bwMode="auto">
        <a:xfrm>
          <a:off x="0" y="0"/>
          <a:ext cx="11620500" cy="123634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572</xdr:row>
      <xdr:rowOff>161925</xdr:rowOff>
    </xdr:to>
    <xdr:sp macro="" textlink="">
      <xdr:nvSpPr>
        <xdr:cNvPr id="22" name="AutoShape 22"/>
        <xdr:cNvSpPr>
          <a:spLocks noChangeArrowheads="1"/>
        </xdr:cNvSpPr>
      </xdr:nvSpPr>
      <xdr:spPr bwMode="auto">
        <a:xfrm>
          <a:off x="0" y="0"/>
          <a:ext cx="1162050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572</xdr:row>
      <xdr:rowOff>161925</xdr:rowOff>
    </xdr:to>
    <xdr:sp macro="" textlink="">
      <xdr:nvSpPr>
        <xdr:cNvPr id="23" name="AutoShape 22"/>
        <xdr:cNvSpPr>
          <a:spLocks noChangeArrowheads="1"/>
        </xdr:cNvSpPr>
      </xdr:nvSpPr>
      <xdr:spPr bwMode="auto">
        <a:xfrm>
          <a:off x="0" y="0"/>
          <a:ext cx="1162050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572</xdr:row>
      <xdr:rowOff>161925</xdr:rowOff>
    </xdr:to>
    <xdr:sp macro="" textlink="">
      <xdr:nvSpPr>
        <xdr:cNvPr id="24" name="AutoShape 22"/>
        <xdr:cNvSpPr>
          <a:spLocks noChangeArrowheads="1"/>
        </xdr:cNvSpPr>
      </xdr:nvSpPr>
      <xdr:spPr bwMode="auto">
        <a:xfrm>
          <a:off x="0" y="0"/>
          <a:ext cx="1162050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572</xdr:row>
      <xdr:rowOff>161925</xdr:rowOff>
    </xdr:to>
    <xdr:sp macro="" textlink="">
      <xdr:nvSpPr>
        <xdr:cNvPr id="25" name="AutoShape 22"/>
        <xdr:cNvSpPr>
          <a:spLocks noChangeArrowheads="1"/>
        </xdr:cNvSpPr>
      </xdr:nvSpPr>
      <xdr:spPr bwMode="auto">
        <a:xfrm>
          <a:off x="0" y="0"/>
          <a:ext cx="1162050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572</xdr:row>
      <xdr:rowOff>161925</xdr:rowOff>
    </xdr:to>
    <xdr:sp macro="" textlink="">
      <xdr:nvSpPr>
        <xdr:cNvPr id="26" name="AutoShape 22"/>
        <xdr:cNvSpPr>
          <a:spLocks noChangeArrowheads="1"/>
        </xdr:cNvSpPr>
      </xdr:nvSpPr>
      <xdr:spPr bwMode="auto">
        <a:xfrm>
          <a:off x="0" y="0"/>
          <a:ext cx="1162050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572</xdr:row>
      <xdr:rowOff>161925</xdr:rowOff>
    </xdr:to>
    <xdr:sp macro="" textlink="">
      <xdr:nvSpPr>
        <xdr:cNvPr id="27" name="AutoShape 22"/>
        <xdr:cNvSpPr>
          <a:spLocks noChangeArrowheads="1"/>
        </xdr:cNvSpPr>
      </xdr:nvSpPr>
      <xdr:spPr bwMode="auto">
        <a:xfrm>
          <a:off x="0" y="0"/>
          <a:ext cx="1162050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768</xdr:row>
      <xdr:rowOff>161925</xdr:rowOff>
    </xdr:to>
    <xdr:sp macro="" textlink="">
      <xdr:nvSpPr>
        <xdr:cNvPr id="28" name="AutoShape 22"/>
        <xdr:cNvSpPr>
          <a:spLocks noChangeArrowheads="1"/>
        </xdr:cNvSpPr>
      </xdr:nvSpPr>
      <xdr:spPr bwMode="auto">
        <a:xfrm>
          <a:off x="0" y="0"/>
          <a:ext cx="11620500" cy="193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768</xdr:row>
      <xdr:rowOff>161925</xdr:rowOff>
    </xdr:to>
    <xdr:sp macro="" textlink="">
      <xdr:nvSpPr>
        <xdr:cNvPr id="29" name="AutoShape 22"/>
        <xdr:cNvSpPr>
          <a:spLocks noChangeArrowheads="1"/>
        </xdr:cNvSpPr>
      </xdr:nvSpPr>
      <xdr:spPr bwMode="auto">
        <a:xfrm>
          <a:off x="0" y="0"/>
          <a:ext cx="11620500" cy="124206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572</xdr:row>
      <xdr:rowOff>161925</xdr:rowOff>
    </xdr:to>
    <xdr:sp macro="" textlink="">
      <xdr:nvSpPr>
        <xdr:cNvPr id="30" name="AutoShape 22"/>
        <xdr:cNvSpPr>
          <a:spLocks noChangeArrowheads="1"/>
        </xdr:cNvSpPr>
      </xdr:nvSpPr>
      <xdr:spPr bwMode="auto">
        <a:xfrm>
          <a:off x="0" y="0"/>
          <a:ext cx="11620500" cy="125930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31" name="AutoShape 22"/>
        <xdr:cNvSpPr>
          <a:spLocks noChangeArrowheads="1"/>
        </xdr:cNvSpPr>
      </xdr:nvSpPr>
      <xdr:spPr bwMode="auto">
        <a:xfrm>
          <a:off x="0" y="0"/>
          <a:ext cx="11620500" cy="1261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5120" name="AutoShape 22"/>
        <xdr:cNvSpPr>
          <a:spLocks noChangeArrowheads="1"/>
        </xdr:cNvSpPr>
      </xdr:nvSpPr>
      <xdr:spPr bwMode="auto">
        <a:xfrm>
          <a:off x="0" y="0"/>
          <a:ext cx="11620500" cy="6505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5121" name="AutoShape 22"/>
        <xdr:cNvSpPr>
          <a:spLocks noChangeArrowheads="1"/>
        </xdr:cNvSpPr>
      </xdr:nvSpPr>
      <xdr:spPr bwMode="auto">
        <a:xfrm>
          <a:off x="0" y="0"/>
          <a:ext cx="11620500" cy="1261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573</xdr:row>
      <xdr:rowOff>161925</xdr:rowOff>
    </xdr:to>
    <xdr:sp macro="" textlink="">
      <xdr:nvSpPr>
        <xdr:cNvPr id="5122" name="AutoShape 22"/>
        <xdr:cNvSpPr>
          <a:spLocks noChangeArrowheads="1"/>
        </xdr:cNvSpPr>
      </xdr:nvSpPr>
      <xdr:spPr bwMode="auto">
        <a:xfrm>
          <a:off x="0" y="0"/>
          <a:ext cx="11620500" cy="1261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1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6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7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8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9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0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1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2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3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4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5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6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7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8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29</xdr:row>
      <xdr:rowOff>0</xdr:rowOff>
    </xdr:to>
    <xdr:sp macro="" textlink="">
      <xdr:nvSpPr>
        <xdr:cNvPr id="29" name="AutoShape 22"/>
        <xdr:cNvSpPr>
          <a:spLocks noChangeArrowheads="1"/>
        </xdr:cNvSpPr>
      </xdr:nvSpPr>
      <xdr:spPr bwMode="auto">
        <a:xfrm>
          <a:off x="0" y="0"/>
          <a:ext cx="11706225" cy="7953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29</xdr:row>
      <xdr:rowOff>0</xdr:rowOff>
    </xdr:to>
    <xdr:sp macro="" textlink="">
      <xdr:nvSpPr>
        <xdr:cNvPr id="30" name="AutoShape 22"/>
        <xdr:cNvSpPr>
          <a:spLocks noChangeArrowheads="1"/>
        </xdr:cNvSpPr>
      </xdr:nvSpPr>
      <xdr:spPr bwMode="auto">
        <a:xfrm>
          <a:off x="0" y="0"/>
          <a:ext cx="11706225" cy="7953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31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32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33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34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35" name="AutoShape 22"/>
        <xdr:cNvSpPr>
          <a:spLocks noChangeArrowheads="1"/>
        </xdr:cNvSpPr>
      </xdr:nvSpPr>
      <xdr:spPr bwMode="auto">
        <a:xfrm>
          <a:off x="0" y="0"/>
          <a:ext cx="11706225" cy="6238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898</xdr:row>
      <xdr:rowOff>66675</xdr:rowOff>
    </xdr:from>
    <xdr:to>
      <xdr:col>6</xdr:col>
      <xdr:colOff>76200</xdr:colOff>
      <xdr:row>899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81500" y="195548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050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1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6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7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8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19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0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1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5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6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7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8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9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30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31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048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049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051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304800</xdr:colOff>
      <xdr:row>50</xdr:row>
      <xdr:rowOff>0</xdr:rowOff>
    </xdr:to>
    <xdr:sp macro="" textlink="">
      <xdr:nvSpPr>
        <xdr:cNvPr id="205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BI1158"/>
  <sheetViews>
    <sheetView workbookViewId="0">
      <pane xSplit="6" ySplit="1" topLeftCell="AT474" activePane="bottomRight" state="frozen"/>
      <selection pane="topRight" activeCell="G1" sqref="G1"/>
      <selection pane="bottomLeft" activeCell="A2" sqref="A2"/>
      <selection pane="bottomRight" activeCell="E1161" sqref="E1161"/>
    </sheetView>
  </sheetViews>
  <sheetFormatPr defaultColWidth="14.42578125" defaultRowHeight="15" x14ac:dyDescent="0.25"/>
  <cols>
    <col min="1" max="1" width="9.7109375" bestFit="1" customWidth="1"/>
    <col min="2" max="2" width="9.7109375" customWidth="1"/>
    <col min="3" max="3" width="10.85546875" bestFit="1" customWidth="1"/>
    <col min="4" max="4" width="13.42578125" customWidth="1"/>
    <col min="5" max="5" width="17.5703125" bestFit="1" customWidth="1"/>
    <col min="6" max="6" width="9.5703125" bestFit="1" customWidth="1"/>
    <col min="7" max="7" width="7.5703125" customWidth="1"/>
    <col min="8" max="8" width="44.85546875" customWidth="1"/>
    <col min="9" max="9" width="12.7109375" customWidth="1"/>
    <col min="10" max="10" width="16.7109375" customWidth="1"/>
    <col min="11" max="11" width="20.42578125" customWidth="1"/>
    <col min="12" max="12" width="45.28515625" customWidth="1"/>
    <col min="13" max="13" width="31.28515625" customWidth="1"/>
    <col min="14" max="14" width="14.42578125" customWidth="1"/>
    <col min="15" max="15" width="13.42578125" customWidth="1"/>
    <col min="16" max="17" width="20.85546875" customWidth="1"/>
    <col min="18" max="18" width="9.7109375" customWidth="1"/>
    <col min="19" max="19" width="9.7109375" style="99" customWidth="1"/>
    <col min="20" max="25" width="9.7109375" customWidth="1"/>
    <col min="26" max="27" width="9.7109375" style="28" customWidth="1"/>
    <col min="28" max="28" width="12.5703125" style="28" customWidth="1"/>
    <col min="29" max="31" width="9.7109375" customWidth="1"/>
    <col min="32" max="33" width="10.85546875" customWidth="1"/>
    <col min="34" max="34" width="10.85546875" style="28" customWidth="1"/>
    <col min="35" max="37" width="10.85546875" customWidth="1"/>
    <col min="38" max="38" width="10.85546875" style="28" customWidth="1"/>
    <col min="39" max="41" width="9.42578125" customWidth="1"/>
    <col min="42" max="42" width="9.42578125" style="28" customWidth="1"/>
    <col min="43" max="43" width="12.140625" customWidth="1"/>
    <col min="44" max="44" width="14.140625" customWidth="1"/>
    <col min="45" max="45" width="18.42578125" customWidth="1"/>
    <col min="46" max="46" width="17.28515625" customWidth="1"/>
    <col min="47" max="49" width="17.7109375" bestFit="1" customWidth="1"/>
    <col min="50" max="50" width="15" bestFit="1" customWidth="1"/>
    <col min="51" max="52" width="16.42578125" bestFit="1" customWidth="1"/>
    <col min="53" max="54" width="17.7109375" bestFit="1" customWidth="1"/>
    <col min="55" max="56" width="16.42578125" bestFit="1" customWidth="1"/>
    <col min="57" max="57" width="18.42578125" bestFit="1" customWidth="1"/>
    <col min="58" max="58" width="55.42578125" customWidth="1"/>
    <col min="59" max="59" width="20.7109375" customWidth="1"/>
    <col min="60" max="61" width="9.140625" customWidth="1"/>
  </cols>
  <sheetData>
    <row r="1" spans="1:61" ht="56.25" customHeight="1" x14ac:dyDescent="0.25">
      <c r="A1" s="36" t="s">
        <v>0</v>
      </c>
      <c r="B1" s="36" t="s">
        <v>1</v>
      </c>
      <c r="C1" s="36" t="s">
        <v>2</v>
      </c>
      <c r="D1" s="36" t="s">
        <v>2492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2" t="s">
        <v>9</v>
      </c>
      <c r="K1" s="2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118" t="s">
        <v>17</v>
      </c>
      <c r="S1" s="119" t="s">
        <v>18</v>
      </c>
      <c r="T1" s="118" t="s">
        <v>19</v>
      </c>
      <c r="U1" s="118" t="s">
        <v>18</v>
      </c>
      <c r="V1" s="118" t="s">
        <v>20</v>
      </c>
      <c r="W1" s="118" t="s">
        <v>18</v>
      </c>
      <c r="X1" s="118" t="s">
        <v>21</v>
      </c>
      <c r="Y1" s="118" t="s">
        <v>18</v>
      </c>
      <c r="Z1" s="118" t="s">
        <v>22</v>
      </c>
      <c r="AA1" s="118" t="s">
        <v>18</v>
      </c>
      <c r="AB1" s="118" t="s">
        <v>23</v>
      </c>
      <c r="AC1" s="118" t="s">
        <v>18</v>
      </c>
      <c r="AD1" s="118" t="s">
        <v>24</v>
      </c>
      <c r="AE1" s="118" t="s">
        <v>18</v>
      </c>
      <c r="AF1" s="118" t="s">
        <v>25</v>
      </c>
      <c r="AG1" s="118" t="s">
        <v>18</v>
      </c>
      <c r="AH1" s="118" t="s">
        <v>26</v>
      </c>
      <c r="AI1" s="118" t="s">
        <v>18</v>
      </c>
      <c r="AJ1" s="118" t="s">
        <v>27</v>
      </c>
      <c r="AK1" s="118" t="s">
        <v>18</v>
      </c>
      <c r="AL1" s="118" t="s">
        <v>28</v>
      </c>
      <c r="AM1" s="118" t="s">
        <v>18</v>
      </c>
      <c r="AN1" s="3" t="s">
        <v>29</v>
      </c>
      <c r="AO1" s="3" t="s">
        <v>18</v>
      </c>
      <c r="AP1" s="118" t="s">
        <v>30</v>
      </c>
      <c r="AQ1" s="118" t="s">
        <v>18</v>
      </c>
      <c r="AR1" s="119" t="s">
        <v>2439</v>
      </c>
      <c r="AS1" s="120" t="s">
        <v>2508</v>
      </c>
      <c r="AT1" s="4" t="s">
        <v>31</v>
      </c>
      <c r="AU1" s="118" t="s">
        <v>2440</v>
      </c>
      <c r="AV1" s="118" t="s">
        <v>2441</v>
      </c>
      <c r="AW1" s="118" t="s">
        <v>2442</v>
      </c>
      <c r="AX1" s="118" t="s">
        <v>2445</v>
      </c>
      <c r="AY1" s="118" t="s">
        <v>2446</v>
      </c>
      <c r="AZ1" s="118" t="s">
        <v>2443</v>
      </c>
      <c r="BA1" s="118" t="s">
        <v>2444</v>
      </c>
      <c r="BB1" s="118" t="s">
        <v>2447</v>
      </c>
      <c r="BC1" s="118" t="s">
        <v>2448</v>
      </c>
      <c r="BD1" s="118" t="s">
        <v>2449</v>
      </c>
      <c r="BE1" s="118" t="s">
        <v>2450</v>
      </c>
      <c r="BF1" s="36"/>
      <c r="BG1" s="36" t="s">
        <v>32</v>
      </c>
      <c r="BH1" s="36" t="s">
        <v>33</v>
      </c>
      <c r="BI1" s="36" t="s">
        <v>34</v>
      </c>
    </row>
    <row r="2" spans="1:61" ht="30" hidden="1" x14ac:dyDescent="0.25">
      <c r="A2" s="1" t="s">
        <v>35</v>
      </c>
      <c r="B2" s="1" t="s">
        <v>36</v>
      </c>
      <c r="C2" s="1">
        <v>20</v>
      </c>
      <c r="D2" s="1"/>
      <c r="E2" s="2" t="s">
        <v>37</v>
      </c>
      <c r="F2" s="2">
        <v>4</v>
      </c>
      <c r="G2" s="1">
        <v>4</v>
      </c>
      <c r="H2" s="5" t="s">
        <v>38</v>
      </c>
      <c r="I2" s="5" t="s">
        <v>39</v>
      </c>
      <c r="J2" s="6"/>
      <c r="K2" s="2"/>
      <c r="L2" s="1"/>
      <c r="M2" s="1"/>
      <c r="N2" s="1"/>
      <c r="O2" s="1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1"/>
      <c r="BG2" s="2"/>
      <c r="BH2" s="2"/>
      <c r="BI2" s="2">
        <v>114.2</v>
      </c>
    </row>
    <row r="3" spans="1:61" hidden="1" x14ac:dyDescent="0.25">
      <c r="A3" s="1" t="s">
        <v>40</v>
      </c>
      <c r="B3" s="1" t="s">
        <v>41</v>
      </c>
      <c r="C3" s="1">
        <v>5</v>
      </c>
      <c r="D3" s="1"/>
      <c r="E3" s="2" t="s">
        <v>43</v>
      </c>
      <c r="F3" s="2">
        <v>2</v>
      </c>
      <c r="G3" s="2">
        <v>47</v>
      </c>
      <c r="H3" s="2" t="s">
        <v>51</v>
      </c>
      <c r="I3" s="2" t="s">
        <v>52</v>
      </c>
      <c r="J3" s="2"/>
      <c r="K3" s="2"/>
      <c r="L3" s="10" t="s">
        <v>53</v>
      </c>
      <c r="M3" s="10"/>
      <c r="N3" s="1"/>
      <c r="O3" s="1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1"/>
      <c r="BG3" s="1"/>
      <c r="BH3" s="1"/>
      <c r="BI3" s="1"/>
    </row>
    <row r="4" spans="1:61" hidden="1" x14ac:dyDescent="0.25">
      <c r="A4" s="7" t="s">
        <v>40</v>
      </c>
      <c r="B4" s="7" t="s">
        <v>41</v>
      </c>
      <c r="C4" s="7">
        <v>5</v>
      </c>
      <c r="D4" s="7" t="s">
        <v>42</v>
      </c>
      <c r="E4" s="8" t="s">
        <v>43</v>
      </c>
      <c r="F4" s="8">
        <v>2</v>
      </c>
      <c r="G4" s="8">
        <v>19</v>
      </c>
      <c r="H4" s="5" t="s">
        <v>44</v>
      </c>
      <c r="I4" s="5" t="s">
        <v>39</v>
      </c>
      <c r="J4" s="6"/>
      <c r="K4" s="2" t="s">
        <v>50</v>
      </c>
      <c r="L4" s="9" t="s">
        <v>46</v>
      </c>
      <c r="M4" s="9" t="s">
        <v>47</v>
      </c>
      <c r="N4" s="7" t="s">
        <v>48</v>
      </c>
      <c r="O4" s="7" t="s">
        <v>49</v>
      </c>
      <c r="P4" s="58">
        <v>1</v>
      </c>
      <c r="Q4" s="59"/>
      <c r="R4" s="59">
        <v>1963</v>
      </c>
      <c r="S4" s="59">
        <f>IF((2017-R4)&gt;35,6,IF(AND((2017-R4)&lt;=35,(2017-R4)&gt;=26),5,IF(AND((2017-R4)&lt;=25, (2017-R4)&gt;=16),3,1)))</f>
        <v>6</v>
      </c>
      <c r="T4" s="37"/>
      <c r="U4" s="37"/>
      <c r="V4" s="37"/>
      <c r="W4" s="37"/>
      <c r="X4" s="37"/>
      <c r="Y4" s="37"/>
      <c r="Z4" s="60">
        <f>2337/3487*100</f>
        <v>67.020361342127899</v>
      </c>
      <c r="AA4" s="37">
        <f>IF(Z4=100,9,IF(AND((Z4&lt;100),(Z4&gt;=90)),8,IF(AND((Z4&lt;90),(Z4&gt;=80)),7,IF(AND((Z4&lt;80),(Z4&gt;=70)),6,5))))</f>
        <v>5</v>
      </c>
      <c r="AB4" s="37">
        <v>6</v>
      </c>
      <c r="AC4" s="37">
        <f>AB4</f>
        <v>6</v>
      </c>
      <c r="AD4" s="37" t="s">
        <v>50</v>
      </c>
      <c r="AE4" s="37">
        <f>IF(AD4="Да",3,0)</f>
        <v>3</v>
      </c>
      <c r="AF4" s="37" t="s">
        <v>2438</v>
      </c>
      <c r="AG4" s="37">
        <f>IF(AF4="Да",3,0)</f>
        <v>0</v>
      </c>
      <c r="AH4" s="37">
        <v>132</v>
      </c>
      <c r="AI4" s="37">
        <f>(IF(AH4&gt;201,7,IF(AND(AH4&lt;=200,AH4&gt;=151),5,IF(AND(AH4&lt;=150,AH4&gt;=101),4,IF(AND(AH4&lt;=100,AH4&gt;=51),3,2)))))</f>
        <v>4</v>
      </c>
      <c r="AJ4" s="37">
        <v>0</v>
      </c>
      <c r="AK4" s="37">
        <f>IF(AJ4&gt;5,5,IF(AND(AJ4&lt;=5,AJ4&gt;3),3,0))</f>
        <v>0</v>
      </c>
      <c r="AL4" s="37">
        <v>20</v>
      </c>
      <c r="AM4" s="37">
        <f>IF(AL4&gt;30,3,IF(AND(AL4&lt;=30,AL4&gt;20),1,0))</f>
        <v>0</v>
      </c>
      <c r="AN4" s="37"/>
      <c r="AO4" s="37"/>
      <c r="AP4" s="60">
        <v>96.64</v>
      </c>
      <c r="AQ4" s="61">
        <v>3</v>
      </c>
      <c r="AR4" s="37">
        <v>3</v>
      </c>
      <c r="AS4" s="98">
        <f>S4+U4+W4+Y4+AA4+AC4+AE4+AG4+AI4+AK4+AM4+AQ4</f>
        <v>27</v>
      </c>
      <c r="AT4" s="61">
        <f>S4+U4+W4+Y4+AA4+AC4+AE4+AG4+AI4+AK4+AM4+AQ4</f>
        <v>27</v>
      </c>
      <c r="AU4" s="62">
        <v>0</v>
      </c>
      <c r="AV4" s="63">
        <v>540086</v>
      </c>
      <c r="AW4" s="62">
        <f>AU4+AV4</f>
        <v>540086</v>
      </c>
      <c r="AX4" s="62">
        <f>AU4*0.02</f>
        <v>0</v>
      </c>
      <c r="AY4" s="62">
        <f>AV4*0.2</f>
        <v>108017.20000000001</v>
      </c>
      <c r="AZ4" s="62">
        <f>AX4+AY4</f>
        <v>108017.20000000001</v>
      </c>
      <c r="BA4" s="62">
        <f>AW4-AZ4</f>
        <v>432068.8</v>
      </c>
      <c r="BB4" s="62">
        <f>BA4*61.97939365/100.99999999</f>
        <v>265142.20041321329</v>
      </c>
      <c r="BC4" s="62">
        <f>BA4*37.98738363/100.99999999</f>
        <v>162506.56694830503</v>
      </c>
      <c r="BD4" s="62">
        <f>BA4*1.03322271/100.99999999</f>
        <v>4420.0326384816663</v>
      </c>
      <c r="BE4" s="62"/>
      <c r="BF4" s="1"/>
      <c r="BG4" s="1"/>
      <c r="BH4" s="1"/>
      <c r="BI4" s="1"/>
    </row>
    <row r="5" spans="1:61" hidden="1" x14ac:dyDescent="0.25">
      <c r="A5" s="1" t="s">
        <v>40</v>
      </c>
      <c r="B5" s="1" t="s">
        <v>41</v>
      </c>
      <c r="C5" s="1">
        <v>5</v>
      </c>
      <c r="D5" s="1"/>
      <c r="E5" s="2" t="s">
        <v>43</v>
      </c>
      <c r="F5" s="2">
        <v>2</v>
      </c>
      <c r="G5" s="2">
        <v>74</v>
      </c>
      <c r="H5" s="2" t="s">
        <v>54</v>
      </c>
      <c r="I5" s="2" t="s">
        <v>52</v>
      </c>
      <c r="J5" s="2"/>
      <c r="K5" s="2"/>
      <c r="L5" s="10" t="s">
        <v>55</v>
      </c>
      <c r="M5" s="1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hidden="1" x14ac:dyDescent="0.25">
      <c r="A6" s="1" t="s">
        <v>40</v>
      </c>
      <c r="B6" s="1" t="s">
        <v>41</v>
      </c>
      <c r="C6" s="1">
        <v>5</v>
      </c>
      <c r="D6" s="1"/>
      <c r="E6" s="2" t="s">
        <v>43</v>
      </c>
      <c r="F6" s="2">
        <v>4</v>
      </c>
      <c r="G6" s="2">
        <v>28</v>
      </c>
      <c r="H6" s="2" t="s">
        <v>56</v>
      </c>
      <c r="I6" s="2" t="s">
        <v>52</v>
      </c>
      <c r="J6" s="2"/>
      <c r="K6" s="2"/>
      <c r="L6" s="10" t="s">
        <v>57</v>
      </c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idden="1" x14ac:dyDescent="0.25">
      <c r="A7" s="1" t="s">
        <v>40</v>
      </c>
      <c r="B7" s="1" t="s">
        <v>41</v>
      </c>
      <c r="C7" s="1">
        <v>5</v>
      </c>
      <c r="D7" s="1"/>
      <c r="E7" s="2" t="s">
        <v>43</v>
      </c>
      <c r="F7" s="2">
        <v>4</v>
      </c>
      <c r="G7" s="2">
        <v>59</v>
      </c>
      <c r="H7" s="5" t="s">
        <v>58</v>
      </c>
      <c r="I7" s="5" t="s">
        <v>39</v>
      </c>
      <c r="J7" s="5"/>
      <c r="K7" s="2"/>
      <c r="L7" s="10" t="s">
        <v>59</v>
      </c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hidden="1" x14ac:dyDescent="0.25">
      <c r="A8" s="7" t="s">
        <v>40</v>
      </c>
      <c r="B8" s="7" t="s">
        <v>41</v>
      </c>
      <c r="C8" s="1">
        <v>5</v>
      </c>
      <c r="D8" s="7" t="s">
        <v>42</v>
      </c>
      <c r="E8" s="8" t="s">
        <v>43</v>
      </c>
      <c r="F8" s="8">
        <v>5</v>
      </c>
      <c r="G8" s="8">
        <v>8</v>
      </c>
      <c r="H8" s="5" t="s">
        <v>60</v>
      </c>
      <c r="I8" s="5" t="s">
        <v>39</v>
      </c>
      <c r="J8" s="6"/>
      <c r="K8" s="2"/>
      <c r="L8" s="10" t="s">
        <v>61</v>
      </c>
      <c r="M8" s="10" t="s">
        <v>62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 hidden="1" x14ac:dyDescent="0.25">
      <c r="A9" s="1" t="s">
        <v>40</v>
      </c>
      <c r="B9" s="1" t="s">
        <v>41</v>
      </c>
      <c r="C9" s="1">
        <v>5</v>
      </c>
      <c r="D9" s="1"/>
      <c r="E9" s="2" t="s">
        <v>43</v>
      </c>
      <c r="F9" s="2">
        <v>5</v>
      </c>
      <c r="G9" s="2">
        <v>27</v>
      </c>
      <c r="H9" s="5" t="s">
        <v>63</v>
      </c>
      <c r="I9" s="5" t="s">
        <v>39</v>
      </c>
      <c r="J9" s="5"/>
      <c r="K9" s="2"/>
      <c r="L9" s="10" t="s">
        <v>64</v>
      </c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 hidden="1" x14ac:dyDescent="0.25">
      <c r="A10" s="1" t="s">
        <v>40</v>
      </c>
      <c r="B10" s="1" t="s">
        <v>41</v>
      </c>
      <c r="C10" s="1">
        <v>5</v>
      </c>
      <c r="D10" s="1"/>
      <c r="E10" s="2" t="s">
        <v>43</v>
      </c>
      <c r="F10" s="2">
        <v>7</v>
      </c>
      <c r="G10" s="2">
        <v>57</v>
      </c>
      <c r="H10" s="2" t="s">
        <v>67</v>
      </c>
      <c r="I10" s="2" t="s">
        <v>52</v>
      </c>
      <c r="J10" s="2"/>
      <c r="K10" s="2"/>
      <c r="L10" s="10" t="s">
        <v>68</v>
      </c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 hidden="1" x14ac:dyDescent="0.25">
      <c r="A11" s="1" t="s">
        <v>40</v>
      </c>
      <c r="B11" s="1" t="s">
        <v>41</v>
      </c>
      <c r="C11" s="1">
        <v>5</v>
      </c>
      <c r="D11" s="1"/>
      <c r="E11" s="2" t="s">
        <v>43</v>
      </c>
      <c r="F11" s="2">
        <v>7</v>
      </c>
      <c r="G11" s="2">
        <v>10</v>
      </c>
      <c r="H11" s="5" t="s">
        <v>65</v>
      </c>
      <c r="I11" s="5" t="s">
        <v>39</v>
      </c>
      <c r="J11" s="5"/>
      <c r="K11" s="2"/>
      <c r="L11" s="10" t="s">
        <v>66</v>
      </c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 hidden="1" x14ac:dyDescent="0.25">
      <c r="A12" s="1" t="s">
        <v>40</v>
      </c>
      <c r="B12" s="1" t="s">
        <v>41</v>
      </c>
      <c r="C12" s="1">
        <v>5</v>
      </c>
      <c r="D12" s="1"/>
      <c r="E12" s="2" t="s">
        <v>43</v>
      </c>
      <c r="F12" s="2">
        <v>8</v>
      </c>
      <c r="G12" s="2">
        <v>69</v>
      </c>
      <c r="H12" s="2" t="s">
        <v>79</v>
      </c>
      <c r="I12" s="2" t="s">
        <v>52</v>
      </c>
      <c r="J12" s="2"/>
      <c r="K12" s="2"/>
      <c r="L12" s="10" t="s">
        <v>80</v>
      </c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 hidden="1" x14ac:dyDescent="0.25">
      <c r="A13" s="7" t="s">
        <v>40</v>
      </c>
      <c r="B13" s="7" t="s">
        <v>41</v>
      </c>
      <c r="C13" s="1">
        <v>5</v>
      </c>
      <c r="D13" s="7" t="s">
        <v>42</v>
      </c>
      <c r="E13" s="8" t="s">
        <v>43</v>
      </c>
      <c r="F13" s="8">
        <v>8</v>
      </c>
      <c r="G13" s="8">
        <v>32</v>
      </c>
      <c r="H13" s="5" t="s">
        <v>69</v>
      </c>
      <c r="I13" s="5" t="s">
        <v>39</v>
      </c>
      <c r="J13" s="6"/>
      <c r="K13" s="2" t="s">
        <v>50</v>
      </c>
      <c r="L13" s="9" t="s">
        <v>70</v>
      </c>
      <c r="M13" s="9" t="s">
        <v>71</v>
      </c>
      <c r="N13" s="7" t="s">
        <v>48</v>
      </c>
      <c r="O13" s="7" t="s">
        <v>72</v>
      </c>
      <c r="P13" s="64">
        <v>2</v>
      </c>
      <c r="Q13" s="7"/>
      <c r="R13" s="7">
        <v>1963</v>
      </c>
      <c r="S13" s="7">
        <f>IF((2017-R13)&gt;35,6,IF(AND((2017-R13)&lt;=35,(2017-R13)&gt;=26),5,IF(AND((2017-R13)&lt;=25, (2017-R13)&gt;=16),3,1)))</f>
        <v>6</v>
      </c>
      <c r="T13" s="1"/>
      <c r="U13" s="1"/>
      <c r="V13" s="1"/>
      <c r="W13" s="1"/>
      <c r="X13" s="1"/>
      <c r="Y13" s="1"/>
      <c r="Z13" s="34">
        <f>2412.5/3483.6*100</f>
        <v>69.253071535193484</v>
      </c>
      <c r="AA13" s="1">
        <f>IF(Z13=100,9,IF(AND((Z13&lt;100),(Z13&gt;=90)),8,IF(AND((Z13&lt;90),(Z13&gt;=80)),7,IF(AND((Z13&lt;80),(Z13&gt;=70)),6,5))))</f>
        <v>5</v>
      </c>
      <c r="AB13" s="1">
        <v>8</v>
      </c>
      <c r="AC13" s="1">
        <f>AB13</f>
        <v>8</v>
      </c>
      <c r="AD13" s="1" t="s">
        <v>50</v>
      </c>
      <c r="AE13" s="1">
        <f>IF(AD13="Да",3,0)</f>
        <v>3</v>
      </c>
      <c r="AF13" s="1" t="s">
        <v>2438</v>
      </c>
      <c r="AG13" s="1">
        <f>IF(AF13="Да",3,0)</f>
        <v>0</v>
      </c>
      <c r="AH13" s="1">
        <v>132</v>
      </c>
      <c r="AI13" s="1">
        <f>(IF(AH13&gt;201,7,IF(AND(AH13&lt;=200,AH13&gt;=151),5,IF(AND(AH13&lt;=150,AH13&gt;=101),4,IF(AND(AH13&lt;=100,AH13&gt;=51),3,2)))))</f>
        <v>4</v>
      </c>
      <c r="AJ13" s="1">
        <v>2</v>
      </c>
      <c r="AK13" s="1">
        <f>IF(AJ13&gt;5,5,IF(AND(AJ13&lt;=5,AJ13&gt;3),3,0))</f>
        <v>0</v>
      </c>
      <c r="AL13" s="1">
        <v>20</v>
      </c>
      <c r="AM13" s="1">
        <f>IF(AL13&gt;30,3,IF(AND(AL13&lt;=30,AL13&gt;20),1,0))</f>
        <v>0</v>
      </c>
      <c r="AN13" s="1"/>
      <c r="AO13" s="1"/>
      <c r="AP13" s="34">
        <v>96.65</v>
      </c>
      <c r="AQ13" s="38">
        <v>3</v>
      </c>
      <c r="AR13" s="1">
        <v>3</v>
      </c>
      <c r="AT13" s="38">
        <f>S13+U13+W13+Y13+AA13+AC13+AE13+AG13+AI13+AK13+AM13+AQ13</f>
        <v>29</v>
      </c>
      <c r="AU13" s="65">
        <v>730624.14</v>
      </c>
      <c r="AV13" s="65">
        <v>321947.65999999997</v>
      </c>
      <c r="AW13" s="66">
        <f>AU13+AV13</f>
        <v>1052571.8</v>
      </c>
      <c r="AX13" s="66">
        <f>AU13*0.02</f>
        <v>14612.4828</v>
      </c>
      <c r="AY13" s="66">
        <f>AV13*0.2</f>
        <v>64389.531999999999</v>
      </c>
      <c r="AZ13" s="66">
        <f>AX13+AY13</f>
        <v>79002.014800000004</v>
      </c>
      <c r="BA13" s="66">
        <f>AW13-AZ13</f>
        <v>973569.78520000004</v>
      </c>
      <c r="BB13" s="66">
        <f>BA13*61.97939365/100.99999999</f>
        <v>597438.26701614971</v>
      </c>
      <c r="BC13" s="66">
        <f>BA13*37.98738363/100.99999999</f>
        <v>366171.9695508001</v>
      </c>
      <c r="BD13" s="66">
        <f>BA13*1.03322271/100.99999999</f>
        <v>9959.5486330500717</v>
      </c>
      <c r="BE13" s="66"/>
      <c r="BF13" s="1"/>
      <c r="BG13" s="1"/>
      <c r="BH13" s="1"/>
      <c r="BI13" s="1"/>
    </row>
    <row r="14" spans="1:61" hidden="1" x14ac:dyDescent="0.25">
      <c r="A14" s="1" t="s">
        <v>40</v>
      </c>
      <c r="B14" s="1" t="s">
        <v>41</v>
      </c>
      <c r="C14" s="1">
        <v>5</v>
      </c>
      <c r="D14" s="1"/>
      <c r="E14" s="2" t="s">
        <v>43</v>
      </c>
      <c r="F14" s="2">
        <v>8</v>
      </c>
      <c r="G14" s="2">
        <v>20</v>
      </c>
      <c r="H14" s="2" t="s">
        <v>73</v>
      </c>
      <c r="I14" s="2" t="s">
        <v>52</v>
      </c>
      <c r="J14" s="2"/>
      <c r="K14" s="2"/>
      <c r="L14" s="10" t="s">
        <v>74</v>
      </c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hidden="1" x14ac:dyDescent="0.25">
      <c r="A15" s="1" t="s">
        <v>40</v>
      </c>
      <c r="B15" s="1" t="s">
        <v>41</v>
      </c>
      <c r="C15" s="1">
        <v>5</v>
      </c>
      <c r="D15" s="1"/>
      <c r="E15" s="2" t="s">
        <v>43</v>
      </c>
      <c r="F15" s="2">
        <v>8</v>
      </c>
      <c r="G15" s="2">
        <v>27</v>
      </c>
      <c r="H15" s="2" t="s">
        <v>75</v>
      </c>
      <c r="I15" s="2" t="s">
        <v>52</v>
      </c>
      <c r="J15" s="2"/>
      <c r="K15" s="2"/>
      <c r="L15" s="10" t="s">
        <v>76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 hidden="1" x14ac:dyDescent="0.25">
      <c r="A16" s="1" t="s">
        <v>40</v>
      </c>
      <c r="B16" s="1" t="s">
        <v>41</v>
      </c>
      <c r="C16" s="1">
        <v>5</v>
      </c>
      <c r="D16" s="1"/>
      <c r="E16" s="2" t="s">
        <v>43</v>
      </c>
      <c r="F16" s="2">
        <v>8</v>
      </c>
      <c r="G16" s="2">
        <v>65</v>
      </c>
      <c r="H16" s="2" t="s">
        <v>77</v>
      </c>
      <c r="I16" s="2" t="s">
        <v>52</v>
      </c>
      <c r="J16" s="2"/>
      <c r="K16" s="2"/>
      <c r="L16" s="10" t="s">
        <v>78</v>
      </c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hidden="1" x14ac:dyDescent="0.25">
      <c r="A17" s="1" t="s">
        <v>40</v>
      </c>
      <c r="B17" s="1" t="s">
        <v>41</v>
      </c>
      <c r="C17" s="1">
        <v>6</v>
      </c>
      <c r="D17" s="1"/>
      <c r="E17" s="2" t="s">
        <v>43</v>
      </c>
      <c r="F17" s="2">
        <v>9</v>
      </c>
      <c r="G17" s="2">
        <v>40</v>
      </c>
      <c r="H17" s="2" t="s">
        <v>83</v>
      </c>
      <c r="I17" s="2" t="s">
        <v>52</v>
      </c>
      <c r="J17" s="2"/>
      <c r="K17" s="2"/>
      <c r="L17" s="10" t="s">
        <v>84</v>
      </c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 hidden="1" x14ac:dyDescent="0.25">
      <c r="A18" s="1" t="s">
        <v>40</v>
      </c>
      <c r="B18" s="1" t="s">
        <v>41</v>
      </c>
      <c r="C18" s="1">
        <v>6</v>
      </c>
      <c r="D18" s="1"/>
      <c r="E18" s="2" t="s">
        <v>43</v>
      </c>
      <c r="F18" s="2">
        <v>9</v>
      </c>
      <c r="G18" s="2">
        <v>41</v>
      </c>
      <c r="H18" s="5" t="s">
        <v>85</v>
      </c>
      <c r="I18" s="5" t="s">
        <v>39</v>
      </c>
      <c r="J18" s="5"/>
      <c r="K18" s="2"/>
      <c r="L18" s="10" t="s">
        <v>86</v>
      </c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hidden="1" x14ac:dyDescent="0.25">
      <c r="A19" s="1" t="s">
        <v>40</v>
      </c>
      <c r="B19" s="1" t="s">
        <v>41</v>
      </c>
      <c r="C19" s="1">
        <v>6</v>
      </c>
      <c r="D19" s="1"/>
      <c r="E19" s="2" t="s">
        <v>43</v>
      </c>
      <c r="F19" s="2">
        <v>9</v>
      </c>
      <c r="G19" s="2">
        <v>61</v>
      </c>
      <c r="H19" s="2" t="s">
        <v>87</v>
      </c>
      <c r="I19" s="2" t="s">
        <v>52</v>
      </c>
      <c r="J19" s="2"/>
      <c r="K19" s="2"/>
      <c r="L19" s="10" t="s">
        <v>88</v>
      </c>
      <c r="M19" s="1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 hidden="1" x14ac:dyDescent="0.25">
      <c r="A20" s="1" t="s">
        <v>40</v>
      </c>
      <c r="B20" s="1" t="s">
        <v>41</v>
      </c>
      <c r="C20" s="1">
        <v>6</v>
      </c>
      <c r="D20" s="1"/>
      <c r="E20" s="2" t="s">
        <v>43</v>
      </c>
      <c r="F20" s="2">
        <v>9</v>
      </c>
      <c r="G20" s="2">
        <v>5</v>
      </c>
      <c r="H20" s="2" t="s">
        <v>81</v>
      </c>
      <c r="I20" s="2" t="s">
        <v>52</v>
      </c>
      <c r="J20" s="2"/>
      <c r="K20" s="2"/>
      <c r="L20" s="10" t="s">
        <v>82</v>
      </c>
      <c r="M20" s="1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 hidden="1" x14ac:dyDescent="0.25">
      <c r="A21" s="1" t="s">
        <v>40</v>
      </c>
      <c r="B21" s="1" t="s">
        <v>41</v>
      </c>
      <c r="C21" s="1">
        <v>5</v>
      </c>
      <c r="D21" s="1"/>
      <c r="E21" s="2" t="s">
        <v>43</v>
      </c>
      <c r="F21" s="2">
        <v>10</v>
      </c>
      <c r="G21" s="2">
        <v>4</v>
      </c>
      <c r="H21" s="5" t="s">
        <v>89</v>
      </c>
      <c r="I21" s="5" t="s">
        <v>39</v>
      </c>
      <c r="J21" s="5"/>
      <c r="K21" s="2"/>
      <c r="L21" s="10" t="s">
        <v>90</v>
      </c>
      <c r="M21" s="1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 hidden="1" x14ac:dyDescent="0.25">
      <c r="A22" s="1" t="s">
        <v>40</v>
      </c>
      <c r="B22" s="1" t="s">
        <v>41</v>
      </c>
      <c r="C22" s="1">
        <v>5</v>
      </c>
      <c r="D22" s="1"/>
      <c r="E22" s="2" t="s">
        <v>43</v>
      </c>
      <c r="F22" s="2">
        <v>10</v>
      </c>
      <c r="G22" s="2">
        <v>41</v>
      </c>
      <c r="H22" s="2" t="s">
        <v>94</v>
      </c>
      <c r="I22" s="2" t="s">
        <v>52</v>
      </c>
      <c r="J22" s="2"/>
      <c r="K22" s="2"/>
      <c r="L22" s="10" t="s">
        <v>95</v>
      </c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hidden="1" x14ac:dyDescent="0.25">
      <c r="A23" s="1" t="s">
        <v>40</v>
      </c>
      <c r="B23" s="1" t="s">
        <v>41</v>
      </c>
      <c r="C23" s="1">
        <v>5</v>
      </c>
      <c r="D23" s="1"/>
      <c r="E23" s="2" t="s">
        <v>43</v>
      </c>
      <c r="F23" s="2">
        <v>10</v>
      </c>
      <c r="G23" s="2">
        <v>26</v>
      </c>
      <c r="H23" s="2" t="s">
        <v>92</v>
      </c>
      <c r="I23" s="2" t="s">
        <v>52</v>
      </c>
      <c r="J23" s="2"/>
      <c r="K23" s="2"/>
      <c r="L23" s="10" t="s">
        <v>93</v>
      </c>
      <c r="M23" s="1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hidden="1" x14ac:dyDescent="0.25">
      <c r="A24" s="1" t="s">
        <v>40</v>
      </c>
      <c r="B24" s="1" t="s">
        <v>41</v>
      </c>
      <c r="C24" s="1">
        <v>5</v>
      </c>
      <c r="D24" s="1"/>
      <c r="E24" s="2" t="s">
        <v>43</v>
      </c>
      <c r="F24" s="2">
        <v>10</v>
      </c>
      <c r="G24" s="2">
        <v>21</v>
      </c>
      <c r="H24" s="2" t="s">
        <v>91</v>
      </c>
      <c r="I24" s="2" t="s">
        <v>52</v>
      </c>
      <c r="J24" s="2"/>
      <c r="K24" s="2"/>
      <c r="L24" s="10"/>
      <c r="M24" s="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hidden="1" x14ac:dyDescent="0.25">
      <c r="A25" s="1" t="s">
        <v>40</v>
      </c>
      <c r="B25" s="1" t="s">
        <v>41</v>
      </c>
      <c r="C25" s="1">
        <v>5</v>
      </c>
      <c r="D25" s="1"/>
      <c r="E25" s="2" t="s">
        <v>43</v>
      </c>
      <c r="F25" s="2">
        <v>11</v>
      </c>
      <c r="G25" s="2">
        <v>39</v>
      </c>
      <c r="H25" s="2" t="s">
        <v>100</v>
      </c>
      <c r="I25" s="2" t="s">
        <v>52</v>
      </c>
      <c r="J25" s="2"/>
      <c r="K25" s="2"/>
      <c r="L25" s="10" t="s">
        <v>101</v>
      </c>
      <c r="M25" s="1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hidden="1" x14ac:dyDescent="0.25">
      <c r="A26" s="1" t="s">
        <v>40</v>
      </c>
      <c r="B26" s="1" t="s">
        <v>41</v>
      </c>
      <c r="C26" s="1">
        <v>5</v>
      </c>
      <c r="D26" s="1"/>
      <c r="E26" s="2" t="s">
        <v>43</v>
      </c>
      <c r="F26" s="2">
        <v>11</v>
      </c>
      <c r="G26" s="2">
        <v>26</v>
      </c>
      <c r="H26" s="5" t="s">
        <v>98</v>
      </c>
      <c r="I26" s="5" t="s">
        <v>39</v>
      </c>
      <c r="J26" s="5"/>
      <c r="K26" s="2"/>
      <c r="L26" s="10" t="s">
        <v>99</v>
      </c>
      <c r="M26" s="1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 hidden="1" x14ac:dyDescent="0.25">
      <c r="A27" s="1" t="s">
        <v>40</v>
      </c>
      <c r="B27" s="1" t="s">
        <v>41</v>
      </c>
      <c r="C27" s="1">
        <v>5</v>
      </c>
      <c r="D27" s="1"/>
      <c r="E27" s="2" t="s">
        <v>43</v>
      </c>
      <c r="F27" s="2">
        <v>11</v>
      </c>
      <c r="G27" s="2">
        <v>48</v>
      </c>
      <c r="H27" s="2" t="s">
        <v>102</v>
      </c>
      <c r="I27" s="2" t="s">
        <v>52</v>
      </c>
      <c r="J27" s="2"/>
      <c r="K27" s="2"/>
      <c r="L27" s="10" t="s">
        <v>103</v>
      </c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hidden="1" x14ac:dyDescent="0.25">
      <c r="A28" s="1" t="s">
        <v>40</v>
      </c>
      <c r="B28" s="1" t="s">
        <v>41</v>
      </c>
      <c r="C28" s="1">
        <v>5</v>
      </c>
      <c r="D28" s="1"/>
      <c r="E28" s="2" t="s">
        <v>43</v>
      </c>
      <c r="F28" s="2">
        <v>11</v>
      </c>
      <c r="G28" s="2">
        <v>18</v>
      </c>
      <c r="H28" s="2" t="s">
        <v>96</v>
      </c>
      <c r="I28" s="2" t="s">
        <v>52</v>
      </c>
      <c r="J28" s="2"/>
      <c r="K28" s="2"/>
      <c r="L28" s="10" t="s">
        <v>97</v>
      </c>
      <c r="M28" s="1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 hidden="1" x14ac:dyDescent="0.25">
      <c r="A29" s="1" t="s">
        <v>40</v>
      </c>
      <c r="B29" s="1" t="s">
        <v>41</v>
      </c>
      <c r="C29" s="1">
        <v>5</v>
      </c>
      <c r="D29" s="1"/>
      <c r="E29" s="2" t="s">
        <v>43</v>
      </c>
      <c r="F29" s="2">
        <v>12</v>
      </c>
      <c r="G29" s="2">
        <v>63</v>
      </c>
      <c r="H29" s="2" t="s">
        <v>113</v>
      </c>
      <c r="I29" s="2" t="s">
        <v>52</v>
      </c>
      <c r="J29" s="2"/>
      <c r="K29" s="2"/>
      <c r="L29" s="10" t="s">
        <v>114</v>
      </c>
      <c r="M29" s="1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hidden="1" x14ac:dyDescent="0.25">
      <c r="A30" s="1" t="s">
        <v>40</v>
      </c>
      <c r="B30" s="1" t="s">
        <v>41</v>
      </c>
      <c r="C30" s="1">
        <v>5</v>
      </c>
      <c r="D30" s="1"/>
      <c r="E30" s="2" t="s">
        <v>43</v>
      </c>
      <c r="F30" s="2">
        <v>12</v>
      </c>
      <c r="G30" s="2">
        <v>33</v>
      </c>
      <c r="H30" s="2" t="s">
        <v>107</v>
      </c>
      <c r="I30" s="2" t="s">
        <v>52</v>
      </c>
      <c r="J30" s="2"/>
      <c r="K30" s="2"/>
      <c r="L30" s="10" t="s">
        <v>108</v>
      </c>
      <c r="M30" s="1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 hidden="1" x14ac:dyDescent="0.25">
      <c r="A31" s="1" t="s">
        <v>40</v>
      </c>
      <c r="B31" s="1" t="s">
        <v>41</v>
      </c>
      <c r="C31" s="1">
        <v>5</v>
      </c>
      <c r="D31" s="1"/>
      <c r="E31" s="2" t="s">
        <v>43</v>
      </c>
      <c r="F31" s="2">
        <v>12</v>
      </c>
      <c r="G31" s="2">
        <v>37</v>
      </c>
      <c r="H31" s="2" t="s">
        <v>109</v>
      </c>
      <c r="I31" s="2" t="s">
        <v>52</v>
      </c>
      <c r="J31" s="2"/>
      <c r="K31" s="2"/>
      <c r="L31" s="10" t="s">
        <v>110</v>
      </c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hidden="1" x14ac:dyDescent="0.25">
      <c r="A32" s="1" t="s">
        <v>40</v>
      </c>
      <c r="B32" s="1" t="s">
        <v>41</v>
      </c>
      <c r="C32" s="1">
        <v>5</v>
      </c>
      <c r="D32" s="1"/>
      <c r="E32" s="2" t="s">
        <v>43</v>
      </c>
      <c r="F32" s="2">
        <v>12</v>
      </c>
      <c r="G32" s="2">
        <v>40</v>
      </c>
      <c r="H32" s="2" t="s">
        <v>111</v>
      </c>
      <c r="I32" s="2" t="s">
        <v>52</v>
      </c>
      <c r="J32" s="2"/>
      <c r="K32" s="2"/>
      <c r="L32" s="10" t="s">
        <v>112</v>
      </c>
      <c r="M32" s="1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hidden="1" x14ac:dyDescent="0.25">
      <c r="A33" s="7" t="s">
        <v>40</v>
      </c>
      <c r="B33" s="7" t="s">
        <v>41</v>
      </c>
      <c r="C33" s="1">
        <v>5</v>
      </c>
      <c r="D33" s="7" t="s">
        <v>42</v>
      </c>
      <c r="E33" s="8" t="s">
        <v>43</v>
      </c>
      <c r="F33" s="8">
        <v>12</v>
      </c>
      <c r="G33" s="8">
        <v>58</v>
      </c>
      <c r="H33" s="5" t="s">
        <v>104</v>
      </c>
      <c r="I33" s="5" t="s">
        <v>39</v>
      </c>
      <c r="J33" s="6"/>
      <c r="K33" s="2" t="s">
        <v>50</v>
      </c>
      <c r="L33" s="9" t="s">
        <v>105</v>
      </c>
      <c r="M33" s="9" t="s">
        <v>106</v>
      </c>
      <c r="N33" s="7" t="s">
        <v>48</v>
      </c>
      <c r="O33" s="7" t="s">
        <v>72</v>
      </c>
      <c r="P33" s="64">
        <v>3</v>
      </c>
      <c r="Q33" s="7"/>
      <c r="R33" s="7">
        <v>1964</v>
      </c>
      <c r="S33" s="7">
        <f>IF((2017-R33)&gt;35,6,IF(AND((2017-R33)&lt;=35,(2017-R33)&gt;=26),5,IF(AND((2017-R33)&lt;=25, (2017-R33)&gt;=16),3,1)))</f>
        <v>6</v>
      </c>
      <c r="T33" s="1"/>
      <c r="U33" s="1"/>
      <c r="V33" s="1"/>
      <c r="W33" s="1"/>
      <c r="X33" s="1"/>
      <c r="Y33" s="1"/>
      <c r="Z33" s="34">
        <f>3015/3505.3*100</f>
        <v>86.012609477077561</v>
      </c>
      <c r="AA33" s="1">
        <f>IF(Z33=100,9,IF(AND((Z33&lt;100),(Z33&gt;=90)),8,IF(AND((Z33&lt;90),(Z33&gt;=80)),7,IF(AND((Z33&lt;80),(Z33&gt;=70)),6,5))))</f>
        <v>7</v>
      </c>
      <c r="AB33" s="1">
        <v>6</v>
      </c>
      <c r="AC33" s="1">
        <f>AB33</f>
        <v>6</v>
      </c>
      <c r="AD33" s="1" t="s">
        <v>50</v>
      </c>
      <c r="AE33" s="1">
        <f>IF(AD33="Да",3,0)</f>
        <v>3</v>
      </c>
      <c r="AF33" s="1" t="s">
        <v>2438</v>
      </c>
      <c r="AG33" s="1">
        <f>IF(AF33="Да",3,0)</f>
        <v>0</v>
      </c>
      <c r="AH33" s="1">
        <v>156</v>
      </c>
      <c r="AI33" s="1">
        <f>(IF(AH33&gt;201,7,IF(AND(AH33&lt;=200,AH33&gt;=151),5,IF(AND(AH33&lt;=150,AH33&gt;=101),4,IF(AND(AH33&lt;=100,AH33&gt;=51),3,2)))))</f>
        <v>5</v>
      </c>
      <c r="AJ33" s="1">
        <v>2</v>
      </c>
      <c r="AK33" s="1">
        <f>IF(AJ33&gt;5,5,IF(AND(AJ33&lt;=5,AJ33&gt;3),3,0))</f>
        <v>0</v>
      </c>
      <c r="AL33" s="1">
        <v>20</v>
      </c>
      <c r="AM33" s="1">
        <f>IF(AL33&gt;30,3,IF(AND(AL33&lt;=30,AL33&gt;20),1,0))</f>
        <v>0</v>
      </c>
      <c r="AN33" s="1"/>
      <c r="AO33" s="1"/>
      <c r="AP33" s="34">
        <v>88.6</v>
      </c>
      <c r="AQ33" s="38">
        <v>0</v>
      </c>
      <c r="AR33" s="1" t="s">
        <v>2491</v>
      </c>
      <c r="AT33" s="38">
        <f>S33+U33+W33+Y33+AA33+AC33+AE33+AG33+AI33+AK33+AM33+AQ33</f>
        <v>27</v>
      </c>
      <c r="AU33" s="65">
        <v>46992.32</v>
      </c>
      <c r="AV33" s="65">
        <f>234809.38+630118.82</f>
        <v>864928.2</v>
      </c>
      <c r="AW33" s="66">
        <f>AU33+AV33</f>
        <v>911920.5199999999</v>
      </c>
      <c r="AX33" s="66">
        <f>AU33*0.02</f>
        <v>939.84640000000002</v>
      </c>
      <c r="AY33" s="66">
        <f>AV33*0.2</f>
        <v>172985.64</v>
      </c>
      <c r="AZ33" s="66">
        <f>AX33+AY33</f>
        <v>173925.48640000002</v>
      </c>
      <c r="BA33" s="66">
        <f>AW33-AZ33</f>
        <v>737995.03359999985</v>
      </c>
      <c r="BB33" s="66">
        <f>BA33*61.97939365/100.99999999</f>
        <v>452876.08617592201</v>
      </c>
      <c r="BC33" s="66">
        <f>BA33*37.98738363/100.99999999</f>
        <v>277569.31149676855</v>
      </c>
      <c r="BD33" s="66">
        <f>BA33*1.03322271/100.99999999</f>
        <v>7549.6359273091994</v>
      </c>
      <c r="BE33" s="66"/>
      <c r="BF33" s="1"/>
      <c r="BG33" s="1"/>
      <c r="BH33" s="1"/>
      <c r="BI33" s="1"/>
    </row>
    <row r="34" spans="1:61" hidden="1" x14ac:dyDescent="0.25">
      <c r="A34" s="1" t="s">
        <v>40</v>
      </c>
      <c r="B34" s="1" t="s">
        <v>115</v>
      </c>
      <c r="C34" s="1">
        <v>11</v>
      </c>
      <c r="D34" s="1"/>
      <c r="E34" s="2" t="s">
        <v>43</v>
      </c>
      <c r="F34" s="2">
        <v>16</v>
      </c>
      <c r="G34" s="2">
        <v>68</v>
      </c>
      <c r="H34" s="5" t="s">
        <v>121</v>
      </c>
      <c r="I34" s="5" t="s">
        <v>39</v>
      </c>
      <c r="J34" s="5"/>
      <c r="K34" s="2"/>
      <c r="L34" s="2" t="s">
        <v>122</v>
      </c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hidden="1" x14ac:dyDescent="0.25">
      <c r="A35" s="7" t="s">
        <v>40</v>
      </c>
      <c r="B35" s="7" t="s">
        <v>115</v>
      </c>
      <c r="C35" s="1">
        <v>11</v>
      </c>
      <c r="D35" s="7" t="s">
        <v>123</v>
      </c>
      <c r="E35" s="2" t="s">
        <v>43</v>
      </c>
      <c r="F35" s="7">
        <v>16</v>
      </c>
      <c r="G35" s="8"/>
      <c r="H35" s="8" t="s">
        <v>124</v>
      </c>
      <c r="I35" s="8" t="s">
        <v>52</v>
      </c>
      <c r="J35" s="2"/>
      <c r="K35" s="2"/>
      <c r="L35" s="2"/>
      <c r="M35" s="12">
        <v>43029.708333333336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hidden="1" x14ac:dyDescent="0.25">
      <c r="A36" s="7" t="s">
        <v>40</v>
      </c>
      <c r="B36" s="7" t="s">
        <v>115</v>
      </c>
      <c r="C36" s="1">
        <v>11</v>
      </c>
      <c r="D36" s="7" t="s">
        <v>123</v>
      </c>
      <c r="E36" s="2" t="s">
        <v>43</v>
      </c>
      <c r="F36" s="7">
        <v>16</v>
      </c>
      <c r="G36" s="7">
        <v>53</v>
      </c>
      <c r="H36" s="7" t="s">
        <v>119</v>
      </c>
      <c r="I36" s="7" t="s">
        <v>52</v>
      </c>
      <c r="J36" s="6"/>
      <c r="K36" s="2"/>
      <c r="L36" s="1" t="s">
        <v>2456</v>
      </c>
      <c r="M36" s="1" t="s">
        <v>125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hidden="1" x14ac:dyDescent="0.25">
      <c r="A37" s="1" t="s">
        <v>40</v>
      </c>
      <c r="B37" s="1" t="s">
        <v>115</v>
      </c>
      <c r="C37" s="1">
        <v>11</v>
      </c>
      <c r="D37" s="1"/>
      <c r="E37" s="2" t="s">
        <v>43</v>
      </c>
      <c r="F37" s="2">
        <v>16</v>
      </c>
      <c r="G37" s="2">
        <v>20</v>
      </c>
      <c r="H37" s="2" t="s">
        <v>117</v>
      </c>
      <c r="I37" s="2" t="s">
        <v>52</v>
      </c>
      <c r="J37" s="2"/>
      <c r="K37" s="2"/>
      <c r="L37" s="2" t="s">
        <v>118</v>
      </c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hidden="1" x14ac:dyDescent="0.25">
      <c r="A38" s="7" t="s">
        <v>40</v>
      </c>
      <c r="B38" s="7" t="s">
        <v>115</v>
      </c>
      <c r="C38" s="1">
        <v>11</v>
      </c>
      <c r="D38" s="7" t="s">
        <v>123</v>
      </c>
      <c r="E38" s="2" t="s">
        <v>43</v>
      </c>
      <c r="F38" s="8">
        <v>18</v>
      </c>
      <c r="G38" s="8">
        <v>68</v>
      </c>
      <c r="H38" s="5" t="s">
        <v>127</v>
      </c>
      <c r="I38" s="5" t="s">
        <v>39</v>
      </c>
      <c r="J38" s="1"/>
      <c r="K38" s="2"/>
      <c r="L38" s="2">
        <v>89231807859</v>
      </c>
      <c r="M38" s="12">
        <v>43026.75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hidden="1" x14ac:dyDescent="0.25">
      <c r="A39" s="1" t="s">
        <v>40</v>
      </c>
      <c r="B39" s="1" t="s">
        <v>115</v>
      </c>
      <c r="C39" s="1">
        <v>11</v>
      </c>
      <c r="D39" s="1"/>
      <c r="E39" s="2" t="s">
        <v>43</v>
      </c>
      <c r="F39" s="2">
        <v>18</v>
      </c>
      <c r="G39" s="2">
        <v>25</v>
      </c>
      <c r="H39" s="5" t="s">
        <v>126</v>
      </c>
      <c r="I39" s="5" t="s">
        <v>39</v>
      </c>
      <c r="J39" s="5"/>
      <c r="K39" s="2"/>
      <c r="L39" s="2">
        <v>89082165138</v>
      </c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hidden="1" x14ac:dyDescent="0.25">
      <c r="A40" s="1" t="s">
        <v>40</v>
      </c>
      <c r="B40" s="1" t="s">
        <v>115</v>
      </c>
      <c r="C40" s="1">
        <v>11</v>
      </c>
      <c r="D40" s="1"/>
      <c r="E40" s="2" t="s">
        <v>43</v>
      </c>
      <c r="F40" s="2">
        <v>20</v>
      </c>
      <c r="G40" s="2">
        <v>8</v>
      </c>
      <c r="H40" s="2" t="s">
        <v>128</v>
      </c>
      <c r="I40" s="2" t="s">
        <v>52</v>
      </c>
      <c r="J40" s="2"/>
      <c r="K40" s="2"/>
      <c r="L40" s="2" t="s">
        <v>129</v>
      </c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hidden="1" x14ac:dyDescent="0.25">
      <c r="A41" s="1" t="s">
        <v>40</v>
      </c>
      <c r="B41" s="1" t="s">
        <v>115</v>
      </c>
      <c r="C41" s="1">
        <v>11</v>
      </c>
      <c r="D41" s="1"/>
      <c r="E41" s="2" t="s">
        <v>43</v>
      </c>
      <c r="F41" s="2">
        <v>20</v>
      </c>
      <c r="G41" s="2"/>
      <c r="H41" s="2" t="s">
        <v>135</v>
      </c>
      <c r="I41" s="2" t="s">
        <v>52</v>
      </c>
      <c r="J41" s="2"/>
      <c r="K41" s="2"/>
      <c r="L41" s="2">
        <v>89130499575</v>
      </c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hidden="1" x14ac:dyDescent="0.25">
      <c r="A42" s="1" t="s">
        <v>40</v>
      </c>
      <c r="B42" s="1" t="s">
        <v>115</v>
      </c>
      <c r="C42" s="1">
        <v>11</v>
      </c>
      <c r="D42" s="1"/>
      <c r="E42" s="2" t="s">
        <v>43</v>
      </c>
      <c r="F42" s="2">
        <v>20</v>
      </c>
      <c r="G42" s="2">
        <v>78</v>
      </c>
      <c r="H42" s="5" t="s">
        <v>133</v>
      </c>
      <c r="I42" s="5" t="s">
        <v>39</v>
      </c>
      <c r="J42" s="5"/>
      <c r="K42" s="2"/>
      <c r="L42" s="2" t="s">
        <v>134</v>
      </c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hidden="1" x14ac:dyDescent="0.25">
      <c r="A43" s="1" t="s">
        <v>40</v>
      </c>
      <c r="B43" s="1" t="s">
        <v>115</v>
      </c>
      <c r="C43" s="1">
        <v>11</v>
      </c>
      <c r="D43" s="1"/>
      <c r="E43" s="2" t="s">
        <v>43</v>
      </c>
      <c r="F43" s="2">
        <v>20</v>
      </c>
      <c r="G43" s="2">
        <v>52</v>
      </c>
      <c r="H43" s="2" t="s">
        <v>132</v>
      </c>
      <c r="I43" s="2" t="s">
        <v>52</v>
      </c>
      <c r="J43" s="2"/>
      <c r="K43" s="2"/>
      <c r="L43" s="2">
        <v>89509930220</v>
      </c>
      <c r="M43" s="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hidden="1" x14ac:dyDescent="0.25">
      <c r="A44" s="1" t="s">
        <v>40</v>
      </c>
      <c r="B44" s="1" t="s">
        <v>115</v>
      </c>
      <c r="C44" s="1">
        <v>11</v>
      </c>
      <c r="D44" s="1"/>
      <c r="E44" s="2" t="s">
        <v>43</v>
      </c>
      <c r="F44" s="2">
        <v>20</v>
      </c>
      <c r="G44" s="2">
        <v>47</v>
      </c>
      <c r="H44" s="2" t="s">
        <v>130</v>
      </c>
      <c r="I44" s="2" t="s">
        <v>52</v>
      </c>
      <c r="J44" s="2"/>
      <c r="K44" s="2"/>
      <c r="L44" s="2" t="s">
        <v>131</v>
      </c>
      <c r="M44" s="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hidden="1" x14ac:dyDescent="0.25">
      <c r="A45" s="1" t="s">
        <v>40</v>
      </c>
      <c r="B45" s="1" t="s">
        <v>115</v>
      </c>
      <c r="C45" s="1">
        <v>11</v>
      </c>
      <c r="D45" s="1"/>
      <c r="E45" s="2" t="s">
        <v>43</v>
      </c>
      <c r="F45" s="2">
        <v>22</v>
      </c>
      <c r="G45" s="2">
        <v>49</v>
      </c>
      <c r="H45" s="2" t="s">
        <v>138</v>
      </c>
      <c r="I45" s="2" t="s">
        <v>52</v>
      </c>
      <c r="J45" s="2"/>
      <c r="K45" s="2"/>
      <c r="L45" s="13" t="s">
        <v>139</v>
      </c>
      <c r="M45" s="1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hidden="1" x14ac:dyDescent="0.25">
      <c r="A46" s="7" t="s">
        <v>40</v>
      </c>
      <c r="B46" s="7" t="s">
        <v>115</v>
      </c>
      <c r="C46" s="1">
        <v>11</v>
      </c>
      <c r="D46" s="7" t="s">
        <v>123</v>
      </c>
      <c r="E46" s="2" t="s">
        <v>43</v>
      </c>
      <c r="F46" s="8">
        <v>22</v>
      </c>
      <c r="G46" s="8">
        <v>59</v>
      </c>
      <c r="H46" s="5" t="s">
        <v>142</v>
      </c>
      <c r="I46" s="5" t="s">
        <v>39</v>
      </c>
      <c r="J46" s="6"/>
      <c r="K46" s="2"/>
      <c r="L46" s="2" t="s">
        <v>143</v>
      </c>
      <c r="M46" s="2" t="s">
        <v>144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hidden="1" x14ac:dyDescent="0.25">
      <c r="A47" s="1" t="s">
        <v>40</v>
      </c>
      <c r="B47" s="1" t="s">
        <v>115</v>
      </c>
      <c r="C47" s="1">
        <v>11</v>
      </c>
      <c r="D47" s="1"/>
      <c r="E47" s="2" t="s">
        <v>43</v>
      </c>
      <c r="F47" s="2">
        <v>22</v>
      </c>
      <c r="G47" s="2">
        <v>44</v>
      </c>
      <c r="H47" s="2" t="s">
        <v>136</v>
      </c>
      <c r="I47" s="2" t="s">
        <v>52</v>
      </c>
      <c r="J47" s="2"/>
      <c r="K47" s="2"/>
      <c r="L47" s="2" t="s">
        <v>137</v>
      </c>
      <c r="M47" s="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hidden="1" x14ac:dyDescent="0.25">
      <c r="A48" s="1" t="s">
        <v>40</v>
      </c>
      <c r="B48" s="1" t="s">
        <v>115</v>
      </c>
      <c r="C48" s="1">
        <v>11</v>
      </c>
      <c r="D48" s="1"/>
      <c r="E48" s="2" t="s">
        <v>43</v>
      </c>
      <c r="F48" s="2">
        <v>22</v>
      </c>
      <c r="G48" s="2">
        <v>82</v>
      </c>
      <c r="H48" s="2" t="s">
        <v>140</v>
      </c>
      <c r="I48" s="2" t="s">
        <v>52</v>
      </c>
      <c r="J48" s="2"/>
      <c r="K48" s="2"/>
      <c r="L48" s="2" t="s">
        <v>141</v>
      </c>
      <c r="M48" s="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hidden="1" x14ac:dyDescent="0.25">
      <c r="A49" s="1" t="s">
        <v>40</v>
      </c>
      <c r="B49" s="1" t="s">
        <v>115</v>
      </c>
      <c r="C49" s="1">
        <v>11</v>
      </c>
      <c r="D49" s="1"/>
      <c r="E49" s="2" t="s">
        <v>43</v>
      </c>
      <c r="F49" s="2">
        <v>26</v>
      </c>
      <c r="G49" s="2">
        <v>48</v>
      </c>
      <c r="H49" s="5" t="s">
        <v>147</v>
      </c>
      <c r="I49" s="5" t="s">
        <v>39</v>
      </c>
      <c r="J49" s="5"/>
      <c r="K49" s="2"/>
      <c r="L49" s="2" t="s">
        <v>148</v>
      </c>
      <c r="M49" s="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hidden="1" x14ac:dyDescent="0.25">
      <c r="A50" s="1" t="s">
        <v>40</v>
      </c>
      <c r="B50" s="1" t="s">
        <v>115</v>
      </c>
      <c r="C50" s="1">
        <v>11</v>
      </c>
      <c r="D50" s="1"/>
      <c r="E50" s="2" t="s">
        <v>43</v>
      </c>
      <c r="F50" s="2">
        <v>26</v>
      </c>
      <c r="G50" s="2">
        <v>41</v>
      </c>
      <c r="H50" s="5" t="s">
        <v>145</v>
      </c>
      <c r="I50" s="5" t="s">
        <v>39</v>
      </c>
      <c r="J50" s="5"/>
      <c r="K50" s="2"/>
      <c r="L50" s="2" t="s">
        <v>146</v>
      </c>
      <c r="M50" s="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hidden="1" x14ac:dyDescent="0.25">
      <c r="A51" s="7" t="s">
        <v>40</v>
      </c>
      <c r="B51" s="7" t="s">
        <v>115</v>
      </c>
      <c r="C51" s="1">
        <v>11</v>
      </c>
      <c r="D51" s="7" t="s">
        <v>123</v>
      </c>
      <c r="E51" s="2" t="s">
        <v>43</v>
      </c>
      <c r="F51" s="8">
        <v>26</v>
      </c>
      <c r="G51" s="8"/>
      <c r="H51" s="8" t="s">
        <v>149</v>
      </c>
      <c r="I51" s="8" t="s">
        <v>52</v>
      </c>
      <c r="J51" s="2"/>
      <c r="K51" s="2"/>
      <c r="L51" s="2">
        <v>89993130963</v>
      </c>
      <c r="M51" s="1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hidden="1" x14ac:dyDescent="0.25">
      <c r="A52" s="7" t="s">
        <v>40</v>
      </c>
      <c r="B52" s="7" t="s">
        <v>115</v>
      </c>
      <c r="C52" s="1">
        <v>11</v>
      </c>
      <c r="D52" s="7" t="s">
        <v>123</v>
      </c>
      <c r="E52" s="2" t="s">
        <v>43</v>
      </c>
      <c r="F52" s="8">
        <v>26</v>
      </c>
      <c r="G52" s="8"/>
      <c r="H52" s="14" t="s">
        <v>150</v>
      </c>
      <c r="I52" s="8" t="s">
        <v>52</v>
      </c>
      <c r="J52" s="6"/>
      <c r="K52" s="2"/>
      <c r="L52" s="2">
        <v>89029516988</v>
      </c>
      <c r="M52" s="12">
        <v>43027.75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hidden="1" x14ac:dyDescent="0.25">
      <c r="A53" s="1" t="s">
        <v>40</v>
      </c>
      <c r="B53" s="1" t="s">
        <v>115</v>
      </c>
      <c r="C53" s="1">
        <v>11</v>
      </c>
      <c r="D53" s="1"/>
      <c r="E53" s="2" t="s">
        <v>43</v>
      </c>
      <c r="F53" s="2">
        <v>30</v>
      </c>
      <c r="G53" s="2">
        <v>70</v>
      </c>
      <c r="H53" s="2" t="s">
        <v>155</v>
      </c>
      <c r="I53" s="2" t="s">
        <v>52</v>
      </c>
      <c r="J53" s="2"/>
      <c r="K53" s="2"/>
      <c r="L53" s="2" t="s">
        <v>156</v>
      </c>
      <c r="M53" s="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hidden="1" x14ac:dyDescent="0.25">
      <c r="A54" s="1" t="s">
        <v>40</v>
      </c>
      <c r="B54" s="1" t="s">
        <v>115</v>
      </c>
      <c r="C54" s="1">
        <v>11</v>
      </c>
      <c r="D54" s="1"/>
      <c r="E54" s="2" t="s">
        <v>43</v>
      </c>
      <c r="F54" s="2">
        <v>30</v>
      </c>
      <c r="G54" s="2">
        <v>25</v>
      </c>
      <c r="H54" s="5" t="s">
        <v>153</v>
      </c>
      <c r="I54" s="5" t="s">
        <v>39</v>
      </c>
      <c r="J54" s="5"/>
      <c r="K54" s="2"/>
      <c r="L54" s="2">
        <v>89138345930</v>
      </c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hidden="1" x14ac:dyDescent="0.25">
      <c r="A55" s="1" t="s">
        <v>40</v>
      </c>
      <c r="B55" s="1" t="s">
        <v>115</v>
      </c>
      <c r="C55" s="1">
        <v>11</v>
      </c>
      <c r="D55" s="1"/>
      <c r="E55" s="2" t="s">
        <v>43</v>
      </c>
      <c r="F55" s="2">
        <v>30</v>
      </c>
      <c r="G55" s="2">
        <v>24</v>
      </c>
      <c r="H55" s="2" t="s">
        <v>151</v>
      </c>
      <c r="I55" s="2" t="s">
        <v>52</v>
      </c>
      <c r="J55" s="2"/>
      <c r="K55" s="2"/>
      <c r="L55" s="2" t="s">
        <v>152</v>
      </c>
      <c r="M55" s="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hidden="1" x14ac:dyDescent="0.25">
      <c r="A56" s="1" t="s">
        <v>40</v>
      </c>
      <c r="B56" s="1" t="s">
        <v>115</v>
      </c>
      <c r="C56" s="1">
        <v>11</v>
      </c>
      <c r="D56" s="1"/>
      <c r="E56" s="2" t="s">
        <v>43</v>
      </c>
      <c r="F56" s="2">
        <v>30</v>
      </c>
      <c r="G56" s="2">
        <v>40</v>
      </c>
      <c r="H56" s="5" t="s">
        <v>154</v>
      </c>
      <c r="I56" s="5" t="s">
        <v>39</v>
      </c>
      <c r="J56" s="5"/>
      <c r="K56" s="2"/>
      <c r="L56" s="2">
        <v>89138322838</v>
      </c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hidden="1" x14ac:dyDescent="0.25">
      <c r="A57" s="1" t="s">
        <v>40</v>
      </c>
      <c r="B57" s="1" t="s">
        <v>115</v>
      </c>
      <c r="C57" s="1">
        <v>11</v>
      </c>
      <c r="D57" s="1"/>
      <c r="E57" s="2" t="s">
        <v>43</v>
      </c>
      <c r="F57" s="2">
        <v>32</v>
      </c>
      <c r="G57" s="2">
        <v>22</v>
      </c>
      <c r="H57" s="2" t="s">
        <v>157</v>
      </c>
      <c r="I57" s="2" t="s">
        <v>52</v>
      </c>
      <c r="J57" s="2"/>
      <c r="K57" s="2"/>
      <c r="L57" s="2" t="s">
        <v>158</v>
      </c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hidden="1" x14ac:dyDescent="0.25">
      <c r="A58" s="1" t="s">
        <v>40</v>
      </c>
      <c r="B58" s="1" t="s">
        <v>115</v>
      </c>
      <c r="C58" s="1">
        <v>11</v>
      </c>
      <c r="D58" s="1"/>
      <c r="E58" s="2" t="s">
        <v>43</v>
      </c>
      <c r="F58" s="2">
        <v>32</v>
      </c>
      <c r="G58" s="2">
        <v>27</v>
      </c>
      <c r="H58" s="5" t="s">
        <v>161</v>
      </c>
      <c r="I58" s="5" t="s">
        <v>39</v>
      </c>
      <c r="J58" s="5"/>
      <c r="K58" s="2"/>
      <c r="L58" s="2" t="s">
        <v>162</v>
      </c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hidden="1" x14ac:dyDescent="0.25">
      <c r="A59" s="1" t="s">
        <v>40</v>
      </c>
      <c r="B59" s="1" t="s">
        <v>115</v>
      </c>
      <c r="C59" s="1">
        <v>11</v>
      </c>
      <c r="D59" s="1"/>
      <c r="E59" s="2" t="s">
        <v>43</v>
      </c>
      <c r="F59" s="2">
        <v>32</v>
      </c>
      <c r="G59" s="2">
        <v>42</v>
      </c>
      <c r="H59" s="2" t="s">
        <v>163</v>
      </c>
      <c r="I59" s="2" t="s">
        <v>52</v>
      </c>
      <c r="J59" s="2"/>
      <c r="K59" s="2"/>
      <c r="L59" s="2" t="s">
        <v>164</v>
      </c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hidden="1" x14ac:dyDescent="0.25">
      <c r="A60" s="1" t="s">
        <v>40</v>
      </c>
      <c r="B60" s="1" t="s">
        <v>115</v>
      </c>
      <c r="C60" s="1">
        <v>11</v>
      </c>
      <c r="D60" s="1"/>
      <c r="E60" s="2" t="s">
        <v>43</v>
      </c>
      <c r="F60" s="2">
        <v>32</v>
      </c>
      <c r="G60" s="2">
        <v>26</v>
      </c>
      <c r="H60" s="5" t="s">
        <v>159</v>
      </c>
      <c r="I60" s="5" t="s">
        <v>39</v>
      </c>
      <c r="J60" s="5"/>
      <c r="K60" s="2"/>
      <c r="L60" s="2" t="s">
        <v>160</v>
      </c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ht="30" hidden="1" x14ac:dyDescent="0.25">
      <c r="A61" s="1" t="s">
        <v>35</v>
      </c>
      <c r="B61" s="1" t="s">
        <v>165</v>
      </c>
      <c r="C61" s="1">
        <v>11</v>
      </c>
      <c r="D61" s="1"/>
      <c r="E61" s="2" t="s">
        <v>43</v>
      </c>
      <c r="F61" s="2">
        <v>36</v>
      </c>
      <c r="G61" s="1">
        <v>53</v>
      </c>
      <c r="H61" s="2" t="s">
        <v>170</v>
      </c>
      <c r="I61" s="5" t="s">
        <v>39</v>
      </c>
      <c r="J61" s="5"/>
      <c r="K61" s="2"/>
      <c r="L61" s="1" t="s">
        <v>171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</row>
    <row r="62" spans="1:61" ht="30" hidden="1" x14ac:dyDescent="0.25">
      <c r="A62" s="1" t="s">
        <v>35</v>
      </c>
      <c r="B62" s="1" t="s">
        <v>165</v>
      </c>
      <c r="C62" s="1">
        <v>11</v>
      </c>
      <c r="D62" s="1"/>
      <c r="E62" s="2" t="s">
        <v>43</v>
      </c>
      <c r="F62" s="2">
        <v>36</v>
      </c>
      <c r="G62" s="1">
        <v>32</v>
      </c>
      <c r="H62" s="5" t="s">
        <v>168</v>
      </c>
      <c r="I62" s="5" t="s">
        <v>39</v>
      </c>
      <c r="J62" s="5"/>
      <c r="K62" s="2"/>
      <c r="L62" s="1" t="s">
        <v>169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>
        <v>574.9</v>
      </c>
    </row>
    <row r="63" spans="1:61" ht="30" hidden="1" x14ac:dyDescent="0.25">
      <c r="A63" s="1" t="s">
        <v>35</v>
      </c>
      <c r="B63" s="1" t="s">
        <v>165</v>
      </c>
      <c r="C63" s="1">
        <v>11</v>
      </c>
      <c r="D63" s="1"/>
      <c r="E63" s="2" t="s">
        <v>43</v>
      </c>
      <c r="F63" s="2">
        <v>36</v>
      </c>
      <c r="G63" s="1">
        <v>9</v>
      </c>
      <c r="H63" s="1" t="s">
        <v>166</v>
      </c>
      <c r="I63" s="5" t="s">
        <v>39</v>
      </c>
      <c r="J63" s="5"/>
      <c r="K63" s="2"/>
      <c r="L63" s="1" t="s">
        <v>167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</row>
    <row r="64" spans="1:61" hidden="1" x14ac:dyDescent="0.25">
      <c r="A64" s="1" t="s">
        <v>40</v>
      </c>
      <c r="B64" s="1" t="s">
        <v>115</v>
      </c>
      <c r="C64" s="1">
        <v>11</v>
      </c>
      <c r="D64" s="1"/>
      <c r="E64" s="2" t="s">
        <v>43</v>
      </c>
      <c r="F64" s="2">
        <v>38</v>
      </c>
      <c r="G64" s="2">
        <v>39</v>
      </c>
      <c r="H64" s="2" t="s">
        <v>177</v>
      </c>
      <c r="I64" s="2" t="s">
        <v>52</v>
      </c>
      <c r="J64" s="2"/>
      <c r="K64" s="2"/>
      <c r="L64" s="2">
        <v>89130441130</v>
      </c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 hidden="1" x14ac:dyDescent="0.25">
      <c r="A65" s="1" t="s">
        <v>40</v>
      </c>
      <c r="B65" s="1" t="s">
        <v>115</v>
      </c>
      <c r="C65" s="1">
        <v>11</v>
      </c>
      <c r="D65" s="1"/>
      <c r="E65" s="2" t="s">
        <v>43</v>
      </c>
      <c r="F65" s="2">
        <v>38</v>
      </c>
      <c r="G65" s="2">
        <v>25</v>
      </c>
      <c r="H65" s="2" t="s">
        <v>175</v>
      </c>
      <c r="I65" s="2" t="s">
        <v>52</v>
      </c>
      <c r="J65" s="2"/>
      <c r="K65" s="2"/>
      <c r="L65" s="2" t="s">
        <v>176</v>
      </c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hidden="1" x14ac:dyDescent="0.25">
      <c r="A66" s="1" t="s">
        <v>40</v>
      </c>
      <c r="B66" s="1" t="s">
        <v>115</v>
      </c>
      <c r="C66" s="1">
        <v>11</v>
      </c>
      <c r="D66" s="1"/>
      <c r="E66" s="2" t="s">
        <v>43</v>
      </c>
      <c r="F66" s="2">
        <v>38</v>
      </c>
      <c r="G66" s="2">
        <v>2</v>
      </c>
      <c r="H66" s="2" t="s">
        <v>172</v>
      </c>
      <c r="I66" s="2" t="s">
        <v>52</v>
      </c>
      <c r="J66" s="2"/>
      <c r="K66" s="2"/>
      <c r="L66" s="2">
        <v>89233150526</v>
      </c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hidden="1" x14ac:dyDescent="0.25">
      <c r="A67" s="7" t="s">
        <v>40</v>
      </c>
      <c r="B67" s="7" t="s">
        <v>115</v>
      </c>
      <c r="C67" s="1">
        <v>11</v>
      </c>
      <c r="D67" s="7" t="s">
        <v>123</v>
      </c>
      <c r="E67" s="2" t="s">
        <v>43</v>
      </c>
      <c r="F67" s="8">
        <v>38</v>
      </c>
      <c r="G67" s="8">
        <v>4</v>
      </c>
      <c r="H67" s="5" t="s">
        <v>179</v>
      </c>
      <c r="I67" s="5" t="s">
        <v>39</v>
      </c>
      <c r="J67" s="2" t="s">
        <v>45</v>
      </c>
      <c r="K67" s="2"/>
      <c r="L67" s="2">
        <v>89135946973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 hidden="1" x14ac:dyDescent="0.25">
      <c r="A68" s="1" t="s">
        <v>40</v>
      </c>
      <c r="B68" s="1" t="s">
        <v>115</v>
      </c>
      <c r="C68" s="1">
        <v>11</v>
      </c>
      <c r="D68" s="1"/>
      <c r="E68" s="2" t="s">
        <v>43</v>
      </c>
      <c r="F68" s="2">
        <v>38</v>
      </c>
      <c r="G68" s="2">
        <v>5</v>
      </c>
      <c r="H68" s="2" t="s">
        <v>173</v>
      </c>
      <c r="I68" s="2" t="s">
        <v>52</v>
      </c>
      <c r="J68" s="2"/>
      <c r="K68" s="2"/>
      <c r="L68" s="2" t="s">
        <v>174</v>
      </c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 hidden="1" x14ac:dyDescent="0.25">
      <c r="A69" s="1" t="s">
        <v>40</v>
      </c>
      <c r="B69" s="1" t="s">
        <v>115</v>
      </c>
      <c r="C69" s="1">
        <v>11</v>
      </c>
      <c r="D69" s="1"/>
      <c r="E69" s="2" t="s">
        <v>43</v>
      </c>
      <c r="F69" s="2">
        <v>38</v>
      </c>
      <c r="G69" s="2">
        <v>40</v>
      </c>
      <c r="H69" s="2" t="s">
        <v>178</v>
      </c>
      <c r="I69" s="2" t="s">
        <v>52</v>
      </c>
      <c r="J69" s="2"/>
      <c r="K69" s="2"/>
      <c r="L69" s="2">
        <v>89233597358</v>
      </c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hidden="1" x14ac:dyDescent="0.25">
      <c r="A70" s="1" t="s">
        <v>40</v>
      </c>
      <c r="B70" s="1" t="s">
        <v>115</v>
      </c>
      <c r="C70" s="1">
        <v>11</v>
      </c>
      <c r="D70" s="1"/>
      <c r="E70" s="2" t="s">
        <v>43</v>
      </c>
      <c r="F70" s="2">
        <v>42</v>
      </c>
      <c r="G70" s="2">
        <v>39</v>
      </c>
      <c r="H70" s="2" t="s">
        <v>184</v>
      </c>
      <c r="I70" s="2" t="s">
        <v>52</v>
      </c>
      <c r="J70" s="2"/>
      <c r="K70" s="2"/>
      <c r="L70" s="2">
        <v>89131719025</v>
      </c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hidden="1" x14ac:dyDescent="0.25">
      <c r="A71" s="1" t="s">
        <v>40</v>
      </c>
      <c r="B71" s="1" t="s">
        <v>115</v>
      </c>
      <c r="C71" s="1">
        <v>11</v>
      </c>
      <c r="D71" s="1"/>
      <c r="E71" s="2" t="s">
        <v>43</v>
      </c>
      <c r="F71" s="2">
        <v>42</v>
      </c>
      <c r="G71" s="2">
        <v>10</v>
      </c>
      <c r="H71" s="5" t="s">
        <v>182</v>
      </c>
      <c r="I71" s="5" t="s">
        <v>39</v>
      </c>
      <c r="J71" s="5"/>
      <c r="K71" s="2"/>
      <c r="L71" s="2" t="s">
        <v>183</v>
      </c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hidden="1" x14ac:dyDescent="0.25">
      <c r="A72" s="1" t="s">
        <v>40</v>
      </c>
      <c r="B72" s="1" t="s">
        <v>115</v>
      </c>
      <c r="C72" s="1">
        <v>11</v>
      </c>
      <c r="D72" s="1"/>
      <c r="E72" s="2" t="s">
        <v>43</v>
      </c>
      <c r="F72" s="2">
        <v>42</v>
      </c>
      <c r="G72" s="2">
        <v>4</v>
      </c>
      <c r="H72" s="2" t="s">
        <v>180</v>
      </c>
      <c r="I72" s="2" t="s">
        <v>52</v>
      </c>
      <c r="J72" s="2"/>
      <c r="K72" s="2"/>
      <c r="L72" s="2" t="s">
        <v>181</v>
      </c>
      <c r="M72" s="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hidden="1" x14ac:dyDescent="0.25">
      <c r="A73" s="1" t="s">
        <v>40</v>
      </c>
      <c r="B73" s="1" t="s">
        <v>115</v>
      </c>
      <c r="C73" s="1">
        <v>11</v>
      </c>
      <c r="D73" s="1"/>
      <c r="E73" s="2" t="s">
        <v>43</v>
      </c>
      <c r="F73" s="2">
        <v>42</v>
      </c>
      <c r="G73" s="2"/>
      <c r="H73" s="2" t="s">
        <v>185</v>
      </c>
      <c r="I73" s="2" t="s">
        <v>52</v>
      </c>
      <c r="J73" s="2"/>
      <c r="K73" s="2"/>
      <c r="L73" s="2" t="s">
        <v>186</v>
      </c>
      <c r="M73" s="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 hidden="1" x14ac:dyDescent="0.25">
      <c r="A74" s="1" t="s">
        <v>40</v>
      </c>
      <c r="B74" s="1" t="s">
        <v>115</v>
      </c>
      <c r="C74" s="1">
        <v>11</v>
      </c>
      <c r="D74" s="1"/>
      <c r="E74" s="2" t="s">
        <v>43</v>
      </c>
      <c r="F74" s="2">
        <v>44</v>
      </c>
      <c r="G74" s="2">
        <v>5</v>
      </c>
      <c r="H74" s="2" t="s">
        <v>187</v>
      </c>
      <c r="I74" s="2" t="s">
        <v>52</v>
      </c>
      <c r="J74" s="2"/>
      <c r="K74" s="2"/>
      <c r="L74" s="2" t="s">
        <v>188</v>
      </c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 hidden="1" x14ac:dyDescent="0.25">
      <c r="A75" s="1" t="s">
        <v>40</v>
      </c>
      <c r="B75" s="1" t="s">
        <v>115</v>
      </c>
      <c r="C75" s="1">
        <v>11</v>
      </c>
      <c r="D75" s="1"/>
      <c r="E75" s="2" t="s">
        <v>43</v>
      </c>
      <c r="F75" s="2">
        <v>44</v>
      </c>
      <c r="G75" s="2">
        <v>36</v>
      </c>
      <c r="H75" s="2" t="s">
        <v>189</v>
      </c>
      <c r="I75" s="2" t="s">
        <v>52</v>
      </c>
      <c r="J75" s="2"/>
      <c r="K75" s="2"/>
      <c r="L75" s="13"/>
      <c r="M75" s="1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 hidden="1" x14ac:dyDescent="0.25">
      <c r="A76" s="1" t="s">
        <v>40</v>
      </c>
      <c r="B76" s="1" t="s">
        <v>115</v>
      </c>
      <c r="C76" s="1">
        <v>11</v>
      </c>
      <c r="D76" s="1"/>
      <c r="E76" s="2" t="s">
        <v>43</v>
      </c>
      <c r="F76" s="2">
        <v>44</v>
      </c>
      <c r="G76" s="2">
        <v>69</v>
      </c>
      <c r="H76" s="2" t="s">
        <v>192</v>
      </c>
      <c r="I76" s="2" t="s">
        <v>52</v>
      </c>
      <c r="J76" s="2"/>
      <c r="K76" s="2"/>
      <c r="L76" s="2" t="s">
        <v>193</v>
      </c>
      <c r="M76" s="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 hidden="1" x14ac:dyDescent="0.25">
      <c r="A77" s="1" t="s">
        <v>40</v>
      </c>
      <c r="B77" s="1" t="s">
        <v>115</v>
      </c>
      <c r="C77" s="1">
        <v>11</v>
      </c>
      <c r="D77" s="1"/>
      <c r="E77" s="2" t="s">
        <v>43</v>
      </c>
      <c r="F77" s="2">
        <v>44</v>
      </c>
      <c r="G77" s="2">
        <v>57</v>
      </c>
      <c r="H77" s="5" t="s">
        <v>190</v>
      </c>
      <c r="I77" s="5" t="s">
        <v>39</v>
      </c>
      <c r="J77" s="5"/>
      <c r="K77" s="2"/>
      <c r="L77" s="2" t="s">
        <v>191</v>
      </c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 hidden="1" x14ac:dyDescent="0.25">
      <c r="A78" s="1" t="s">
        <v>40</v>
      </c>
      <c r="B78" s="1" t="s">
        <v>115</v>
      </c>
      <c r="C78" s="1">
        <v>11</v>
      </c>
      <c r="D78" s="1"/>
      <c r="E78" s="2" t="s">
        <v>43</v>
      </c>
      <c r="F78" s="2">
        <v>44</v>
      </c>
      <c r="G78" s="2">
        <v>85</v>
      </c>
      <c r="H78" s="2" t="s">
        <v>194</v>
      </c>
      <c r="I78" s="2" t="s">
        <v>52</v>
      </c>
      <c r="J78" s="2"/>
      <c r="K78" s="2"/>
      <c r="L78" s="2" t="s">
        <v>195</v>
      </c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hidden="1" x14ac:dyDescent="0.25">
      <c r="A79" s="1" t="s">
        <v>40</v>
      </c>
      <c r="B79" s="1" t="s">
        <v>115</v>
      </c>
      <c r="C79" s="1">
        <v>11</v>
      </c>
      <c r="D79" s="1"/>
      <c r="E79" s="2" t="s">
        <v>43</v>
      </c>
      <c r="F79" s="2">
        <v>46</v>
      </c>
      <c r="G79" s="2">
        <v>89</v>
      </c>
      <c r="H79" s="2" t="s">
        <v>204</v>
      </c>
      <c r="I79" s="2" t="s">
        <v>52</v>
      </c>
      <c r="J79" s="2"/>
      <c r="K79" s="2"/>
      <c r="L79" s="2">
        <v>89135667778</v>
      </c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hidden="1" x14ac:dyDescent="0.25">
      <c r="A80" s="1" t="s">
        <v>40</v>
      </c>
      <c r="B80" s="1" t="s">
        <v>115</v>
      </c>
      <c r="C80" s="1">
        <v>11</v>
      </c>
      <c r="D80" s="1"/>
      <c r="E80" s="2" t="s">
        <v>43</v>
      </c>
      <c r="F80" s="2">
        <v>46</v>
      </c>
      <c r="G80" s="2">
        <v>72</v>
      </c>
      <c r="H80" s="2" t="s">
        <v>202</v>
      </c>
      <c r="I80" s="2" t="s">
        <v>52</v>
      </c>
      <c r="J80" s="2"/>
      <c r="K80" s="2"/>
      <c r="L80" s="2" t="s">
        <v>203</v>
      </c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hidden="1" x14ac:dyDescent="0.25">
      <c r="A81" s="1" t="s">
        <v>40</v>
      </c>
      <c r="B81" s="1" t="s">
        <v>115</v>
      </c>
      <c r="C81" s="1">
        <v>11</v>
      </c>
      <c r="D81" s="1"/>
      <c r="E81" s="2" t="s">
        <v>43</v>
      </c>
      <c r="F81" s="2">
        <v>46</v>
      </c>
      <c r="G81" s="2">
        <v>4</v>
      </c>
      <c r="H81" s="2" t="s">
        <v>199</v>
      </c>
      <c r="I81" s="2" t="s">
        <v>52</v>
      </c>
      <c r="J81" s="2"/>
      <c r="K81" s="2"/>
      <c r="L81" s="2" t="s">
        <v>200</v>
      </c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hidden="1" x14ac:dyDescent="0.25">
      <c r="A82" s="7" t="s">
        <v>40</v>
      </c>
      <c r="B82" s="7" t="s">
        <v>115</v>
      </c>
      <c r="C82" s="1">
        <v>11</v>
      </c>
      <c r="D82" s="7" t="s">
        <v>123</v>
      </c>
      <c r="E82" s="2" t="s">
        <v>43</v>
      </c>
      <c r="F82" s="30">
        <v>46</v>
      </c>
      <c r="G82" s="8">
        <v>25</v>
      </c>
      <c r="H82" s="5" t="s">
        <v>196</v>
      </c>
      <c r="I82" s="5" t="s">
        <v>39</v>
      </c>
      <c r="J82" s="6"/>
      <c r="K82" s="2" t="s">
        <v>50</v>
      </c>
      <c r="L82" s="8" t="s">
        <v>197</v>
      </c>
      <c r="M82" s="9" t="s">
        <v>198</v>
      </c>
      <c r="N82" s="7" t="s">
        <v>48</v>
      </c>
      <c r="O82" s="7" t="s">
        <v>72</v>
      </c>
      <c r="P82" s="64">
        <v>4</v>
      </c>
      <c r="Q82" s="7"/>
      <c r="R82" s="7">
        <v>1968</v>
      </c>
      <c r="S82" s="7">
        <f>IF((2017-R82)&gt;35,6,IF(AND((2017-R82)&lt;=35,(2017-R82)&gt;=26),5,IF(AND((2017-R82)&lt;=25, (2017-R82)&gt;=16),3,1)))</f>
        <v>6</v>
      </c>
      <c r="T82" s="1"/>
      <c r="U82" s="1"/>
      <c r="V82" s="1"/>
      <c r="W82" s="1"/>
      <c r="X82" s="1"/>
      <c r="Y82" s="1"/>
      <c r="Z82" s="34">
        <f>3531.2/4544.1*100</f>
        <v>77.709557448119526</v>
      </c>
      <c r="AA82" s="1">
        <f>IF(Z82=100,9,IF(AND((Z82&lt;100),(Z82&gt;=90)),8,IF(AND((Z82&lt;90),(Z82&gt;=80)),7,IF(AND((Z82&lt;80),(Z82&gt;=70)),6,5))))</f>
        <v>6</v>
      </c>
      <c r="AB82" s="1">
        <v>10</v>
      </c>
      <c r="AC82" s="1">
        <f>AB82</f>
        <v>10</v>
      </c>
      <c r="AD82" s="1" t="s">
        <v>50</v>
      </c>
      <c r="AE82" s="1">
        <f>IF(AD82="Да",3,0)</f>
        <v>3</v>
      </c>
      <c r="AF82" s="1" t="s">
        <v>2438</v>
      </c>
      <c r="AG82" s="1">
        <f>IF(AF82="Да",3,0)</f>
        <v>0</v>
      </c>
      <c r="AH82" s="1">
        <v>260</v>
      </c>
      <c r="AI82" s="1">
        <f>(IF(AH82&gt;201,7,IF(AND(AH82&lt;=200,AH82&gt;=151),5,IF(AND(AH82&lt;=150,AH82&gt;=101),4,IF(AND(AH82&lt;=100,AH82&gt;=51),3,2)))))</f>
        <v>7</v>
      </c>
      <c r="AJ82" s="1">
        <v>2</v>
      </c>
      <c r="AK82" s="1">
        <f>IF(AJ82&gt;5,5,IF(AND(AJ82&lt;=5,AJ82&gt;3),3,0))</f>
        <v>0</v>
      </c>
      <c r="AL82" s="1">
        <v>20</v>
      </c>
      <c r="AM82" s="1">
        <f>IF(AL82&gt;30,3,IF(AND(AL82&lt;=30,AL82&gt;20),1,0))</f>
        <v>0</v>
      </c>
      <c r="AN82" s="1"/>
      <c r="AO82" s="1"/>
      <c r="AP82" s="34">
        <v>96.9</v>
      </c>
      <c r="AQ82" s="38">
        <v>3</v>
      </c>
      <c r="AR82" s="1">
        <v>3</v>
      </c>
      <c r="AT82" s="38">
        <f>S82+U82+W82+Y82+AA82+AC82+AE82+AG82+AI82+AK82+AM82+AQ82</f>
        <v>35</v>
      </c>
      <c r="AU82" s="65">
        <f>1423608.64+28977.74</f>
        <v>1452586.38</v>
      </c>
      <c r="AV82" s="65">
        <v>288486.40000000002</v>
      </c>
      <c r="AW82" s="66">
        <f>AU82+AV82</f>
        <v>1741072.7799999998</v>
      </c>
      <c r="AX82" s="66">
        <f>AU82*0.02</f>
        <v>29051.727599999998</v>
      </c>
      <c r="AY82" s="66">
        <f>AV82*0.2</f>
        <v>57697.280000000006</v>
      </c>
      <c r="AZ82" s="66">
        <f>AX82+AY82</f>
        <v>86749.007600000012</v>
      </c>
      <c r="BA82" s="66">
        <f>AW82-AZ82</f>
        <v>1654323.7723999997</v>
      </c>
      <c r="BB82" s="66">
        <f>(AW82-AZ82-288486.4*0.8)*61.97939365/100.99999999</f>
        <v>873562.52083416935</v>
      </c>
      <c r="BC82" s="66">
        <f>(AW82-AZ82-288486.4*0.8)*37.98738363/100.99999999</f>
        <v>535409.47481853038</v>
      </c>
      <c r="BD82" s="66">
        <f>(AW82-AZ82-288486.4*0.8)*1.03322271/100.99999999</f>
        <v>14562.656747299625</v>
      </c>
      <c r="BE82" s="67">
        <f>288486.4*0.8</f>
        <v>230789.12000000002</v>
      </c>
      <c r="BF82" s="1"/>
      <c r="BG82" s="1"/>
      <c r="BH82" s="1"/>
      <c r="BI82" s="1"/>
    </row>
    <row r="83" spans="1:61" hidden="1" x14ac:dyDescent="0.25">
      <c r="A83" s="1" t="s">
        <v>40</v>
      </c>
      <c r="B83" s="1" t="s">
        <v>115</v>
      </c>
      <c r="C83" s="1">
        <v>11</v>
      </c>
      <c r="D83" s="1"/>
      <c r="E83" s="2" t="s">
        <v>43</v>
      </c>
      <c r="F83" s="2">
        <v>46</v>
      </c>
      <c r="G83" s="2">
        <v>57</v>
      </c>
      <c r="H83" s="2" t="s">
        <v>201</v>
      </c>
      <c r="I83" s="2" t="s">
        <v>52</v>
      </c>
      <c r="J83" s="2"/>
      <c r="K83" s="2"/>
      <c r="L83" s="2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hidden="1" x14ac:dyDescent="0.25">
      <c r="A84" s="1" t="s">
        <v>40</v>
      </c>
      <c r="B84" s="1" t="s">
        <v>115</v>
      </c>
      <c r="C84" s="1">
        <v>11</v>
      </c>
      <c r="D84" s="1"/>
      <c r="E84" s="2" t="s">
        <v>43</v>
      </c>
      <c r="F84" s="2">
        <v>48</v>
      </c>
      <c r="G84" s="2">
        <v>58</v>
      </c>
      <c r="H84" s="5" t="s">
        <v>207</v>
      </c>
      <c r="I84" s="5" t="s">
        <v>39</v>
      </c>
      <c r="J84" s="5"/>
      <c r="K84" s="2"/>
      <c r="L84" s="2" t="s">
        <v>208</v>
      </c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hidden="1" x14ac:dyDescent="0.25">
      <c r="A85" s="1" t="s">
        <v>40</v>
      </c>
      <c r="B85" s="1" t="s">
        <v>115</v>
      </c>
      <c r="C85" s="1">
        <v>11</v>
      </c>
      <c r="D85" s="1"/>
      <c r="E85" s="2" t="s">
        <v>43</v>
      </c>
      <c r="F85" s="2">
        <v>48</v>
      </c>
      <c r="G85" s="2">
        <v>16</v>
      </c>
      <c r="H85" s="2" t="s">
        <v>205</v>
      </c>
      <c r="I85" s="2" t="s">
        <v>52</v>
      </c>
      <c r="J85" s="2"/>
      <c r="K85" s="2"/>
      <c r="L85" s="2">
        <v>89135138222</v>
      </c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hidden="1" x14ac:dyDescent="0.25">
      <c r="A86" s="1" t="s">
        <v>40</v>
      </c>
      <c r="B86" s="1" t="s">
        <v>115</v>
      </c>
      <c r="C86" s="1">
        <v>11</v>
      </c>
      <c r="D86" s="1"/>
      <c r="E86" s="2" t="s">
        <v>43</v>
      </c>
      <c r="F86" s="2">
        <v>48</v>
      </c>
      <c r="G86" s="2">
        <v>24</v>
      </c>
      <c r="H86" s="2" t="s">
        <v>206</v>
      </c>
      <c r="I86" s="2" t="s">
        <v>52</v>
      </c>
      <c r="J86" s="2"/>
      <c r="K86" s="2"/>
      <c r="L86" s="2">
        <v>89233369756</v>
      </c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hidden="1" x14ac:dyDescent="0.25">
      <c r="A87" s="1" t="s">
        <v>40</v>
      </c>
      <c r="B87" s="1" t="s">
        <v>115</v>
      </c>
      <c r="C87" s="1">
        <v>11</v>
      </c>
      <c r="D87" s="1"/>
      <c r="E87" s="2" t="s">
        <v>43</v>
      </c>
      <c r="F87" s="2">
        <v>48</v>
      </c>
      <c r="G87" s="2">
        <v>59</v>
      </c>
      <c r="H87" s="2" t="s">
        <v>209</v>
      </c>
      <c r="I87" s="2" t="s">
        <v>52</v>
      </c>
      <c r="J87" s="2"/>
      <c r="K87" s="2"/>
      <c r="L87" s="2">
        <v>89833645777</v>
      </c>
      <c r="M87" s="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hidden="1" x14ac:dyDescent="0.25">
      <c r="A88" s="1" t="s">
        <v>40</v>
      </c>
      <c r="B88" s="1" t="s">
        <v>41</v>
      </c>
      <c r="C88" s="1">
        <v>10</v>
      </c>
      <c r="D88" s="1"/>
      <c r="E88" s="2" t="s">
        <v>210</v>
      </c>
      <c r="F88" s="2">
        <v>1</v>
      </c>
      <c r="G88" s="2">
        <v>47</v>
      </c>
      <c r="H88" s="5" t="s">
        <v>213</v>
      </c>
      <c r="I88" s="5" t="s">
        <v>39</v>
      </c>
      <c r="J88" s="5"/>
      <c r="K88" s="2"/>
      <c r="L88" s="10" t="s">
        <v>214</v>
      </c>
      <c r="M88" s="1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T88" s="1"/>
      <c r="AU88" s="34"/>
      <c r="AV88" s="34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hidden="1" x14ac:dyDescent="0.25">
      <c r="A89" s="1" t="s">
        <v>40</v>
      </c>
      <c r="B89" s="1" t="s">
        <v>41</v>
      </c>
      <c r="C89" s="1">
        <v>10</v>
      </c>
      <c r="D89" s="1"/>
      <c r="E89" s="2" t="s">
        <v>210</v>
      </c>
      <c r="F89" s="2">
        <v>1</v>
      </c>
      <c r="G89" s="2">
        <v>57</v>
      </c>
      <c r="H89" s="2" t="s">
        <v>215</v>
      </c>
      <c r="I89" s="2" t="s">
        <v>52</v>
      </c>
      <c r="J89" s="2"/>
      <c r="K89" s="2"/>
      <c r="L89" s="10" t="s">
        <v>216</v>
      </c>
      <c r="M89" s="1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T89" s="1"/>
      <c r="AU89" s="34"/>
      <c r="AV89" s="34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hidden="1" x14ac:dyDescent="0.25">
      <c r="A90" s="1" t="s">
        <v>40</v>
      </c>
      <c r="B90" s="1" t="s">
        <v>41</v>
      </c>
      <c r="C90" s="1">
        <v>10</v>
      </c>
      <c r="D90" s="1"/>
      <c r="E90" s="2" t="s">
        <v>210</v>
      </c>
      <c r="F90" s="2">
        <v>1</v>
      </c>
      <c r="G90" s="2">
        <v>15</v>
      </c>
      <c r="H90" s="2" t="s">
        <v>211</v>
      </c>
      <c r="I90" s="2" t="s">
        <v>52</v>
      </c>
      <c r="J90" s="2"/>
      <c r="K90" s="2"/>
      <c r="L90" s="10" t="s">
        <v>212</v>
      </c>
      <c r="M90" s="1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T90" s="1"/>
      <c r="AU90" s="34"/>
      <c r="AV90" s="34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hidden="1" x14ac:dyDescent="0.25">
      <c r="A91" s="7" t="s">
        <v>40</v>
      </c>
      <c r="B91" s="7" t="s">
        <v>41</v>
      </c>
      <c r="C91" s="1">
        <v>10</v>
      </c>
      <c r="D91" s="7" t="s">
        <v>123</v>
      </c>
      <c r="E91" s="8" t="s">
        <v>210</v>
      </c>
      <c r="F91" s="30">
        <v>3</v>
      </c>
      <c r="G91" s="8">
        <v>20</v>
      </c>
      <c r="H91" s="5" t="s">
        <v>217</v>
      </c>
      <c r="I91" s="5" t="s">
        <v>39</v>
      </c>
      <c r="J91" s="6"/>
      <c r="K91" s="2" t="s">
        <v>50</v>
      </c>
      <c r="L91" s="9" t="s">
        <v>218</v>
      </c>
      <c r="M91" s="9" t="s">
        <v>198</v>
      </c>
      <c r="N91" s="7" t="s">
        <v>48</v>
      </c>
      <c r="O91" s="7" t="s">
        <v>72</v>
      </c>
      <c r="P91" s="64">
        <v>5</v>
      </c>
      <c r="Q91" s="7"/>
      <c r="R91" s="7">
        <v>1965</v>
      </c>
      <c r="S91" s="7">
        <f>IF((2017-R91)&gt;35,6,IF(AND((2017-R91)&lt;=35,(2017-R91)&gt;=26),5,IF(AND((2017-R91)&lt;=25, (2017-R91)&gt;=16),3,1)))</f>
        <v>6</v>
      </c>
      <c r="T91" s="1"/>
      <c r="U91" s="1"/>
      <c r="V91" s="1"/>
      <c r="W91" s="1"/>
      <c r="X91" s="1"/>
      <c r="Y91" s="1"/>
      <c r="Z91" s="34">
        <f>2034.16/2542.7*100</f>
        <v>80</v>
      </c>
      <c r="AA91" s="1">
        <f>IF(Z91=100,9,IF(AND((Z91&lt;100),(Z91&gt;=90)),8,IF(AND((Z91&lt;90),(Z91&gt;=80)),7,IF(AND((Z91&lt;80),(Z91&gt;=70)),6,5))))</f>
        <v>7</v>
      </c>
      <c r="AB91" s="1">
        <v>10</v>
      </c>
      <c r="AC91" s="1">
        <f>AB91</f>
        <v>10</v>
      </c>
      <c r="AD91" s="1" t="s">
        <v>50</v>
      </c>
      <c r="AE91" s="1">
        <f>IF(AD91="Да",3,0)</f>
        <v>3</v>
      </c>
      <c r="AF91" s="1" t="s">
        <v>2438</v>
      </c>
      <c r="AG91" s="1">
        <f>IF(AF91="Да",3,0)</f>
        <v>0</v>
      </c>
      <c r="AH91" s="7">
        <f>60+57+80+64</f>
        <v>261</v>
      </c>
      <c r="AI91" s="1">
        <f>(IF(AH91&gt;201,7,IF(AND(AH91&lt;=200,AH91&gt;=151),5,IF(AND(AH91&lt;=150,AH91&gt;=101),4,IF(AND(AH91&lt;=100,AH91&gt;=51),3,2)))))</f>
        <v>7</v>
      </c>
      <c r="AJ91" s="1">
        <v>2</v>
      </c>
      <c r="AK91" s="1">
        <f>IF(AJ91&gt;5,5,IF(AND(AJ91&lt;=5,AJ91&gt;3),3,0))</f>
        <v>0</v>
      </c>
      <c r="AL91" s="1">
        <v>20</v>
      </c>
      <c r="AM91" s="1">
        <f>IF(AL91&gt;30,3,IF(AND(AL91&lt;=30,AL91&gt;20),1,0))</f>
        <v>0</v>
      </c>
      <c r="AN91" s="1"/>
      <c r="AO91" s="1"/>
      <c r="AP91" s="34">
        <v>97.49</v>
      </c>
      <c r="AQ91" s="38">
        <v>3</v>
      </c>
      <c r="AR91" s="1">
        <v>3</v>
      </c>
      <c r="AT91" s="38">
        <f>S91+U91+W91+Y91+AA91+AC91+AE91+AG91+AI91+AK91+AM91+AQ91</f>
        <v>36</v>
      </c>
      <c r="AU91" s="65">
        <v>810926.68</v>
      </c>
      <c r="AV91" s="65">
        <f>549609.78+467597.42</f>
        <v>1017207.2</v>
      </c>
      <c r="AW91" s="66">
        <f>AU91+AV91</f>
        <v>1828133.88</v>
      </c>
      <c r="AX91" s="66">
        <f>AU91*0.02</f>
        <v>16218.533600000001</v>
      </c>
      <c r="AY91" s="66">
        <f>AV91*0.2</f>
        <v>203441.44</v>
      </c>
      <c r="AZ91" s="66">
        <f>AX91+AY91</f>
        <v>219659.9736</v>
      </c>
      <c r="BA91" s="66">
        <f>AW91-AZ91</f>
        <v>1608473.9064</v>
      </c>
      <c r="BB91" s="66">
        <f>(AW91-AZ91-467597.42*0.8)*61.97939365/100.99999999</f>
        <v>757496.17600960704</v>
      </c>
      <c r="BC91" s="66">
        <f>(AW91-AZ91-467597.42*0.8)*37.98738363/100.99999999</f>
        <v>464272.01270845183</v>
      </c>
      <c r="BD91" s="66">
        <f>(AW91-AZ91-467597.42*0.8)*1.03322271/100.99999999</f>
        <v>12627.781681941045</v>
      </c>
      <c r="BE91" s="67">
        <f>467597.42*0.8</f>
        <v>374077.93599999999</v>
      </c>
      <c r="BF91" s="1"/>
      <c r="BG91" s="1"/>
      <c r="BH91" s="1"/>
      <c r="BI91" s="1"/>
    </row>
    <row r="92" spans="1:61" hidden="1" x14ac:dyDescent="0.25">
      <c r="A92" s="1" t="s">
        <v>40</v>
      </c>
      <c r="B92" s="1" t="s">
        <v>41</v>
      </c>
      <c r="C92" s="1">
        <v>10</v>
      </c>
      <c r="D92" s="1"/>
      <c r="E92" s="2" t="s">
        <v>210</v>
      </c>
      <c r="F92" s="2">
        <v>3</v>
      </c>
      <c r="G92" s="2">
        <v>7</v>
      </c>
      <c r="H92" s="2" t="s">
        <v>219</v>
      </c>
      <c r="I92" s="2" t="s">
        <v>52</v>
      </c>
      <c r="J92" s="2"/>
      <c r="K92" s="2"/>
      <c r="L92" s="10" t="s">
        <v>220</v>
      </c>
      <c r="M92" s="1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T92" s="1"/>
      <c r="AU92" s="34"/>
      <c r="AV92" s="34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 s="99" customFormat="1" x14ac:dyDescent="0.25">
      <c r="A93" s="129" t="s">
        <v>40</v>
      </c>
      <c r="B93" s="129" t="s">
        <v>235</v>
      </c>
      <c r="C93" s="129">
        <v>6</v>
      </c>
      <c r="D93" s="129" t="s">
        <v>2496</v>
      </c>
      <c r="E93" s="53" t="s">
        <v>463</v>
      </c>
      <c r="F93" s="53">
        <v>18</v>
      </c>
      <c r="G93" s="2"/>
      <c r="H93" s="5" t="s">
        <v>2479</v>
      </c>
      <c r="I93" s="5" t="s">
        <v>39</v>
      </c>
      <c r="J93" s="5"/>
      <c r="K93" s="2">
        <v>2019</v>
      </c>
      <c r="L93" s="10"/>
      <c r="M93" s="10"/>
      <c r="N93" s="36"/>
      <c r="O93" s="36"/>
      <c r="P93" s="36"/>
      <c r="Q93" s="36"/>
      <c r="R93" s="85">
        <v>1965</v>
      </c>
      <c r="S93" s="124">
        <f>IF((2017-R93)&gt;35,6,IF(AND((2017-R93)&lt;=35,(2017-R93)&gt;=26),5,IF(AND((2017-R93)&lt;=25, (2017-R93)&gt;=16),3,1)))</f>
        <v>6</v>
      </c>
      <c r="T93" s="73">
        <v>0</v>
      </c>
      <c r="U93" s="73">
        <v>0</v>
      </c>
      <c r="V93" s="70">
        <v>0</v>
      </c>
      <c r="W93" s="70">
        <v>0</v>
      </c>
      <c r="X93" s="70">
        <v>0</v>
      </c>
      <c r="Y93" s="71">
        <v>1</v>
      </c>
      <c r="Z93" s="130">
        <v>81.3</v>
      </c>
      <c r="AA93" s="84">
        <f>IF(Z93=100,9,IF(AND((Z93&lt;100),(Z93&gt;=90)),8,IF(AND((Z93&lt;90),(Z93&gt;=80)),7,IF(AND((Z93&lt;80),(Z93&gt;=70)),6,5))))</f>
        <v>7</v>
      </c>
      <c r="AB93" s="131">
        <v>10</v>
      </c>
      <c r="AC93" s="84">
        <f>AB93</f>
        <v>10</v>
      </c>
      <c r="AD93" s="69" t="s">
        <v>2459</v>
      </c>
      <c r="AE93" s="72">
        <v>3</v>
      </c>
      <c r="AF93" s="69" t="s">
        <v>2460</v>
      </c>
      <c r="AG93" s="72">
        <v>0</v>
      </c>
      <c r="AH93" s="132">
        <v>236</v>
      </c>
      <c r="AI93" s="36">
        <f>(IF(AH93&gt;201,7,IF(AND(AH93&lt;=200,AH93&gt;=151),5,IF(AND(AH93&lt;=150,AH93&gt;=101),4,IF(AND(AH93&lt;=100,AH93&gt;=51),3,2)))))</f>
        <v>7</v>
      </c>
      <c r="AJ93" s="70">
        <v>2</v>
      </c>
      <c r="AK93" s="72">
        <v>0</v>
      </c>
      <c r="AL93" s="132">
        <v>20</v>
      </c>
      <c r="AM93" s="87">
        <v>0</v>
      </c>
      <c r="AN93" s="71">
        <v>0</v>
      </c>
      <c r="AO93" s="72">
        <v>0</v>
      </c>
      <c r="AP93" s="149">
        <v>92.43</v>
      </c>
      <c r="AQ93" s="125" t="e">
        <f>(IF((AP93-#REF!)&gt;0.3,3,IF(AND((AP93-#REF!)&lt;0.3,(AP93-#REF!)&gt;0.2),2,IF(AND((AP93-#REF!)&lt;0.2,(AP93-#REF!)&gt;0.1),1,IF(AND((AP93-#REF!)&lt;0.1,(AP93-#REF!)&gt;=0),0,0)))))</f>
        <v>#REF!</v>
      </c>
      <c r="AR93" s="126" t="e">
        <f>(IF((AP93-#REF!)&gt;0.3,3,IF(AND((AP93-#REF!)&lt;0.3,(AP93-#REF!)&gt;0.2),2,IF(AND((AP93-#REF!)&lt;0.2,(AP93-#REF!)&gt;0.1),1,IF(AND((AP93-#REF!)&lt;0.1,(AP93-#REF!)&gt;=0),0,"ОТКЛОНИТЬ")))))</f>
        <v>#REF!</v>
      </c>
      <c r="AS93" s="127" t="e">
        <f>IF(AR93="ОТКЛОНИТЬ", "ОТКЛОНИТЬ",S93+U93+W93+Y93+AA93+AC93+AE93+AG93+AI93+AK93+AM93+AQ93)</f>
        <v>#REF!</v>
      </c>
      <c r="AT93" s="128" t="e">
        <f>S93+U93+W93+Y93+AA93+AC93+AE93+AG93+AI93+AK93+AM93+AQ93</f>
        <v>#REF!</v>
      </c>
      <c r="AU93" s="133"/>
      <c r="AV93" s="133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</row>
    <row r="94" spans="1:61" hidden="1" x14ac:dyDescent="0.25">
      <c r="A94" s="1" t="s">
        <v>40</v>
      </c>
      <c r="B94" s="1" t="s">
        <v>41</v>
      </c>
      <c r="C94" s="1">
        <v>6</v>
      </c>
      <c r="D94" s="1"/>
      <c r="E94" s="2" t="s">
        <v>210</v>
      </c>
      <c r="F94" s="2">
        <v>7</v>
      </c>
      <c r="G94" s="2">
        <v>19</v>
      </c>
      <c r="H94" s="2" t="s">
        <v>221</v>
      </c>
      <c r="I94" s="2" t="s">
        <v>52</v>
      </c>
      <c r="J94" s="2"/>
      <c r="K94" s="2"/>
      <c r="L94" s="10" t="s">
        <v>222</v>
      </c>
      <c r="M94" s="1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T94" s="1"/>
      <c r="AU94" s="34"/>
      <c r="AV94" s="34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 hidden="1" x14ac:dyDescent="0.25">
      <c r="A95" s="1" t="s">
        <v>40</v>
      </c>
      <c r="B95" s="1" t="s">
        <v>41</v>
      </c>
      <c r="C95" s="1">
        <v>6</v>
      </c>
      <c r="D95" s="1"/>
      <c r="E95" s="2" t="s">
        <v>210</v>
      </c>
      <c r="F95" s="2">
        <v>7</v>
      </c>
      <c r="G95" s="2">
        <v>73</v>
      </c>
      <c r="H95" s="2" t="s">
        <v>225</v>
      </c>
      <c r="I95" s="2" t="s">
        <v>52</v>
      </c>
      <c r="J95" s="2"/>
      <c r="K95" s="2"/>
      <c r="L95" s="10" t="s">
        <v>226</v>
      </c>
      <c r="M95" s="1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T95" s="1"/>
      <c r="AU95" s="34"/>
      <c r="AV95" s="34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 ht="60" x14ac:dyDescent="0.25">
      <c r="A96" s="36" t="s">
        <v>35</v>
      </c>
      <c r="B96" s="36" t="s">
        <v>165</v>
      </c>
      <c r="C96" s="36">
        <v>12</v>
      </c>
      <c r="D96" s="36" t="s">
        <v>2500</v>
      </c>
      <c r="E96" s="36" t="s">
        <v>2280</v>
      </c>
      <c r="F96" s="36">
        <v>12</v>
      </c>
      <c r="G96" s="36">
        <v>10</v>
      </c>
      <c r="H96" s="2" t="s">
        <v>2317</v>
      </c>
      <c r="I96" s="5" t="s">
        <v>39</v>
      </c>
      <c r="J96" s="5"/>
      <c r="K96" s="2">
        <v>2019</v>
      </c>
      <c r="L96" s="36" t="s">
        <v>2318</v>
      </c>
      <c r="M96" s="36"/>
      <c r="N96" s="36"/>
      <c r="O96" s="36"/>
      <c r="P96" s="36"/>
      <c r="Q96" s="36"/>
      <c r="R96" s="85">
        <v>1979</v>
      </c>
      <c r="S96" s="124">
        <f>IF((2017-R96)&gt;35,6,IF(AND((2017-R96)&lt;=35,(2017-R96)&gt;=26),5,IF(AND((2017-R96)&lt;=25, (2017-R96)&gt;=16),3,1)))</f>
        <v>6</v>
      </c>
      <c r="T96" s="73">
        <v>0</v>
      </c>
      <c r="U96" s="73">
        <v>0</v>
      </c>
      <c r="V96" s="70">
        <v>0</v>
      </c>
      <c r="W96" s="70">
        <v>0</v>
      </c>
      <c r="X96" s="70">
        <v>0</v>
      </c>
      <c r="Y96" s="71">
        <v>1</v>
      </c>
      <c r="Z96" s="130">
        <v>80.7</v>
      </c>
      <c r="AA96" s="84">
        <f>IF(Z96=100,9,IF(AND((Z96&lt;100),(Z96&gt;=90)),8,IF(AND((Z96&lt;90),(Z96&gt;=80)),7,IF(AND((Z96&lt;80),(Z96&gt;=70)),6,5))))</f>
        <v>7</v>
      </c>
      <c r="AB96" s="131">
        <v>10</v>
      </c>
      <c r="AC96" s="84">
        <f>AB96</f>
        <v>10</v>
      </c>
      <c r="AD96" s="69" t="s">
        <v>2459</v>
      </c>
      <c r="AE96" s="72">
        <v>3</v>
      </c>
      <c r="AF96" s="69" t="s">
        <v>2460</v>
      </c>
      <c r="AG96" s="72">
        <v>0</v>
      </c>
      <c r="AH96" s="132">
        <v>216</v>
      </c>
      <c r="AI96" s="36">
        <f>(IF(AH96&gt;201,7,IF(AND(AH96&lt;=200,AH96&gt;=151),5,IF(AND(AH96&lt;=150,AH96&gt;=101),4,IF(AND(AH96&lt;=100,AH96&gt;=51),3,2)))))</f>
        <v>7</v>
      </c>
      <c r="AJ96" s="70">
        <v>2</v>
      </c>
      <c r="AK96" s="72">
        <v>0</v>
      </c>
      <c r="AL96" s="132">
        <v>20</v>
      </c>
      <c r="AM96" s="87">
        <v>0</v>
      </c>
      <c r="AN96" s="71">
        <v>0</v>
      </c>
      <c r="AO96" s="72">
        <v>0</v>
      </c>
      <c r="AP96" s="149">
        <v>93.7</v>
      </c>
      <c r="AQ96" s="125" t="e">
        <f>(IF((AP96-#REF!)&gt;0.3,3,IF(AND((AP96-#REF!)&lt;0.3,(AP96-#REF!)&gt;0.2),2,IF(AND((AP96-#REF!)&lt;0.2,(AP96-#REF!)&gt;0.1),1,IF(AND((AP96-#REF!)&lt;0.1,(AP96-#REF!)&gt;=0),0,0)))))</f>
        <v>#REF!</v>
      </c>
      <c r="AR96" s="126" t="e">
        <f>(IF((AP96-#REF!)&gt;0.3,3,IF(AND((AP96-#REF!)&lt;0.3,(AP96-#REF!)&gt;0.2),2,IF(AND((AP96-#REF!)&lt;0.2,(AP96-#REF!)&gt;0.1),1,IF(AND((AP96-#REF!)&lt;0.1,(AP96-#REF!)&gt;=0),0,"ОТКЛОНИТЬ")))))</f>
        <v>#REF!</v>
      </c>
      <c r="AS96" s="127" t="e">
        <f>IF(AR96="ОТКЛОНИТЬ", "ОТКЛОНИТЬ",S96+U96+W96+Y96+AA96+AC96+AE96+AG96+AI96+AK96+AM96+AQ96)</f>
        <v>#REF!</v>
      </c>
      <c r="AT96" s="128" t="e">
        <f>S96+U96+W96+Y96+AA96+AC96+AE96+AG96+AI96+AK96+AM96+AQ96</f>
        <v>#REF!</v>
      </c>
      <c r="AU96" s="133"/>
      <c r="AV96" s="133"/>
      <c r="AW96" s="36"/>
      <c r="AX96" s="36"/>
      <c r="AY96" s="36"/>
      <c r="AZ96" s="36"/>
      <c r="BA96" s="36"/>
      <c r="BB96" s="36"/>
      <c r="BC96" s="36"/>
      <c r="BD96" s="36"/>
      <c r="BE96" s="36"/>
      <c r="BF96" s="36" t="s">
        <v>2509</v>
      </c>
      <c r="BG96" s="36" t="s">
        <v>2319</v>
      </c>
      <c r="BH96" s="36" t="s">
        <v>347</v>
      </c>
      <c r="BI96" s="2">
        <v>456.9</v>
      </c>
    </row>
    <row r="97" spans="1:61" hidden="1" x14ac:dyDescent="0.25">
      <c r="A97" s="1" t="s">
        <v>40</v>
      </c>
      <c r="B97" s="1" t="s">
        <v>41</v>
      </c>
      <c r="C97" s="1">
        <v>6</v>
      </c>
      <c r="D97" s="1"/>
      <c r="E97" s="2" t="s">
        <v>210</v>
      </c>
      <c r="F97" s="2">
        <v>9</v>
      </c>
      <c r="G97" s="2">
        <v>24</v>
      </c>
      <c r="H97" s="2" t="s">
        <v>227</v>
      </c>
      <c r="I97" s="2" t="s">
        <v>52</v>
      </c>
      <c r="J97" s="2"/>
      <c r="K97" s="2"/>
      <c r="L97" s="10" t="s">
        <v>228</v>
      </c>
      <c r="M97" s="1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T97" s="1"/>
      <c r="AU97" s="34"/>
      <c r="AV97" s="34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 hidden="1" x14ac:dyDescent="0.25">
      <c r="A98" s="1" t="s">
        <v>40</v>
      </c>
      <c r="B98" s="1" t="s">
        <v>41</v>
      </c>
      <c r="C98" s="1">
        <v>6</v>
      </c>
      <c r="D98" s="1"/>
      <c r="E98" s="2" t="s">
        <v>210</v>
      </c>
      <c r="F98" s="2">
        <v>9</v>
      </c>
      <c r="G98" s="2">
        <v>43</v>
      </c>
      <c r="H98" s="2" t="s">
        <v>233</v>
      </c>
      <c r="I98" s="2" t="s">
        <v>52</v>
      </c>
      <c r="J98" s="2"/>
      <c r="K98" s="2"/>
      <c r="L98" s="10" t="s">
        <v>234</v>
      </c>
      <c r="M98" s="1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T98" s="1"/>
      <c r="AU98" s="34"/>
      <c r="AV98" s="34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 hidden="1" x14ac:dyDescent="0.25">
      <c r="A99" s="1" t="s">
        <v>40</v>
      </c>
      <c r="B99" s="1" t="s">
        <v>41</v>
      </c>
      <c r="C99" s="1">
        <v>6</v>
      </c>
      <c r="D99" s="1"/>
      <c r="E99" s="2" t="s">
        <v>210</v>
      </c>
      <c r="F99" s="2">
        <v>9</v>
      </c>
      <c r="G99" s="2">
        <v>38</v>
      </c>
      <c r="H99" s="2" t="s">
        <v>229</v>
      </c>
      <c r="I99" s="2" t="s">
        <v>52</v>
      </c>
      <c r="J99" s="2"/>
      <c r="K99" s="2"/>
      <c r="L99" s="10" t="s">
        <v>230</v>
      </c>
      <c r="M99" s="1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T99" s="1"/>
      <c r="AU99" s="34"/>
      <c r="AV99" s="34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 ht="45" hidden="1" x14ac:dyDescent="0.25">
      <c r="A100" s="7" t="s">
        <v>40</v>
      </c>
      <c r="B100" s="7" t="s">
        <v>235</v>
      </c>
      <c r="C100" s="1">
        <v>6</v>
      </c>
      <c r="D100" s="7" t="s">
        <v>236</v>
      </c>
      <c r="E100" s="8" t="s">
        <v>210</v>
      </c>
      <c r="F100" s="8">
        <v>13</v>
      </c>
      <c r="G100" s="8">
        <v>2</v>
      </c>
      <c r="H100" s="5" t="s">
        <v>237</v>
      </c>
      <c r="I100" s="5" t="s">
        <v>39</v>
      </c>
      <c r="J100" s="6"/>
      <c r="K100" s="2"/>
      <c r="L100" s="10" t="s">
        <v>238</v>
      </c>
      <c r="M100" s="10" t="s">
        <v>239</v>
      </c>
      <c r="N100" s="7" t="s">
        <v>48</v>
      </c>
      <c r="O100" s="15" t="s">
        <v>240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T100" s="1"/>
      <c r="AU100" s="34"/>
      <c r="AV100" s="34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 hidden="1" x14ac:dyDescent="0.25">
      <c r="A101" s="1" t="s">
        <v>40</v>
      </c>
      <c r="B101" s="1" t="s">
        <v>235</v>
      </c>
      <c r="C101" s="1">
        <v>6</v>
      </c>
      <c r="D101" s="1"/>
      <c r="E101" s="2" t="s">
        <v>210</v>
      </c>
      <c r="F101" s="2">
        <v>13</v>
      </c>
      <c r="G101" s="2">
        <v>78</v>
      </c>
      <c r="H101" s="2" t="s">
        <v>243</v>
      </c>
      <c r="I101" s="2" t="s">
        <v>52</v>
      </c>
      <c r="J101" s="2"/>
      <c r="K101" s="2"/>
      <c r="L101" s="10" t="s">
        <v>244</v>
      </c>
      <c r="M101" s="1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T101" s="1"/>
      <c r="AU101" s="34"/>
      <c r="AV101" s="34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 hidden="1" x14ac:dyDescent="0.25">
      <c r="A102" s="1" t="s">
        <v>40</v>
      </c>
      <c r="B102" s="1" t="s">
        <v>235</v>
      </c>
      <c r="C102" s="1">
        <v>6</v>
      </c>
      <c r="D102" s="1"/>
      <c r="E102" s="2" t="s">
        <v>210</v>
      </c>
      <c r="F102" s="2">
        <v>13</v>
      </c>
      <c r="G102" s="2">
        <v>42</v>
      </c>
      <c r="H102" s="2" t="s">
        <v>241</v>
      </c>
      <c r="I102" s="2" t="s">
        <v>52</v>
      </c>
      <c r="J102" s="2"/>
      <c r="K102" s="2"/>
      <c r="L102" s="10" t="s">
        <v>242</v>
      </c>
      <c r="M102" s="1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T102" s="1"/>
      <c r="AU102" s="34"/>
      <c r="AV102" s="34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 hidden="1" x14ac:dyDescent="0.25">
      <c r="A103" s="1" t="s">
        <v>40</v>
      </c>
      <c r="B103" s="1" t="s">
        <v>235</v>
      </c>
      <c r="C103" s="1">
        <v>6</v>
      </c>
      <c r="D103" s="1"/>
      <c r="E103" s="2" t="s">
        <v>210</v>
      </c>
      <c r="F103" s="2">
        <v>15</v>
      </c>
      <c r="G103" s="2">
        <v>39</v>
      </c>
      <c r="H103" s="2" t="s">
        <v>251</v>
      </c>
      <c r="I103" s="2" t="s">
        <v>52</v>
      </c>
      <c r="J103" s="2"/>
      <c r="K103" s="2"/>
      <c r="L103" s="10" t="s">
        <v>252</v>
      </c>
      <c r="M103" s="1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T103" s="1"/>
      <c r="AU103" s="34"/>
      <c r="AV103" s="34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 hidden="1" x14ac:dyDescent="0.25">
      <c r="A104" s="1" t="s">
        <v>40</v>
      </c>
      <c r="B104" s="1" t="s">
        <v>235</v>
      </c>
      <c r="C104" s="1">
        <v>6</v>
      </c>
      <c r="D104" s="1"/>
      <c r="E104" s="2" t="s">
        <v>210</v>
      </c>
      <c r="F104" s="2">
        <v>15</v>
      </c>
      <c r="G104" s="2">
        <v>25</v>
      </c>
      <c r="H104" s="5" t="s">
        <v>245</v>
      </c>
      <c r="I104" s="5" t="s">
        <v>39</v>
      </c>
      <c r="J104" s="5"/>
      <c r="K104" s="2"/>
      <c r="L104" s="10" t="s">
        <v>246</v>
      </c>
      <c r="M104" s="1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T104" s="1"/>
      <c r="AU104" s="34"/>
      <c r="AV104" s="34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 hidden="1" x14ac:dyDescent="0.25">
      <c r="A105" s="1" t="s">
        <v>40</v>
      </c>
      <c r="B105" s="1" t="s">
        <v>235</v>
      </c>
      <c r="C105" s="1">
        <v>6</v>
      </c>
      <c r="D105" s="1"/>
      <c r="E105" s="2" t="s">
        <v>210</v>
      </c>
      <c r="F105" s="2">
        <v>15</v>
      </c>
      <c r="G105" s="2">
        <v>33</v>
      </c>
      <c r="H105" s="2" t="s">
        <v>249</v>
      </c>
      <c r="I105" s="2" t="s">
        <v>52</v>
      </c>
      <c r="J105" s="2"/>
      <c r="K105" s="2"/>
      <c r="L105" s="10" t="s">
        <v>250</v>
      </c>
      <c r="M105" s="1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T105" s="1"/>
      <c r="AU105" s="34"/>
      <c r="AV105" s="34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 hidden="1" x14ac:dyDescent="0.25">
      <c r="A106" s="1" t="s">
        <v>40</v>
      </c>
      <c r="B106" s="1" t="s">
        <v>235</v>
      </c>
      <c r="C106" s="1">
        <v>6</v>
      </c>
      <c r="D106" s="1"/>
      <c r="E106" s="2" t="s">
        <v>210</v>
      </c>
      <c r="F106" s="2">
        <v>15</v>
      </c>
      <c r="G106" s="2">
        <v>27</v>
      </c>
      <c r="H106" s="2" t="s">
        <v>247</v>
      </c>
      <c r="I106" s="2" t="s">
        <v>52</v>
      </c>
      <c r="J106" s="2"/>
      <c r="K106" s="2"/>
      <c r="L106" s="10" t="s">
        <v>248</v>
      </c>
      <c r="M106" s="1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T106" s="1"/>
      <c r="AU106" s="34"/>
      <c r="AV106" s="34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 hidden="1" x14ac:dyDescent="0.25">
      <c r="A107" s="1" t="s">
        <v>40</v>
      </c>
      <c r="B107" s="1" t="s">
        <v>235</v>
      </c>
      <c r="C107" s="1">
        <v>6</v>
      </c>
      <c r="D107" s="1"/>
      <c r="E107" s="2" t="s">
        <v>210</v>
      </c>
      <c r="F107" s="2">
        <v>15</v>
      </c>
      <c r="G107" s="2">
        <v>43</v>
      </c>
      <c r="H107" s="2" t="s">
        <v>253</v>
      </c>
      <c r="I107" s="2" t="s">
        <v>52</v>
      </c>
      <c r="J107" s="2"/>
      <c r="K107" s="2"/>
      <c r="L107" s="10" t="s">
        <v>254</v>
      </c>
      <c r="M107" s="1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T107" s="1"/>
      <c r="AU107" s="34"/>
      <c r="AV107" s="34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 hidden="1" x14ac:dyDescent="0.25">
      <c r="A108" s="1" t="s">
        <v>40</v>
      </c>
      <c r="B108" s="1" t="s">
        <v>235</v>
      </c>
      <c r="C108" s="1">
        <v>6</v>
      </c>
      <c r="D108" s="1"/>
      <c r="E108" s="2" t="s">
        <v>210</v>
      </c>
      <c r="F108" s="2">
        <v>15</v>
      </c>
      <c r="G108" s="2">
        <v>55</v>
      </c>
      <c r="H108" s="2" t="s">
        <v>255</v>
      </c>
      <c r="I108" s="2" t="s">
        <v>52</v>
      </c>
      <c r="J108" s="2"/>
      <c r="K108" s="2"/>
      <c r="L108" s="10" t="s">
        <v>256</v>
      </c>
      <c r="M108" s="10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T108" s="1"/>
      <c r="AU108" s="34"/>
      <c r="AV108" s="34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 hidden="1" x14ac:dyDescent="0.25">
      <c r="A109" s="1" t="s">
        <v>40</v>
      </c>
      <c r="B109" s="1" t="s">
        <v>235</v>
      </c>
      <c r="C109" s="1">
        <v>7</v>
      </c>
      <c r="D109" s="1"/>
      <c r="E109" s="2" t="s">
        <v>210</v>
      </c>
      <c r="F109" s="2">
        <v>16</v>
      </c>
      <c r="G109" s="2">
        <v>22</v>
      </c>
      <c r="H109" s="2" t="s">
        <v>261</v>
      </c>
      <c r="I109" s="2" t="s">
        <v>52</v>
      </c>
      <c r="J109" s="2"/>
      <c r="K109" s="2"/>
      <c r="L109" s="10" t="s">
        <v>262</v>
      </c>
      <c r="M109" s="10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T109" s="1"/>
      <c r="AU109" s="34"/>
      <c r="AV109" s="3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 hidden="1" x14ac:dyDescent="0.25">
      <c r="A110" s="7" t="s">
        <v>40</v>
      </c>
      <c r="B110" s="7" t="s">
        <v>235</v>
      </c>
      <c r="C110" s="7">
        <v>7</v>
      </c>
      <c r="D110" s="7" t="s">
        <v>236</v>
      </c>
      <c r="E110" s="8" t="s">
        <v>210</v>
      </c>
      <c r="F110" s="2">
        <v>16</v>
      </c>
      <c r="G110" s="8">
        <v>55</v>
      </c>
      <c r="H110" s="5" t="s">
        <v>257</v>
      </c>
      <c r="I110" s="5" t="s">
        <v>39</v>
      </c>
      <c r="J110" s="6"/>
      <c r="K110" s="2" t="s">
        <v>50</v>
      </c>
      <c r="L110" s="9" t="s">
        <v>258</v>
      </c>
      <c r="M110" s="16">
        <v>43025</v>
      </c>
      <c r="N110" s="7" t="s">
        <v>48</v>
      </c>
      <c r="O110" s="7" t="s">
        <v>72</v>
      </c>
      <c r="P110" s="64">
        <v>6</v>
      </c>
      <c r="Q110" s="7"/>
      <c r="R110" s="7">
        <v>1976</v>
      </c>
      <c r="S110" s="7">
        <f>IF((2017-R110)&gt;35,6,IF(AND((2017-R110)&lt;=35,(2017-R110)&gt;=26),5,IF(AND((2017-R110)&lt;=25, (2017-R110)&gt;=16),3,1)))</f>
        <v>6</v>
      </c>
      <c r="T110" s="1"/>
      <c r="U110" s="1"/>
      <c r="V110" s="1"/>
      <c r="W110" s="1"/>
      <c r="X110" s="1"/>
      <c r="Y110" s="1"/>
      <c r="Z110" s="34">
        <f>2388.4/3356.5*100</f>
        <v>71.157455683003136</v>
      </c>
      <c r="AA110" s="1">
        <f>IF(Z110=100,9,IF(AND((Z110&lt;100),(Z110&gt;=90)),8,IF(AND((Z110&lt;90),(Z110&gt;=80)),7,IF(AND((Z110&lt;80),(Z110&gt;=70)),6,5))))</f>
        <v>6</v>
      </c>
      <c r="AB110" s="1">
        <v>10</v>
      </c>
      <c r="AC110" s="1">
        <f>AB110</f>
        <v>10</v>
      </c>
      <c r="AD110" s="1" t="s">
        <v>50</v>
      </c>
      <c r="AE110" s="1">
        <f>IF(AD110="Да",3,0)</f>
        <v>3</v>
      </c>
      <c r="AF110" s="1" t="s">
        <v>2438</v>
      </c>
      <c r="AG110" s="1">
        <f>IF(AF110="Да",3,0)</f>
        <v>0</v>
      </c>
      <c r="AH110" s="1">
        <v>70</v>
      </c>
      <c r="AI110" s="1">
        <f>(IF(AH110&gt;201,7,IF(AND(AH110&lt;=200,AH110&gt;=151),5,IF(AND(AH110&lt;=150,AH110&gt;=101),4,IF(AND(AH110&lt;=100,AH110&gt;=51),3,2)))))</f>
        <v>3</v>
      </c>
      <c r="AJ110" s="1">
        <v>2</v>
      </c>
      <c r="AK110" s="1">
        <f>IF(AJ110&gt;5,5,IF(AND(AJ110&lt;=5,AJ110&gt;3),3,0))</f>
        <v>0</v>
      </c>
      <c r="AL110" s="1">
        <v>20</v>
      </c>
      <c r="AM110" s="1">
        <f>IF(AL110&gt;30,3,IF(AND(AL110&lt;=30,AL110&gt;20),1,0))</f>
        <v>0</v>
      </c>
      <c r="AN110" s="1"/>
      <c r="AO110" s="1"/>
      <c r="AP110" s="34">
        <v>96.67</v>
      </c>
      <c r="AQ110" s="38">
        <v>3</v>
      </c>
      <c r="AR110" s="1">
        <v>3</v>
      </c>
      <c r="AT110" s="38">
        <f>S110+U110+W110+Y110+AA110+AC110+AE110+AG110+AI110+AK110+AM110+AQ110</f>
        <v>31</v>
      </c>
      <c r="AU110" s="65">
        <f>1163450.5+20512.44</f>
        <v>1183962.94</v>
      </c>
      <c r="AV110" s="65">
        <f>148884.14+247379.92</f>
        <v>396264.06000000006</v>
      </c>
      <c r="AW110" s="66">
        <f>AU110+AV110</f>
        <v>1580227</v>
      </c>
      <c r="AX110" s="66">
        <f>AU110*0.02</f>
        <v>23679.2588</v>
      </c>
      <c r="AY110" s="66">
        <f>AV110*0.2</f>
        <v>79252.81200000002</v>
      </c>
      <c r="AZ110" s="66">
        <f>AX110+AY110</f>
        <v>102932.07080000002</v>
      </c>
      <c r="BA110" s="66">
        <f>AW110-AZ110</f>
        <v>1477294.9291999999</v>
      </c>
      <c r="BB110" s="66">
        <f>(AW110-AZ110-247379.92*0.8)*61.97939365/100.99999999</f>
        <v>785107.70304612222</v>
      </c>
      <c r="BC110" s="66">
        <f>(AW110-AZ110-247379.92*0.8)*37.98738363/100.99999999</f>
        <v>481195.21263630752</v>
      </c>
      <c r="BD110" s="66">
        <f>(AW110-AZ110-247379.92*0.8)*1.03322271/100.99999999</f>
        <v>13088.077517570062</v>
      </c>
      <c r="BE110" s="68">
        <f>247379.92*0.8</f>
        <v>197903.93600000002</v>
      </c>
      <c r="BF110" s="1"/>
      <c r="BG110" s="1"/>
      <c r="BH110" s="1"/>
      <c r="BI110" s="1"/>
    </row>
    <row r="111" spans="1:61" hidden="1" x14ac:dyDescent="0.25">
      <c r="A111" s="1" t="s">
        <v>40</v>
      </c>
      <c r="B111" s="1" t="s">
        <v>235</v>
      </c>
      <c r="C111" s="1">
        <v>7</v>
      </c>
      <c r="D111" s="1"/>
      <c r="E111" s="2" t="s">
        <v>210</v>
      </c>
      <c r="F111" s="2">
        <v>16</v>
      </c>
      <c r="G111" s="2">
        <v>47</v>
      </c>
      <c r="H111" s="2" t="s">
        <v>263</v>
      </c>
      <c r="I111" s="2" t="s">
        <v>52</v>
      </c>
      <c r="J111" s="2"/>
      <c r="K111" s="2"/>
      <c r="L111" s="10" t="s">
        <v>264</v>
      </c>
      <c r="M111" s="10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T111" s="1"/>
      <c r="AU111" s="34"/>
      <c r="AV111" s="34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 hidden="1" x14ac:dyDescent="0.25">
      <c r="A112" s="1" t="s">
        <v>40</v>
      </c>
      <c r="B112" s="1" t="s">
        <v>235</v>
      </c>
      <c r="C112" s="1">
        <v>7</v>
      </c>
      <c r="D112" s="1"/>
      <c r="E112" s="2" t="s">
        <v>210</v>
      </c>
      <c r="F112" s="2">
        <v>16</v>
      </c>
      <c r="G112" s="2">
        <v>5</v>
      </c>
      <c r="H112" s="2" t="s">
        <v>259</v>
      </c>
      <c r="I112" s="2" t="s">
        <v>52</v>
      </c>
      <c r="J112" s="2"/>
      <c r="K112" s="2"/>
      <c r="L112" s="10" t="s">
        <v>260</v>
      </c>
      <c r="M112" s="1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T112" s="1"/>
      <c r="AU112" s="34"/>
      <c r="AV112" s="34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 hidden="1" x14ac:dyDescent="0.25">
      <c r="A113" s="1" t="s">
        <v>40</v>
      </c>
      <c r="B113" s="1" t="s">
        <v>235</v>
      </c>
      <c r="C113" s="1">
        <v>7</v>
      </c>
      <c r="D113" s="1"/>
      <c r="E113" s="2" t="s">
        <v>210</v>
      </c>
      <c r="F113" s="2">
        <v>16</v>
      </c>
      <c r="G113" s="2">
        <v>49</v>
      </c>
      <c r="H113" s="2" t="s">
        <v>265</v>
      </c>
      <c r="I113" s="2" t="s">
        <v>52</v>
      </c>
      <c r="J113" s="2"/>
      <c r="K113" s="2"/>
      <c r="L113" s="10" t="s">
        <v>266</v>
      </c>
      <c r="M113" s="1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T113" s="1"/>
      <c r="AU113" s="34"/>
      <c r="AV113" s="34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 hidden="1" x14ac:dyDescent="0.25">
      <c r="A114" s="1" t="s">
        <v>40</v>
      </c>
      <c r="B114" s="1" t="s">
        <v>235</v>
      </c>
      <c r="C114" s="1">
        <v>7</v>
      </c>
      <c r="D114" s="1"/>
      <c r="E114" s="2" t="s">
        <v>210</v>
      </c>
      <c r="F114" s="2">
        <v>17</v>
      </c>
      <c r="G114" s="2">
        <v>4</v>
      </c>
      <c r="H114" s="5" t="s">
        <v>267</v>
      </c>
      <c r="I114" s="5" t="s">
        <v>39</v>
      </c>
      <c r="J114" s="5"/>
      <c r="K114" s="2"/>
      <c r="L114" s="10" t="s">
        <v>268</v>
      </c>
      <c r="M114" s="1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T114" s="1"/>
      <c r="AU114" s="34"/>
      <c r="AV114" s="34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 hidden="1" x14ac:dyDescent="0.25">
      <c r="A115" s="1" t="s">
        <v>40</v>
      </c>
      <c r="B115" s="1" t="s">
        <v>235</v>
      </c>
      <c r="C115" s="1">
        <v>7</v>
      </c>
      <c r="D115" s="1"/>
      <c r="E115" s="2" t="s">
        <v>210</v>
      </c>
      <c r="F115" s="2">
        <v>17</v>
      </c>
      <c r="G115" s="2">
        <v>35</v>
      </c>
      <c r="H115" s="2" t="s">
        <v>269</v>
      </c>
      <c r="I115" s="2" t="s">
        <v>52</v>
      </c>
      <c r="J115" s="2"/>
      <c r="K115" s="2"/>
      <c r="L115" s="10" t="s">
        <v>270</v>
      </c>
      <c r="M115" s="1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T115" s="1"/>
      <c r="AU115" s="34"/>
      <c r="AV115" s="34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 hidden="1" x14ac:dyDescent="0.25">
      <c r="A116" s="1" t="s">
        <v>40</v>
      </c>
      <c r="B116" s="1" t="s">
        <v>235</v>
      </c>
      <c r="C116" s="1">
        <v>7</v>
      </c>
      <c r="D116" s="1"/>
      <c r="E116" s="2" t="s">
        <v>210</v>
      </c>
      <c r="F116" s="2">
        <v>17</v>
      </c>
      <c r="G116" s="2">
        <v>44</v>
      </c>
      <c r="H116" s="2" t="s">
        <v>271</v>
      </c>
      <c r="I116" s="2" t="s">
        <v>52</v>
      </c>
      <c r="J116" s="2"/>
      <c r="K116" s="2"/>
      <c r="L116" s="10" t="s">
        <v>272</v>
      </c>
      <c r="M116" s="10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T116" s="1"/>
      <c r="AU116" s="34"/>
      <c r="AV116" s="34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 hidden="1" x14ac:dyDescent="0.25">
      <c r="A117" s="1" t="s">
        <v>40</v>
      </c>
      <c r="B117" s="1" t="s">
        <v>235</v>
      </c>
      <c r="C117" s="1">
        <v>7</v>
      </c>
      <c r="D117" s="1"/>
      <c r="E117" s="2" t="s">
        <v>210</v>
      </c>
      <c r="F117" s="2">
        <v>17</v>
      </c>
      <c r="G117" s="2">
        <v>65</v>
      </c>
      <c r="H117" s="2" t="s">
        <v>273</v>
      </c>
      <c r="I117" s="2" t="s">
        <v>52</v>
      </c>
      <c r="J117" s="2"/>
      <c r="K117" s="2"/>
      <c r="L117" s="10" t="s">
        <v>274</v>
      </c>
      <c r="M117" s="1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T117" s="1"/>
      <c r="AU117" s="34"/>
      <c r="AV117" s="34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 hidden="1" x14ac:dyDescent="0.25">
      <c r="A118" s="1" t="s">
        <v>40</v>
      </c>
      <c r="B118" s="1" t="s">
        <v>235</v>
      </c>
      <c r="C118" s="1">
        <v>7</v>
      </c>
      <c r="D118" s="1"/>
      <c r="E118" s="2" t="s">
        <v>210</v>
      </c>
      <c r="F118" s="2">
        <v>19</v>
      </c>
      <c r="G118" s="2">
        <v>37</v>
      </c>
      <c r="H118" s="2" t="s">
        <v>277</v>
      </c>
      <c r="I118" s="2" t="s">
        <v>52</v>
      </c>
      <c r="J118" s="2"/>
      <c r="K118" s="2"/>
      <c r="L118" s="10" t="s">
        <v>278</v>
      </c>
      <c r="M118" s="10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T118" s="1"/>
      <c r="AU118" s="34"/>
      <c r="AV118" s="34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 x14ac:dyDescent="0.25">
      <c r="A119" s="36" t="s">
        <v>40</v>
      </c>
      <c r="B119" s="36" t="s">
        <v>41</v>
      </c>
      <c r="C119" s="36">
        <v>4</v>
      </c>
      <c r="D119" s="36" t="s">
        <v>42</v>
      </c>
      <c r="E119" s="36" t="s">
        <v>779</v>
      </c>
      <c r="F119" s="2">
        <v>7</v>
      </c>
      <c r="G119" s="2">
        <v>11</v>
      </c>
      <c r="H119" s="5" t="s">
        <v>812</v>
      </c>
      <c r="I119" s="5" t="s">
        <v>39</v>
      </c>
      <c r="J119" s="5"/>
      <c r="K119" s="2">
        <v>2019</v>
      </c>
      <c r="L119" s="10" t="s">
        <v>2454</v>
      </c>
      <c r="M119" s="10"/>
      <c r="N119" s="36"/>
      <c r="O119" s="36"/>
      <c r="P119" s="36"/>
      <c r="Q119" s="36"/>
      <c r="R119" s="85">
        <v>1962</v>
      </c>
      <c r="S119" s="124">
        <f>IF((2017-R119)&gt;35,6,IF(AND((2017-R119)&lt;=35,(2017-R119)&gt;=26),5,IF(AND((2017-R119)&lt;=25, (2017-R119)&gt;=16),3,1)))</f>
        <v>6</v>
      </c>
      <c r="T119" s="73">
        <v>0</v>
      </c>
      <c r="U119" s="73">
        <v>0</v>
      </c>
      <c r="V119" s="70">
        <v>0</v>
      </c>
      <c r="W119" s="70">
        <v>0</v>
      </c>
      <c r="X119" s="70">
        <v>0</v>
      </c>
      <c r="Y119" s="71">
        <v>1</v>
      </c>
      <c r="Z119" s="130">
        <v>70.7</v>
      </c>
      <c r="AA119" s="36">
        <f>IF(Z119=100,9,IF(AND((Z119&lt;100),(Z119&gt;=90)),8,IF(AND((Z119&lt;90),(Z119&gt;=80)),7,IF(AND((Z119&lt;80),(Z119&gt;=70)),6,5))))</f>
        <v>6</v>
      </c>
      <c r="AB119" s="131">
        <v>10</v>
      </c>
      <c r="AC119" s="84">
        <f>AB119</f>
        <v>10</v>
      </c>
      <c r="AD119" s="69" t="s">
        <v>2459</v>
      </c>
      <c r="AE119" s="72">
        <v>3</v>
      </c>
      <c r="AF119" s="69" t="s">
        <v>2460</v>
      </c>
      <c r="AG119" s="72">
        <v>0</v>
      </c>
      <c r="AH119" s="132">
        <v>220</v>
      </c>
      <c r="AI119" s="36">
        <f>(IF(AH119&gt;201,7,IF(AND(AH119&lt;=200,AH119&gt;=151),5,IF(AND(AH119&lt;=150,AH119&gt;=101),4,IF(AND(AH119&lt;=100,AH119&gt;=51),3,2)))))</f>
        <v>7</v>
      </c>
      <c r="AJ119" s="70">
        <v>2</v>
      </c>
      <c r="AK119" s="72">
        <v>0</v>
      </c>
      <c r="AL119" s="132">
        <v>20</v>
      </c>
      <c r="AM119" s="87">
        <v>0</v>
      </c>
      <c r="AN119" s="71">
        <v>0</v>
      </c>
      <c r="AO119" s="72">
        <v>0</v>
      </c>
      <c r="AP119" s="149">
        <v>97.05</v>
      </c>
      <c r="AQ119" s="125" t="e">
        <f>(IF((AP119-#REF!)&gt;0.3,3,IF(AND((AP119-#REF!)&lt;0.3,(AP119-#REF!)&gt;0.2),2,IF(AND((AP119-#REF!)&lt;0.2,(AP119-#REF!)&gt;0.1),1,IF(AND((AP119-#REF!)&lt;0.1,(AP119-#REF!)&gt;=0),0,0)))))</f>
        <v>#REF!</v>
      </c>
      <c r="AR119" s="126" t="e">
        <f>(IF((AP119-#REF!)&gt;0.3,3,IF(AND((AP119-#REF!)&lt;0.3,(AP119-#REF!)&gt;0.2),2,IF(AND((AP119-#REF!)&lt;0.2,(AP119-#REF!)&gt;0.1),1,IF(AND((AP119-#REF!)&lt;0.1,(AP119-#REF!)&gt;=0),0,"ОТКЛОНИТЬ")))))</f>
        <v>#REF!</v>
      </c>
      <c r="AS119" s="127" t="e">
        <f>IF(AR119="ОТКЛОНИТЬ", "ОТКЛОНИТЬ",S119+U119+W119+Y119+AA119+AC119+AE119+AG119+AI119+AK119+AM119+AQ119)</f>
        <v>#REF!</v>
      </c>
      <c r="AT119" s="128" t="e">
        <f>S119+U119+W119+Y119+AA119+AC119+AE119+AG119+AI119+AK119+AM119+AQ119</f>
        <v>#REF!</v>
      </c>
      <c r="AU119" s="133"/>
      <c r="AV119" s="133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</row>
    <row r="120" spans="1:61" hidden="1" x14ac:dyDescent="0.25">
      <c r="A120" s="1" t="s">
        <v>40</v>
      </c>
      <c r="B120" s="1" t="s">
        <v>235</v>
      </c>
      <c r="C120" s="1">
        <v>7</v>
      </c>
      <c r="D120" s="1"/>
      <c r="E120" s="2" t="s">
        <v>210</v>
      </c>
      <c r="F120" s="2">
        <v>19</v>
      </c>
      <c r="G120" s="2">
        <v>53</v>
      </c>
      <c r="H120" s="5"/>
      <c r="I120" s="5" t="s">
        <v>39</v>
      </c>
      <c r="J120" s="5"/>
      <c r="K120" s="2"/>
      <c r="L120" s="10" t="s">
        <v>280</v>
      </c>
      <c r="M120" s="1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T120" s="1"/>
      <c r="AU120" s="34"/>
      <c r="AV120" s="34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 hidden="1" x14ac:dyDescent="0.25">
      <c r="A121" s="1" t="s">
        <v>40</v>
      </c>
      <c r="B121" s="1" t="s">
        <v>235</v>
      </c>
      <c r="C121" s="1">
        <v>7</v>
      </c>
      <c r="D121" s="1"/>
      <c r="E121" s="2" t="s">
        <v>210</v>
      </c>
      <c r="F121" s="2">
        <v>19</v>
      </c>
      <c r="G121" s="2">
        <v>64</v>
      </c>
      <c r="H121" s="2" t="s">
        <v>281</v>
      </c>
      <c r="I121" s="2" t="s">
        <v>52</v>
      </c>
      <c r="J121" s="2"/>
      <c r="K121" s="2"/>
      <c r="L121" s="10" t="s">
        <v>282</v>
      </c>
      <c r="M121" s="1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T121" s="1"/>
      <c r="AU121" s="34"/>
      <c r="AV121" s="34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 hidden="1" x14ac:dyDescent="0.25">
      <c r="A122" s="1" t="s">
        <v>40</v>
      </c>
      <c r="B122" s="1" t="s">
        <v>235</v>
      </c>
      <c r="C122" s="1">
        <v>7</v>
      </c>
      <c r="D122" s="1"/>
      <c r="E122" s="2" t="s">
        <v>210</v>
      </c>
      <c r="F122" s="2">
        <v>19</v>
      </c>
      <c r="G122" s="2">
        <v>75</v>
      </c>
      <c r="H122" s="2" t="s">
        <v>283</v>
      </c>
      <c r="I122" s="2" t="s">
        <v>52</v>
      </c>
      <c r="J122" s="2"/>
      <c r="K122" s="2"/>
      <c r="L122" s="10" t="s">
        <v>284</v>
      </c>
      <c r="M122" s="1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T122" s="1"/>
      <c r="AU122" s="34"/>
      <c r="AV122" s="3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 hidden="1" x14ac:dyDescent="0.25">
      <c r="A123" s="1" t="s">
        <v>40</v>
      </c>
      <c r="B123" s="1" t="s">
        <v>235</v>
      </c>
      <c r="C123" s="1">
        <v>7</v>
      </c>
      <c r="D123" s="1"/>
      <c r="E123" s="2" t="s">
        <v>210</v>
      </c>
      <c r="F123" s="2">
        <v>25</v>
      </c>
      <c r="G123" s="2">
        <v>18</v>
      </c>
      <c r="H123" s="2" t="s">
        <v>285</v>
      </c>
      <c r="I123" s="2" t="s">
        <v>52</v>
      </c>
      <c r="J123" s="2"/>
      <c r="K123" s="2"/>
      <c r="L123" s="10"/>
      <c r="M123" s="1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T123" s="1"/>
      <c r="AU123" s="34"/>
      <c r="AV123" s="34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 hidden="1" x14ac:dyDescent="0.25">
      <c r="A124" s="1" t="s">
        <v>40</v>
      </c>
      <c r="B124" s="1" t="s">
        <v>235</v>
      </c>
      <c r="C124" s="1">
        <v>7</v>
      </c>
      <c r="D124" s="1"/>
      <c r="E124" s="2" t="s">
        <v>210</v>
      </c>
      <c r="F124" s="2">
        <v>25</v>
      </c>
      <c r="G124" s="2">
        <v>56</v>
      </c>
      <c r="H124" s="2" t="s">
        <v>288</v>
      </c>
      <c r="I124" s="2" t="s">
        <v>52</v>
      </c>
      <c r="J124" s="2"/>
      <c r="K124" s="2"/>
      <c r="L124" s="10" t="s">
        <v>289</v>
      </c>
      <c r="M124" s="1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T124" s="1"/>
      <c r="AU124" s="34"/>
      <c r="AV124" s="34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x14ac:dyDescent="0.25">
      <c r="A125" s="134" t="s">
        <v>40</v>
      </c>
      <c r="B125" s="134" t="s">
        <v>1556</v>
      </c>
      <c r="C125" s="134">
        <v>16</v>
      </c>
      <c r="D125" s="134" t="s">
        <v>2504</v>
      </c>
      <c r="E125" s="47" t="s">
        <v>1483</v>
      </c>
      <c r="F125" s="47">
        <v>50</v>
      </c>
      <c r="G125" s="47">
        <v>39</v>
      </c>
      <c r="H125" s="2" t="s">
        <v>1559</v>
      </c>
      <c r="I125" s="5" t="s">
        <v>39</v>
      </c>
      <c r="J125" s="5"/>
      <c r="K125" s="2">
        <v>2019</v>
      </c>
      <c r="L125" s="2" t="s">
        <v>1560</v>
      </c>
      <c r="M125" s="2"/>
      <c r="N125" s="36"/>
      <c r="O125" s="36"/>
      <c r="P125" s="36"/>
      <c r="Q125" s="36"/>
      <c r="R125" s="173">
        <v>1986</v>
      </c>
      <c r="S125" s="134">
        <f>IF((2017-R125)&gt;35,6,IF(AND((2017-R125)&lt;=35,(2017-R125)&gt;=26),5,IF(AND((2017-R125)&lt;=25, (2017-R125)&gt;=16),3,1)))</f>
        <v>5</v>
      </c>
      <c r="T125" s="79">
        <v>0</v>
      </c>
      <c r="U125" s="81">
        <v>0</v>
      </c>
      <c r="V125" s="81">
        <v>0</v>
      </c>
      <c r="W125" s="81">
        <v>0</v>
      </c>
      <c r="X125" s="81">
        <v>0</v>
      </c>
      <c r="Y125" s="82">
        <v>1</v>
      </c>
      <c r="Z125" s="174">
        <v>82.42</v>
      </c>
      <c r="AA125" s="36">
        <f>IF(Z125=100,9,IF(AND((Z125&lt;100),(Z125&gt;=90)),8,IF(AND((Z125&lt;90),(Z125&gt;=80)),7,IF(AND((Z125&lt;80),(Z125&gt;=70)),6,5))))</f>
        <v>7</v>
      </c>
      <c r="AB125" s="175">
        <v>10</v>
      </c>
      <c r="AC125" s="84">
        <f>AB125</f>
        <v>10</v>
      </c>
      <c r="AD125" s="78" t="s">
        <v>2459</v>
      </c>
      <c r="AE125" s="83">
        <v>3</v>
      </c>
      <c r="AF125" s="83" t="s">
        <v>2460</v>
      </c>
      <c r="AG125" s="83">
        <v>0</v>
      </c>
      <c r="AH125" s="175">
        <v>359</v>
      </c>
      <c r="AI125" s="36">
        <f>(IF(AH125&gt;201,7,IF(AND(AH125&lt;=200,AH125&gt;=151),5,IF(AND(AH125&lt;=150,AH125&gt;=101),4,IF(AND(AH125&lt;=100,AH125&gt;=51),3,2)))))</f>
        <v>7</v>
      </c>
      <c r="AJ125" s="81">
        <v>2</v>
      </c>
      <c r="AK125" s="83">
        <v>0</v>
      </c>
      <c r="AL125" s="82">
        <v>20</v>
      </c>
      <c r="AM125" s="88">
        <v>0</v>
      </c>
      <c r="AN125" s="81">
        <v>0</v>
      </c>
      <c r="AO125" s="83">
        <v>0</v>
      </c>
      <c r="AP125" s="176">
        <v>82.42</v>
      </c>
      <c r="AQ125" s="125" t="e">
        <f>(IF((AP125-#REF!)&gt;0.3,3,IF(AND((AP125-#REF!)&lt;0.3,(AP125-#REF!)&gt;0.2),2,IF(AND((AP125-#REF!)&lt;0.2,(AP125-#REF!)&gt;0.1),1,IF(AND((AP125-#REF!)&lt;0.1,(AP125-#REF!)&gt;=0),0,0)))))</f>
        <v>#REF!</v>
      </c>
      <c r="AR125" s="126" t="e">
        <f>(IF((AP125-#REF!)&gt;0.3,3,IF(AND((AP125-#REF!)&lt;0.3,(AP125-#REF!)&gt;0.2),2,IF(AND((AP125-#REF!)&lt;0.2,(AP125-#REF!)&gt;0.1),1,IF(AND((AP125-#REF!)&lt;0.1,(AP125-#REF!)&gt;=0),0,"ОТКЛОНИТЬ")))))</f>
        <v>#REF!</v>
      </c>
      <c r="AS125" s="127" t="e">
        <f>IF(AR125="ОТКЛОНИТЬ", "ОТКЛОНИТЬ",S125+U125+W125+Y125+AA125+AC125+AE125+AG125+AI125+AK125+AM125+AQ125)</f>
        <v>#REF!</v>
      </c>
      <c r="AT125" s="128" t="e">
        <f>S125+U125+W125+Y125+AA125+AC125+AE125+AG125+AI125+AK125+AM125+AQ125</f>
        <v>#REF!</v>
      </c>
      <c r="AU125" s="133"/>
      <c r="AV125" s="133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</row>
    <row r="126" spans="1:61" hidden="1" x14ac:dyDescent="0.25">
      <c r="A126" s="1" t="s">
        <v>40</v>
      </c>
      <c r="B126" s="1" t="s">
        <v>235</v>
      </c>
      <c r="C126" s="1">
        <v>7</v>
      </c>
      <c r="D126" s="1"/>
      <c r="E126" s="2" t="s">
        <v>210</v>
      </c>
      <c r="F126" s="2">
        <v>25</v>
      </c>
      <c r="G126" s="2">
        <v>25</v>
      </c>
      <c r="H126" s="2" t="s">
        <v>286</v>
      </c>
      <c r="I126" s="6" t="s">
        <v>39</v>
      </c>
      <c r="J126" s="2"/>
      <c r="K126" s="2"/>
      <c r="L126" s="10" t="s">
        <v>287</v>
      </c>
      <c r="M126" s="10"/>
      <c r="N126" s="1"/>
      <c r="O126" s="1"/>
      <c r="P126" s="1"/>
      <c r="Q126" s="1"/>
      <c r="R126" s="85">
        <v>1967</v>
      </c>
      <c r="S126" s="35">
        <f>IF((2017-R126)&gt;35,6,IF(AND((2017-R126)&lt;=35,(2017-R126)&gt;=26),5,IF(AND((2017-R126)&lt;=25, (2017-R126)&gt;=16),3,1)))</f>
        <v>6</v>
      </c>
      <c r="T126" s="73">
        <v>0</v>
      </c>
      <c r="U126" s="73">
        <v>0</v>
      </c>
      <c r="V126" s="70">
        <v>0</v>
      </c>
      <c r="W126" s="70">
        <v>0</v>
      </c>
      <c r="X126" s="70">
        <v>0</v>
      </c>
      <c r="Y126" s="71">
        <v>1</v>
      </c>
      <c r="Z126" s="89">
        <v>79.900000000000006</v>
      </c>
      <c r="AA126" s="74">
        <v>7</v>
      </c>
      <c r="AB126" s="74"/>
      <c r="AC126" s="74"/>
      <c r="AD126" s="69" t="s">
        <v>2459</v>
      </c>
      <c r="AE126" s="72">
        <v>3</v>
      </c>
      <c r="AF126" s="69" t="s">
        <v>2460</v>
      </c>
      <c r="AG126" s="72">
        <v>0</v>
      </c>
      <c r="AH126" s="89">
        <v>160</v>
      </c>
      <c r="AI126" s="1">
        <f>(IF(AH126&gt;201,7,IF(AND(AH126&lt;=200,AH126&gt;=151),5,IF(AND(AH126&lt;=150,AH126&gt;=101),4,IF(AND(AH126&lt;=100,AH126&gt;=51),3,2)))))</f>
        <v>5</v>
      </c>
      <c r="AJ126" s="70">
        <v>2</v>
      </c>
      <c r="AK126" s="72">
        <v>0</v>
      </c>
      <c r="AL126" s="89">
        <v>20</v>
      </c>
      <c r="AM126" s="87">
        <v>0</v>
      </c>
      <c r="AN126" s="71">
        <v>0</v>
      </c>
      <c r="AO126" s="72">
        <v>0</v>
      </c>
      <c r="AP126" s="85">
        <v>105.07</v>
      </c>
      <c r="AQ126" s="38" t="e">
        <f>(IF((AP126-#REF!)&gt;0.3,3,IF(AND((AP126-#REF!)&lt;0.3,(AP126-#REF!)&gt;0.2),2,IF(AND((AP126-#REF!)&lt;0.2,(AP126-#REF!)&gt;0.1),1,IF(AND((AP126-#REF!)&lt;0.1,(AP126-#REF!)&gt;=0),0,0)))))</f>
        <v>#REF!</v>
      </c>
      <c r="AR126" s="1" t="e">
        <f>(IF((AP126-#REF!)&gt;0.3,3,IF(AND((AP126-#REF!)&lt;0.3,(AP126-#REF!)&gt;0.2),2,IF(AND((AP126-#REF!)&lt;0.2,(AP126-#REF!)&gt;0.1),1,IF(AND((AP126-#REF!)&lt;0.1,(AP126-#REF!)&gt;=0),0,"ОТКЛОНИТЬ")))))</f>
        <v>#REF!</v>
      </c>
      <c r="AT126" s="38" t="e">
        <f>S126+U126+W126+Y126+AA126+AC126+AE126+AG126+AI126+AK126+AM126+AQ126</f>
        <v>#REF!</v>
      </c>
      <c r="AU126" s="34"/>
      <c r="AV126" s="34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hidden="1" x14ac:dyDescent="0.25">
      <c r="A127" s="1" t="s">
        <v>40</v>
      </c>
      <c r="B127" s="1" t="s">
        <v>235</v>
      </c>
      <c r="C127" s="1">
        <v>7</v>
      </c>
      <c r="D127" s="1"/>
      <c r="E127" s="2" t="s">
        <v>210</v>
      </c>
      <c r="F127" s="2">
        <v>27</v>
      </c>
      <c r="G127" s="2">
        <v>39</v>
      </c>
      <c r="H127" s="2" t="s">
        <v>304</v>
      </c>
      <c r="I127" s="2" t="s">
        <v>52</v>
      </c>
      <c r="J127" s="2"/>
      <c r="K127" s="2"/>
      <c r="L127" s="10" t="s">
        <v>305</v>
      </c>
      <c r="M127" s="1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T127" s="1"/>
      <c r="AU127" s="34"/>
      <c r="AV127" s="34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 hidden="1" x14ac:dyDescent="0.25">
      <c r="A128" s="1" t="s">
        <v>40</v>
      </c>
      <c r="B128" s="1" t="s">
        <v>235</v>
      </c>
      <c r="C128" s="1">
        <v>7</v>
      </c>
      <c r="D128" s="1"/>
      <c r="E128" s="2" t="s">
        <v>210</v>
      </c>
      <c r="F128" s="2">
        <v>27</v>
      </c>
      <c r="G128" s="2">
        <v>35</v>
      </c>
      <c r="H128" s="2" t="s">
        <v>302</v>
      </c>
      <c r="I128" s="2" t="s">
        <v>52</v>
      </c>
      <c r="J128" s="2"/>
      <c r="K128" s="2"/>
      <c r="L128" s="10" t="s">
        <v>303</v>
      </c>
      <c r="M128" s="1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T128" s="1"/>
      <c r="AU128" s="34"/>
      <c r="AV128" s="34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61" x14ac:dyDescent="0.25">
      <c r="A129" s="36" t="s">
        <v>40</v>
      </c>
      <c r="B129" s="36" t="s">
        <v>41</v>
      </c>
      <c r="C129" s="36">
        <v>1</v>
      </c>
      <c r="D129" s="36" t="s">
        <v>2493</v>
      </c>
      <c r="E129" s="2" t="s">
        <v>1995</v>
      </c>
      <c r="F129" s="2" t="s">
        <v>765</v>
      </c>
      <c r="G129" s="2">
        <v>50</v>
      </c>
      <c r="H129" s="2" t="s">
        <v>2051</v>
      </c>
      <c r="I129" s="2" t="s">
        <v>39</v>
      </c>
      <c r="J129" s="2"/>
      <c r="K129" s="2">
        <v>2019</v>
      </c>
      <c r="L129" s="10" t="s">
        <v>2052</v>
      </c>
      <c r="M129" s="10"/>
      <c r="N129" s="36"/>
      <c r="O129" s="36"/>
      <c r="P129" s="36"/>
      <c r="Q129" s="36"/>
      <c r="R129" s="85">
        <v>1960</v>
      </c>
      <c r="S129" s="134">
        <f>IF((2017-R129)&gt;35,6,IF(AND((2017-R129)&lt;=35,(2017-R129)&gt;=26),5,IF(AND((2017-R129)&lt;=25, (2017-R129)&gt;=16),3,1)))</f>
        <v>6</v>
      </c>
      <c r="T129" s="73">
        <v>0</v>
      </c>
      <c r="U129" s="73">
        <v>0</v>
      </c>
      <c r="V129" s="70">
        <v>0</v>
      </c>
      <c r="W129" s="70">
        <v>0</v>
      </c>
      <c r="X129" s="70">
        <v>0</v>
      </c>
      <c r="Y129" s="71">
        <v>1</v>
      </c>
      <c r="Z129" s="130">
        <v>70.62</v>
      </c>
      <c r="AA129" s="36">
        <f>IF(Z129=100,9,IF(AND((Z129&lt;100),(Z129&gt;=90)),8,IF(AND((Z129&lt;90),(Z129&gt;=80)),7,IF(AND((Z129&lt;80),(Z129&gt;=70)),6,5))))</f>
        <v>6</v>
      </c>
      <c r="AB129" s="131">
        <v>10</v>
      </c>
      <c r="AC129" s="84">
        <f>AB129</f>
        <v>10</v>
      </c>
      <c r="AD129" s="69" t="s">
        <v>2459</v>
      </c>
      <c r="AE129" s="72">
        <v>3</v>
      </c>
      <c r="AF129" s="69" t="s">
        <v>2460</v>
      </c>
      <c r="AG129" s="72">
        <v>0</v>
      </c>
      <c r="AH129" s="132">
        <v>206</v>
      </c>
      <c r="AI129" s="36">
        <f>(IF(AH129&gt;201,7,IF(AND(AH129&lt;=200,AH129&gt;=151),5,IF(AND(AH129&lt;=150,AH129&gt;=101),4,IF(AND(AH129&lt;=100,AH129&gt;=51),3,2)))))</f>
        <v>7</v>
      </c>
      <c r="AJ129" s="75">
        <v>2</v>
      </c>
      <c r="AK129" s="76">
        <v>0</v>
      </c>
      <c r="AL129" s="171">
        <v>20</v>
      </c>
      <c r="AM129" s="91">
        <v>0</v>
      </c>
      <c r="AN129" s="77">
        <v>0</v>
      </c>
      <c r="AO129" s="76">
        <v>0</v>
      </c>
      <c r="AP129" s="172">
        <v>92.99</v>
      </c>
      <c r="AQ129" s="125" t="e">
        <f>(IF((AP129-#REF!)&gt;0.3,3,IF(AND((AP129-#REF!)&lt;0.3,(AP129-#REF!)&gt;0.2),2,IF(AND((AP129-#REF!)&lt;0.2,(AP129-#REF!)&gt;0.1),1,IF(AND((AP129-#REF!)&lt;0.1,(AP129-#REF!)&gt;=0),0,0)))))</f>
        <v>#REF!</v>
      </c>
      <c r="AR129" s="126" t="e">
        <f>(IF((AP129-#REF!)&gt;0.3,3,IF(AND((AP129-#REF!)&lt;0.3,(AP129-#REF!)&gt;0.2),2,IF(AND((AP129-#REF!)&lt;0.2,(AP129-#REF!)&gt;0.1),1,IF(AND((AP129-#REF!)&lt;0.1,(AP129-#REF!)&gt;=0),0,"ОТКЛОНИТЬ")))))</f>
        <v>#REF!</v>
      </c>
      <c r="AS129" s="127" t="e">
        <f>IF(AR129="ОТКЛОНИТЬ", "ОТКЛОНИТЬ",S129+U129+W129+Y129+AA129+AC129+AE129+AG129+AI129+AK129+AM129+AQ129)</f>
        <v>#REF!</v>
      </c>
      <c r="AT129" s="128" t="e">
        <f>S129+U129+W129+Y129+AA129+AC129+AE129+AG129+AI129+AK129+AM129+AQ129</f>
        <v>#REF!</v>
      </c>
      <c r="AU129" s="133"/>
      <c r="AV129" s="133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</row>
    <row r="130" spans="1:61" hidden="1" x14ac:dyDescent="0.25">
      <c r="A130" s="1" t="s">
        <v>40</v>
      </c>
      <c r="B130" s="1" t="s">
        <v>235</v>
      </c>
      <c r="C130" s="1">
        <v>7</v>
      </c>
      <c r="D130" s="1"/>
      <c r="E130" s="2" t="s">
        <v>210</v>
      </c>
      <c r="F130" s="2">
        <v>27</v>
      </c>
      <c r="G130" s="2">
        <v>73</v>
      </c>
      <c r="H130" s="2" t="s">
        <v>306</v>
      </c>
      <c r="I130" s="2" t="s">
        <v>52</v>
      </c>
      <c r="J130" s="2"/>
      <c r="K130" s="2"/>
      <c r="L130" s="10" t="s">
        <v>307</v>
      </c>
      <c r="M130" s="1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T130" s="1"/>
      <c r="AU130" s="34"/>
      <c r="AV130" s="34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 hidden="1" x14ac:dyDescent="0.25">
      <c r="A131" s="1" t="s">
        <v>40</v>
      </c>
      <c r="B131" s="1" t="s">
        <v>235</v>
      </c>
      <c r="C131" s="1">
        <v>7</v>
      </c>
      <c r="D131" s="1"/>
      <c r="E131" s="2" t="s">
        <v>210</v>
      </c>
      <c r="F131" s="2">
        <v>27</v>
      </c>
      <c r="G131" s="2">
        <v>30</v>
      </c>
      <c r="H131" s="2" t="s">
        <v>296</v>
      </c>
      <c r="I131" s="2" t="s">
        <v>52</v>
      </c>
      <c r="J131" s="2"/>
      <c r="K131" s="2"/>
      <c r="L131" s="10" t="s">
        <v>297</v>
      </c>
      <c r="M131" s="1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T131" s="1"/>
      <c r="AU131" s="34"/>
      <c r="AV131" s="34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 hidden="1" x14ac:dyDescent="0.25">
      <c r="A132" s="1" t="s">
        <v>40</v>
      </c>
      <c r="B132" s="1" t="s">
        <v>235</v>
      </c>
      <c r="C132" s="1">
        <v>7</v>
      </c>
      <c r="D132" s="1"/>
      <c r="E132" s="2" t="s">
        <v>210</v>
      </c>
      <c r="F132" s="2">
        <v>27</v>
      </c>
      <c r="G132" s="2">
        <v>31</v>
      </c>
      <c r="H132" s="2" t="s">
        <v>298</v>
      </c>
      <c r="I132" s="2" t="s">
        <v>52</v>
      </c>
      <c r="J132" s="2"/>
      <c r="K132" s="2"/>
      <c r="L132" s="10" t="s">
        <v>299</v>
      </c>
      <c r="M132" s="1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T132" s="1"/>
      <c r="AU132" s="34"/>
      <c r="AV132" s="34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1:61" hidden="1" x14ac:dyDescent="0.25">
      <c r="A133" s="1" t="s">
        <v>40</v>
      </c>
      <c r="B133" s="1" t="s">
        <v>235</v>
      </c>
      <c r="C133" s="1">
        <v>7</v>
      </c>
      <c r="D133" s="1"/>
      <c r="E133" s="2" t="s">
        <v>210</v>
      </c>
      <c r="F133" s="2">
        <v>27</v>
      </c>
      <c r="G133" s="2">
        <v>34</v>
      </c>
      <c r="H133" s="2" t="s">
        <v>300</v>
      </c>
      <c r="I133" s="2" t="s">
        <v>52</v>
      </c>
      <c r="J133" s="2"/>
      <c r="K133" s="2"/>
      <c r="L133" s="10" t="s">
        <v>301</v>
      </c>
      <c r="M133" s="1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T133" s="1"/>
      <c r="AU133" s="34"/>
      <c r="AV133" s="34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1" hidden="1" x14ac:dyDescent="0.25">
      <c r="A134" s="1" t="s">
        <v>40</v>
      </c>
      <c r="B134" s="1" t="s">
        <v>235</v>
      </c>
      <c r="C134" s="1">
        <v>7</v>
      </c>
      <c r="D134" s="1"/>
      <c r="E134" s="2" t="s">
        <v>210</v>
      </c>
      <c r="F134" s="2">
        <v>27</v>
      </c>
      <c r="G134" s="2">
        <v>12</v>
      </c>
      <c r="H134" s="2" t="s">
        <v>294</v>
      </c>
      <c r="I134" s="2" t="s">
        <v>52</v>
      </c>
      <c r="J134" s="2"/>
      <c r="K134" s="2"/>
      <c r="L134" s="10" t="s">
        <v>295</v>
      </c>
      <c r="M134" s="1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T134" s="1"/>
      <c r="AU134" s="34"/>
      <c r="AV134" s="34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1" hidden="1" x14ac:dyDescent="0.25">
      <c r="A135" s="1" t="s">
        <v>40</v>
      </c>
      <c r="B135" s="1" t="s">
        <v>235</v>
      </c>
      <c r="C135" s="1">
        <v>7</v>
      </c>
      <c r="D135" s="1"/>
      <c r="E135" s="2" t="s">
        <v>210</v>
      </c>
      <c r="F135" s="2">
        <v>27</v>
      </c>
      <c r="G135" s="2">
        <v>9</v>
      </c>
      <c r="H135" s="2" t="s">
        <v>292</v>
      </c>
      <c r="I135" s="2" t="s">
        <v>52</v>
      </c>
      <c r="J135" s="2"/>
      <c r="K135" s="2"/>
      <c r="L135" s="10" t="s">
        <v>293</v>
      </c>
      <c r="M135" s="1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T135" s="1"/>
      <c r="AU135" s="34"/>
      <c r="AV135" s="3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1" ht="30" hidden="1" x14ac:dyDescent="0.25">
      <c r="A136" s="1" t="s">
        <v>35</v>
      </c>
      <c r="B136" s="1" t="s">
        <v>36</v>
      </c>
      <c r="C136" s="1">
        <v>20</v>
      </c>
      <c r="D136" s="1"/>
      <c r="E136" s="2" t="s">
        <v>310</v>
      </c>
      <c r="F136" s="2">
        <v>2</v>
      </c>
      <c r="G136" s="1">
        <v>6</v>
      </c>
      <c r="H136" s="5" t="s">
        <v>311</v>
      </c>
      <c r="I136" s="5" t="s">
        <v>39</v>
      </c>
      <c r="J136" s="5"/>
      <c r="K136" s="2"/>
      <c r="L136" s="2">
        <v>89135688114</v>
      </c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T136" s="1"/>
      <c r="AU136" s="34"/>
      <c r="AV136" s="34"/>
      <c r="AW136" s="1"/>
      <c r="AX136" s="1"/>
      <c r="AY136" s="1"/>
      <c r="AZ136" s="1"/>
      <c r="BA136" s="1"/>
      <c r="BB136" s="1"/>
      <c r="BC136" s="1"/>
      <c r="BD136" s="1"/>
      <c r="BE136" s="1"/>
      <c r="BF136" s="1" t="s">
        <v>312</v>
      </c>
      <c r="BG136" s="2"/>
      <c r="BH136" s="1"/>
      <c r="BI136" s="2">
        <v>125</v>
      </c>
    </row>
    <row r="137" spans="1:61" ht="30" hidden="1" x14ac:dyDescent="0.25">
      <c r="A137" s="1" t="s">
        <v>35</v>
      </c>
      <c r="B137" s="1" t="s">
        <v>36</v>
      </c>
      <c r="C137" s="1">
        <v>20</v>
      </c>
      <c r="D137" s="1"/>
      <c r="E137" s="2" t="s">
        <v>310</v>
      </c>
      <c r="F137" s="2">
        <v>3</v>
      </c>
      <c r="G137" s="1">
        <v>2</v>
      </c>
      <c r="H137" s="2" t="s">
        <v>313</v>
      </c>
      <c r="I137" s="5" t="s">
        <v>39</v>
      </c>
      <c r="J137" s="5"/>
      <c r="K137" s="2"/>
      <c r="L137" s="2">
        <v>89509965521</v>
      </c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T137" s="1"/>
      <c r="AU137" s="34"/>
      <c r="AV137" s="34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2"/>
      <c r="BH137" s="1"/>
      <c r="BI137" s="2">
        <v>89.9</v>
      </c>
    </row>
    <row r="138" spans="1:61" ht="30" hidden="1" x14ac:dyDescent="0.25">
      <c r="A138" s="1" t="s">
        <v>35</v>
      </c>
      <c r="B138" s="1" t="s">
        <v>36</v>
      </c>
      <c r="C138" s="1">
        <v>20</v>
      </c>
      <c r="D138" s="1"/>
      <c r="E138" s="2" t="s">
        <v>310</v>
      </c>
      <c r="F138" s="2">
        <v>4</v>
      </c>
      <c r="G138" s="1">
        <v>3</v>
      </c>
      <c r="H138" s="2" t="s">
        <v>314</v>
      </c>
      <c r="I138" s="5" t="s">
        <v>39</v>
      </c>
      <c r="J138" s="5"/>
      <c r="K138" s="2"/>
      <c r="L138" s="2" t="s">
        <v>315</v>
      </c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T138" s="1"/>
      <c r="AU138" s="34"/>
      <c r="AV138" s="34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2"/>
      <c r="BH138" s="1"/>
      <c r="BI138" s="2">
        <v>89.9</v>
      </c>
    </row>
    <row r="139" spans="1:61" x14ac:dyDescent="0.25">
      <c r="A139" s="36" t="s">
        <v>40</v>
      </c>
      <c r="B139" s="36" t="s">
        <v>235</v>
      </c>
      <c r="C139" s="36">
        <v>2</v>
      </c>
      <c r="D139" s="36" t="s">
        <v>2494</v>
      </c>
      <c r="E139" s="2" t="s">
        <v>1049</v>
      </c>
      <c r="F139" s="2">
        <v>25</v>
      </c>
      <c r="G139" s="2"/>
      <c r="H139" s="5" t="s">
        <v>2471</v>
      </c>
      <c r="I139" s="5" t="s">
        <v>39</v>
      </c>
      <c r="J139" s="5"/>
      <c r="K139" s="2">
        <v>2019</v>
      </c>
      <c r="L139" s="10" t="s">
        <v>2472</v>
      </c>
      <c r="M139" s="10"/>
      <c r="N139" s="36"/>
      <c r="O139" s="36"/>
      <c r="P139" s="36"/>
      <c r="Q139" s="36"/>
      <c r="R139" s="85">
        <v>1964</v>
      </c>
      <c r="S139" s="134">
        <f>IF((2017-R139)&gt;35,6,IF(AND((2017-R139)&lt;=35,(2017-R139)&gt;=26),5,IF(AND((2017-R139)&lt;=25, (2017-R139)&gt;=16),3,1)))</f>
        <v>6</v>
      </c>
      <c r="T139" s="73">
        <v>0</v>
      </c>
      <c r="U139" s="73">
        <v>0</v>
      </c>
      <c r="V139" s="70">
        <v>0</v>
      </c>
      <c r="W139" s="70">
        <v>0</v>
      </c>
      <c r="X139" s="70">
        <v>0</v>
      </c>
      <c r="Y139" s="71">
        <v>1</v>
      </c>
      <c r="Z139" s="130">
        <v>54.8</v>
      </c>
      <c r="AA139" s="36">
        <f>IF(Z139=100,9,IF(AND((Z139&lt;100),(Z139&gt;=90)),8,IF(AND((Z139&lt;90),(Z139&gt;=80)),7,IF(AND((Z139&lt;80),(Z139&gt;=70)),6,5))))</f>
        <v>5</v>
      </c>
      <c r="AB139" s="131">
        <v>10</v>
      </c>
      <c r="AC139" s="84">
        <f>AB139</f>
        <v>10</v>
      </c>
      <c r="AD139" s="69" t="s">
        <v>2459</v>
      </c>
      <c r="AE139" s="72">
        <v>3</v>
      </c>
      <c r="AF139" s="69" t="s">
        <v>2460</v>
      </c>
      <c r="AG139" s="72">
        <v>0</v>
      </c>
      <c r="AH139" s="132">
        <v>367</v>
      </c>
      <c r="AI139" s="36">
        <f>(IF(AH139&gt;201,7,IF(AND(AH139&lt;=200,AH139&gt;=151),5,IF(AND(AH139&lt;=150,AH139&gt;=101),4,IF(AND(AH139&lt;=100,AH139&gt;=51),3,2)))))</f>
        <v>7</v>
      </c>
      <c r="AJ139" s="70">
        <v>2</v>
      </c>
      <c r="AK139" s="72">
        <v>0</v>
      </c>
      <c r="AL139" s="132">
        <v>20</v>
      </c>
      <c r="AM139" s="87">
        <v>0</v>
      </c>
      <c r="AN139" s="71">
        <v>0</v>
      </c>
      <c r="AO139" s="72">
        <v>0</v>
      </c>
      <c r="AP139" s="149">
        <v>94.06</v>
      </c>
      <c r="AQ139" s="125" t="e">
        <f>(IF((AP139-#REF!)&gt;0.3,3,IF(AND((AP139-#REF!)&lt;0.3,(AP139-#REF!)&gt;0.2),2,IF(AND((AP139-#REF!)&lt;0.2,(AP139-#REF!)&gt;0.1),1,IF(AND((AP139-#REF!)&lt;0.1,(AP139-#REF!)&gt;=0),0,0)))))</f>
        <v>#REF!</v>
      </c>
      <c r="AR139" s="126" t="e">
        <f>(IF((AP139-#REF!)&gt;0.3,3,IF(AND((AP139-#REF!)&lt;0.3,(AP139-#REF!)&gt;0.2),2,IF(AND((AP139-#REF!)&lt;0.2,(AP139-#REF!)&gt;0.1),1,IF(AND((AP139-#REF!)&lt;0.1,(AP139-#REF!)&gt;=0),0,"ОТКЛОНИТЬ")))))</f>
        <v>#REF!</v>
      </c>
      <c r="AS139" s="127" t="e">
        <f>IF(AR139="ОТКЛОНИТЬ", "ОТКЛОНИТЬ",S139+U139+W139+Y139+AA139+AC139+AE139+AG139+AI139+AK139+AM139+AQ139)</f>
        <v>#REF!</v>
      </c>
      <c r="AT139" s="128" t="e">
        <f>S139+U139+W139+Y139+AA139+AC139+AE139+AG139+AI139+AK139+AM139+AQ139</f>
        <v>#REF!</v>
      </c>
      <c r="AU139" s="133"/>
      <c r="AV139" s="133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</row>
    <row r="140" spans="1:61" ht="30" hidden="1" x14ac:dyDescent="0.25">
      <c r="A140" s="1" t="s">
        <v>35</v>
      </c>
      <c r="B140" s="1" t="s">
        <v>36</v>
      </c>
      <c r="C140" s="1">
        <v>20</v>
      </c>
      <c r="D140" s="1"/>
      <c r="E140" s="2" t="s">
        <v>310</v>
      </c>
      <c r="F140" s="2">
        <v>12</v>
      </c>
      <c r="G140" s="1">
        <v>4</v>
      </c>
      <c r="H140" s="5" t="s">
        <v>318</v>
      </c>
      <c r="I140" s="5" t="s">
        <v>39</v>
      </c>
      <c r="J140" s="5"/>
      <c r="K140" s="2"/>
      <c r="L140" s="2" t="s">
        <v>319</v>
      </c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T140" s="1"/>
      <c r="AU140" s="34"/>
      <c r="AV140" s="34"/>
      <c r="AW140" s="1"/>
      <c r="AX140" s="1"/>
      <c r="AY140" s="1"/>
      <c r="AZ140" s="1"/>
      <c r="BA140" s="1"/>
      <c r="BB140" s="1"/>
      <c r="BC140" s="1"/>
      <c r="BD140" s="1"/>
      <c r="BE140" s="1"/>
      <c r="BF140" s="1" t="s">
        <v>320</v>
      </c>
      <c r="BG140" s="2"/>
      <c r="BH140" s="1"/>
      <c r="BI140" s="2">
        <v>82.3</v>
      </c>
    </row>
    <row r="141" spans="1:61" ht="30" hidden="1" x14ac:dyDescent="0.25">
      <c r="A141" s="1" t="s">
        <v>35</v>
      </c>
      <c r="B141" s="1" t="s">
        <v>36</v>
      </c>
      <c r="C141" s="1">
        <v>20</v>
      </c>
      <c r="D141" s="1"/>
      <c r="E141" s="2" t="s">
        <v>310</v>
      </c>
      <c r="F141" s="2">
        <v>14</v>
      </c>
      <c r="G141" s="1"/>
      <c r="H141" s="2" t="s">
        <v>321</v>
      </c>
      <c r="I141" s="5" t="s">
        <v>39</v>
      </c>
      <c r="J141" s="5"/>
      <c r="K141" s="2"/>
      <c r="L141" s="2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T141" s="1"/>
      <c r="AU141" s="34"/>
      <c r="AV141" s="34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2"/>
      <c r="BH141" s="1"/>
      <c r="BI141" s="2">
        <v>83.3</v>
      </c>
    </row>
    <row r="142" spans="1:61" ht="30" hidden="1" x14ac:dyDescent="0.25">
      <c r="A142" s="1" t="s">
        <v>35</v>
      </c>
      <c r="B142" s="1" t="s">
        <v>36</v>
      </c>
      <c r="C142" s="1">
        <v>20</v>
      </c>
      <c r="D142" s="1"/>
      <c r="E142" s="2" t="s">
        <v>310</v>
      </c>
      <c r="F142" s="2">
        <v>16</v>
      </c>
      <c r="G142" s="1">
        <v>7</v>
      </c>
      <c r="H142" s="1" t="s">
        <v>325</v>
      </c>
      <c r="I142" s="5" t="s">
        <v>39</v>
      </c>
      <c r="J142" s="5"/>
      <c r="K142" s="2"/>
      <c r="L142" s="2" t="s">
        <v>326</v>
      </c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T142" s="1"/>
      <c r="AU142" s="34"/>
      <c r="AV142" s="34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2"/>
      <c r="BH142" s="1"/>
      <c r="BI142" s="2">
        <v>86.6</v>
      </c>
    </row>
    <row r="143" spans="1:61" hidden="1" x14ac:dyDescent="0.25">
      <c r="A143" s="1" t="s">
        <v>40</v>
      </c>
      <c r="B143" s="1" t="s">
        <v>322</v>
      </c>
      <c r="C143" s="1">
        <v>20</v>
      </c>
      <c r="D143" s="1"/>
      <c r="E143" s="2" t="s">
        <v>310</v>
      </c>
      <c r="F143" s="2">
        <v>16</v>
      </c>
      <c r="G143" s="2">
        <v>5</v>
      </c>
      <c r="H143" s="5" t="s">
        <v>323</v>
      </c>
      <c r="I143" s="5" t="s">
        <v>39</v>
      </c>
      <c r="J143" s="5"/>
      <c r="K143" s="2"/>
      <c r="L143" s="2" t="s">
        <v>324</v>
      </c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T143" s="1"/>
      <c r="AU143" s="34"/>
      <c r="AV143" s="34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spans="1:61" ht="30" hidden="1" x14ac:dyDescent="0.25">
      <c r="A144" s="1" t="s">
        <v>35</v>
      </c>
      <c r="B144" s="1" t="s">
        <v>36</v>
      </c>
      <c r="C144" s="1">
        <v>20</v>
      </c>
      <c r="D144" s="1"/>
      <c r="E144" s="2" t="s">
        <v>310</v>
      </c>
      <c r="F144" s="2">
        <v>18</v>
      </c>
      <c r="G144" s="1">
        <v>10</v>
      </c>
      <c r="H144" s="2" t="s">
        <v>327</v>
      </c>
      <c r="I144" s="5" t="s">
        <v>39</v>
      </c>
      <c r="J144" s="5"/>
      <c r="K144" s="2"/>
      <c r="L144" s="2" t="s">
        <v>328</v>
      </c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T144" s="1"/>
      <c r="AU144" s="34"/>
      <c r="AV144" s="34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2"/>
      <c r="BH144" s="1"/>
      <c r="BI144" s="2">
        <v>86.1</v>
      </c>
    </row>
    <row r="145" spans="1:61" ht="30" hidden="1" x14ac:dyDescent="0.25">
      <c r="A145" s="1" t="s">
        <v>35</v>
      </c>
      <c r="B145" s="1" t="s">
        <v>36</v>
      </c>
      <c r="C145" s="1">
        <v>20</v>
      </c>
      <c r="D145" s="1"/>
      <c r="E145" s="2" t="s">
        <v>310</v>
      </c>
      <c r="F145" s="2">
        <v>20</v>
      </c>
      <c r="G145" s="1">
        <v>6</v>
      </c>
      <c r="H145" s="2" t="s">
        <v>329</v>
      </c>
      <c r="I145" s="5" t="s">
        <v>39</v>
      </c>
      <c r="J145" s="5"/>
      <c r="K145" s="2"/>
      <c r="L145" s="2" t="s">
        <v>330</v>
      </c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T145" s="1"/>
      <c r="AU145" s="34"/>
      <c r="AV145" s="34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2"/>
      <c r="BH145" s="1"/>
      <c r="BI145" s="2">
        <v>150</v>
      </c>
    </row>
    <row r="146" spans="1:61" ht="30" hidden="1" x14ac:dyDescent="0.25">
      <c r="A146" s="1" t="s">
        <v>35</v>
      </c>
      <c r="B146" s="1" t="s">
        <v>36</v>
      </c>
      <c r="C146" s="1">
        <v>20</v>
      </c>
      <c r="D146" s="1"/>
      <c r="E146" s="2" t="s">
        <v>310</v>
      </c>
      <c r="F146" s="2">
        <v>22</v>
      </c>
      <c r="G146" s="1">
        <v>8</v>
      </c>
      <c r="H146" s="2" t="s">
        <v>331</v>
      </c>
      <c r="I146" s="5" t="s">
        <v>39</v>
      </c>
      <c r="J146" s="5"/>
      <c r="K146" s="2"/>
      <c r="L146" s="2" t="s">
        <v>332</v>
      </c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T146" s="1"/>
      <c r="AU146" s="34"/>
      <c r="AV146" s="34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2"/>
      <c r="BH146" s="1"/>
      <c r="BI146" s="2">
        <v>145.4</v>
      </c>
    </row>
    <row r="147" spans="1:61" ht="30" hidden="1" x14ac:dyDescent="0.25">
      <c r="A147" s="1" t="s">
        <v>35</v>
      </c>
      <c r="B147" s="1" t="s">
        <v>36</v>
      </c>
      <c r="C147" s="1">
        <v>20</v>
      </c>
      <c r="D147" s="1"/>
      <c r="E147" s="2" t="s">
        <v>310</v>
      </c>
      <c r="F147" s="2" t="s">
        <v>333</v>
      </c>
      <c r="G147" s="1"/>
      <c r="H147" s="2"/>
      <c r="I147" s="5" t="s">
        <v>39</v>
      </c>
      <c r="J147" s="5"/>
      <c r="K147" s="2"/>
      <c r="L147" s="2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T147" s="1"/>
      <c r="AU147" s="34"/>
      <c r="AV147" s="34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2"/>
      <c r="BH147" s="1"/>
      <c r="BI147" s="2">
        <v>384</v>
      </c>
    </row>
    <row r="148" spans="1:61" ht="30" hidden="1" x14ac:dyDescent="0.25">
      <c r="A148" s="7" t="s">
        <v>35</v>
      </c>
      <c r="B148" s="7" t="s">
        <v>36</v>
      </c>
      <c r="C148" s="1">
        <v>20</v>
      </c>
      <c r="D148" s="7" t="s">
        <v>334</v>
      </c>
      <c r="E148" s="8" t="s">
        <v>310</v>
      </c>
      <c r="F148" s="8" t="s">
        <v>335</v>
      </c>
      <c r="G148" s="7">
        <v>8</v>
      </c>
      <c r="H148" s="5" t="s">
        <v>336</v>
      </c>
      <c r="I148" s="5" t="s">
        <v>39</v>
      </c>
      <c r="J148" s="17" t="s">
        <v>337</v>
      </c>
      <c r="K148" s="2" t="s">
        <v>50</v>
      </c>
      <c r="L148" s="8" t="s">
        <v>338</v>
      </c>
      <c r="M148" s="8"/>
      <c r="N148" s="7" t="s">
        <v>48</v>
      </c>
      <c r="O148" s="7" t="s">
        <v>339</v>
      </c>
      <c r="P148" s="64">
        <v>7</v>
      </c>
      <c r="Q148" s="7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T148" s="1">
        <v>100</v>
      </c>
      <c r="AU148" s="65">
        <v>283023.55</v>
      </c>
      <c r="AV148" s="66">
        <v>0</v>
      </c>
      <c r="AW148" s="66">
        <f>AU148+AV148</f>
        <v>283023.55</v>
      </c>
      <c r="AX148" s="66">
        <f>AU148*0.02</f>
        <v>5660.4709999999995</v>
      </c>
      <c r="AY148" s="66">
        <f>AV148*0.2</f>
        <v>0</v>
      </c>
      <c r="AZ148" s="66">
        <f>AX148+AY148</f>
        <v>5660.4709999999995</v>
      </c>
      <c r="BA148" s="66">
        <f>AW148-AZ148</f>
        <v>277363.07899999997</v>
      </c>
      <c r="BB148" s="66">
        <f>BA148*61.97939365/100.99999999</f>
        <v>170205.89563385252</v>
      </c>
      <c r="BC148" s="66">
        <f>BA148*37.98738363/100.99999999</f>
        <v>104319.77908726923</v>
      </c>
      <c r="BD148" s="66">
        <f>BA148*1.03322271/100.99999999</f>
        <v>2837.4042788781985</v>
      </c>
      <c r="BE148" s="66"/>
      <c r="BF148" s="1" t="s">
        <v>2455</v>
      </c>
      <c r="BG148" s="1" t="s">
        <v>341</v>
      </c>
      <c r="BH148" s="1"/>
      <c r="BI148" s="2">
        <v>241.8</v>
      </c>
    </row>
    <row r="149" spans="1:61" ht="30" hidden="1" x14ac:dyDescent="0.25">
      <c r="A149" s="1" t="s">
        <v>35</v>
      </c>
      <c r="B149" s="1" t="s">
        <v>36</v>
      </c>
      <c r="C149" s="1">
        <v>20</v>
      </c>
      <c r="D149" s="1"/>
      <c r="E149" s="2" t="s">
        <v>310</v>
      </c>
      <c r="F149" s="2" t="s">
        <v>342</v>
      </c>
      <c r="G149" s="1"/>
      <c r="H149" s="2" t="s">
        <v>343</v>
      </c>
      <c r="I149" s="5" t="s">
        <v>39</v>
      </c>
      <c r="J149" s="5"/>
      <c r="K149" s="2"/>
      <c r="L149" s="2">
        <v>89233406646</v>
      </c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T149" s="1"/>
      <c r="AU149" s="34"/>
      <c r="AV149" s="34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2"/>
      <c r="BH149" s="1"/>
      <c r="BI149" s="2">
        <v>0</v>
      </c>
    </row>
    <row r="150" spans="1:61" ht="30" hidden="1" x14ac:dyDescent="0.25">
      <c r="A150" s="7" t="s">
        <v>35</v>
      </c>
      <c r="B150" s="7" t="s">
        <v>36</v>
      </c>
      <c r="C150" s="7">
        <v>20</v>
      </c>
      <c r="D150" s="7" t="s">
        <v>334</v>
      </c>
      <c r="E150" s="7" t="s">
        <v>344</v>
      </c>
      <c r="F150" s="7">
        <v>1</v>
      </c>
      <c r="G150" s="7">
        <v>10</v>
      </c>
      <c r="H150" s="8" t="s">
        <v>345</v>
      </c>
      <c r="I150" s="5" t="s">
        <v>39</v>
      </c>
      <c r="J150" s="6"/>
      <c r="K150" s="2" t="s">
        <v>50</v>
      </c>
      <c r="L150" s="7" t="s">
        <v>346</v>
      </c>
      <c r="M150" s="16">
        <v>42964</v>
      </c>
      <c r="N150" s="7" t="s">
        <v>48</v>
      </c>
      <c r="O150" s="7" t="s">
        <v>339</v>
      </c>
      <c r="P150" s="64">
        <v>8</v>
      </c>
      <c r="Q150" s="1"/>
      <c r="R150" s="7">
        <v>1976</v>
      </c>
      <c r="S150" s="7">
        <f>IF((2017-R150)&gt;35,6,IF(AND((2017-R150)&lt;=35,(2017-R150)&gt;=26),5,IF(AND((2017-R150)&lt;=25, (2017-R150)&gt;=16),3,1)))</f>
        <v>6</v>
      </c>
      <c r="T150" s="1"/>
      <c r="U150" s="1"/>
      <c r="V150" s="1"/>
      <c r="W150" s="1"/>
      <c r="X150" s="1"/>
      <c r="Y150" s="1"/>
      <c r="Z150" s="34">
        <f>407.4/608.3*100</f>
        <v>66.973532796317599</v>
      </c>
      <c r="AA150" s="1">
        <f>IF(Z150=100,9,IF(AND((Z150&lt;100),(Z150&gt;=90)),8,IF(AND((Z150&lt;90),(Z150&gt;=80)),7,IF(AND((Z150&lt;80),(Z150&gt;=70)),6,5))))</f>
        <v>5</v>
      </c>
      <c r="AB150" s="1">
        <v>7</v>
      </c>
      <c r="AC150" s="1">
        <f>AB150</f>
        <v>7</v>
      </c>
      <c r="AD150" s="1" t="s">
        <v>50</v>
      </c>
      <c r="AE150" s="1">
        <f>IF(AD150="Да",3,0)</f>
        <v>3</v>
      </c>
      <c r="AF150" s="1" t="s">
        <v>2438</v>
      </c>
      <c r="AG150" s="1">
        <f>IF(AF150="Да",3,0)</f>
        <v>0</v>
      </c>
      <c r="AH150" s="1">
        <v>24</v>
      </c>
      <c r="AI150" s="1">
        <f>(IF(AH150&gt;201,7,IF(AND(AH150&lt;=200,AH150&gt;=151),5,IF(AND(AH150&lt;=150,AH150&gt;=101),4,IF(AND(AH150&lt;=100,AH150&gt;=51),3,2)))))</f>
        <v>2</v>
      </c>
      <c r="AJ150" s="1">
        <v>2</v>
      </c>
      <c r="AK150" s="1">
        <f>IF(AJ150&gt;5,5,IF(AND(AJ150&lt;=5,AJ150&gt;3),3,0))</f>
        <v>0</v>
      </c>
      <c r="AL150" s="1"/>
      <c r="AM150" s="1">
        <f>IF(AL150&gt;30,3,IF(AND(AL150&lt;=30,AL150&gt;20),1,0))</f>
        <v>0</v>
      </c>
      <c r="AN150" s="1"/>
      <c r="AO150" s="1"/>
      <c r="AP150" s="34">
        <v>66.8</v>
      </c>
      <c r="AQ150" s="38">
        <v>0</v>
      </c>
      <c r="AR150" s="1" t="s">
        <v>2491</v>
      </c>
      <c r="AT150" s="38">
        <f>S150+U150+W150+Y150+AA150+AC150+AE150+AG150+AI150+AK150+AM150+AQ150</f>
        <v>23</v>
      </c>
      <c r="AU150" s="65">
        <v>164905.18</v>
      </c>
      <c r="AV150" s="66">
        <v>0</v>
      </c>
      <c r="AW150" s="66">
        <f>AU150+AV150</f>
        <v>164905.18</v>
      </c>
      <c r="AX150" s="66">
        <f>AU150*0.02</f>
        <v>3298.1035999999999</v>
      </c>
      <c r="AY150" s="66">
        <f>AV150*0.2</f>
        <v>0</v>
      </c>
      <c r="AZ150" s="66">
        <f>AX150+AY150</f>
        <v>3298.1035999999999</v>
      </c>
      <c r="BA150" s="66">
        <f>AW150-AZ150</f>
        <v>161607.07639999999</v>
      </c>
      <c r="BB150" s="66">
        <f>BA150*61.97939365/100.99999999</f>
        <v>99171.372334781554</v>
      </c>
      <c r="BC150" s="66">
        <f>BA150*37.98738363/100.99999999</f>
        <v>60782.475337993499</v>
      </c>
      <c r="BD150" s="66">
        <f>BA150*1.03322271/100.99999999</f>
        <v>1653.2287272249239</v>
      </c>
      <c r="BE150" s="66"/>
      <c r="BF150" s="1"/>
      <c r="BG150" s="1"/>
      <c r="BH150" s="1" t="s">
        <v>347</v>
      </c>
      <c r="BI150" s="2">
        <v>249.9</v>
      </c>
    </row>
    <row r="151" spans="1:61" ht="45" hidden="1" x14ac:dyDescent="0.25">
      <c r="A151" s="1" t="s">
        <v>35</v>
      </c>
      <c r="B151" s="1" t="s">
        <v>36</v>
      </c>
      <c r="C151" s="1">
        <v>20</v>
      </c>
      <c r="D151" s="1"/>
      <c r="E151" s="1" t="s">
        <v>344</v>
      </c>
      <c r="F151" s="1">
        <v>2</v>
      </c>
      <c r="G151" s="1">
        <v>30</v>
      </c>
      <c r="H151" s="2" t="s">
        <v>348</v>
      </c>
      <c r="I151" s="5" t="s">
        <v>39</v>
      </c>
      <c r="J151" s="5"/>
      <c r="K151" s="2"/>
      <c r="L151" s="1" t="s">
        <v>349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T151" s="1"/>
      <c r="AU151" s="34"/>
      <c r="AV151" s="34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2">
        <v>139</v>
      </c>
    </row>
    <row r="152" spans="1:61" ht="30" hidden="1" x14ac:dyDescent="0.25">
      <c r="A152" s="7" t="s">
        <v>35</v>
      </c>
      <c r="B152" s="7" t="s">
        <v>36</v>
      </c>
      <c r="C152" s="1">
        <v>20</v>
      </c>
      <c r="D152" s="7" t="s">
        <v>334</v>
      </c>
      <c r="E152" s="7" t="s">
        <v>344</v>
      </c>
      <c r="F152" s="7">
        <v>3</v>
      </c>
      <c r="G152" s="7">
        <v>10</v>
      </c>
      <c r="H152" s="8" t="s">
        <v>350</v>
      </c>
      <c r="I152" s="5" t="s">
        <v>39</v>
      </c>
      <c r="J152" s="6"/>
      <c r="K152" s="2" t="s">
        <v>50</v>
      </c>
      <c r="L152" s="7" t="s">
        <v>351</v>
      </c>
      <c r="M152" s="16">
        <v>42964</v>
      </c>
      <c r="N152" s="7" t="s">
        <v>48</v>
      </c>
      <c r="O152" s="7" t="s">
        <v>339</v>
      </c>
      <c r="P152" s="64">
        <v>9</v>
      </c>
      <c r="Q152" s="1"/>
      <c r="R152" s="7">
        <v>1976</v>
      </c>
      <c r="S152" s="7">
        <f>IF((2017-R152)&gt;35,6,IF(AND((2017-R152)&lt;=35,(2017-R152)&gt;=26),5,IF(AND((2017-R152)&lt;=25, (2017-R152)&gt;=16),3,1)))</f>
        <v>6</v>
      </c>
      <c r="T152" s="1"/>
      <c r="U152" s="1"/>
      <c r="V152" s="1"/>
      <c r="W152" s="1"/>
      <c r="X152" s="1"/>
      <c r="Y152" s="1"/>
      <c r="Z152" s="34">
        <f>435.4/602*100</f>
        <v>72.325581395348834</v>
      </c>
      <c r="AA152" s="1">
        <f>IF(Z152=100,9,IF(AND((Z152&lt;100),(Z152&gt;=90)),8,IF(AND((Z152&lt;90),(Z152&gt;=80)),7,IF(AND((Z152&lt;80),(Z152&gt;=70)),6,5))))</f>
        <v>6</v>
      </c>
      <c r="AB152" s="1">
        <v>7</v>
      </c>
      <c r="AC152" s="1">
        <f>AB152</f>
        <v>7</v>
      </c>
      <c r="AD152" s="1" t="s">
        <v>50</v>
      </c>
      <c r="AE152" s="1">
        <f>IF(AD152="Да",3,0)</f>
        <v>3</v>
      </c>
      <c r="AF152" s="1" t="s">
        <v>2438</v>
      </c>
      <c r="AG152" s="1">
        <f>IF(AF152="Да",3,0)</f>
        <v>0</v>
      </c>
      <c r="AH152" s="1">
        <v>24</v>
      </c>
      <c r="AI152" s="1">
        <f>(IF(AH152&gt;201,7,IF(AND(AH152&lt;=200,AH152&gt;=151),5,IF(AND(AH152&lt;=150,AH152&gt;=101),4,IF(AND(AH152&lt;=100,AH152&gt;=51),3,2)))))</f>
        <v>2</v>
      </c>
      <c r="AJ152" s="1">
        <v>2</v>
      </c>
      <c r="AK152" s="1">
        <f>IF(AJ152&gt;5,5,IF(AND(AJ152&lt;=5,AJ152&gt;3),3,0))</f>
        <v>0</v>
      </c>
      <c r="AL152" s="1"/>
      <c r="AM152" s="1">
        <f>IF(AL152&gt;30,3,IF(AND(AL152&lt;=30,AL152&gt;20),1,0))</f>
        <v>0</v>
      </c>
      <c r="AN152" s="1"/>
      <c r="AO152" s="1"/>
      <c r="AP152" s="34">
        <v>75.400000000000006</v>
      </c>
      <c r="AQ152" s="38">
        <v>0</v>
      </c>
      <c r="AR152" s="1" t="s">
        <v>2491</v>
      </c>
      <c r="AT152" s="38">
        <f>S152+U152+W152+Y152+AA152+AC152+AE152+AG152+AI152+AK152+AM152+AQ152</f>
        <v>24</v>
      </c>
      <c r="AU152" s="65">
        <v>110934.16</v>
      </c>
      <c r="AV152" s="66">
        <v>0</v>
      </c>
      <c r="AW152" s="66">
        <f>AU152+AV152</f>
        <v>110934.16</v>
      </c>
      <c r="AX152" s="66">
        <f>AU152*0.02</f>
        <v>2218.6831999999999</v>
      </c>
      <c r="AY152" s="66">
        <f>AV152*0.2</f>
        <v>0</v>
      </c>
      <c r="AZ152" s="66">
        <f>AX152+AY152</f>
        <v>2218.6831999999999</v>
      </c>
      <c r="BA152" s="66">
        <f>AW152-AZ152</f>
        <v>108715.4768</v>
      </c>
      <c r="BB152" s="66">
        <f>BA152*61.97939365/100.99999999</f>
        <v>66714.05280298795</v>
      </c>
      <c r="BC152" s="66">
        <f>BA152*37.98738363/100.99999999</f>
        <v>40889.272516127297</v>
      </c>
      <c r="BD152" s="66">
        <f>BA152*1.03322271/100.99999999</f>
        <v>1112.1514808847489</v>
      </c>
      <c r="BE152" s="66"/>
      <c r="BF152" s="1" t="s">
        <v>352</v>
      </c>
      <c r="BG152" s="1"/>
      <c r="BH152" s="1" t="s">
        <v>347</v>
      </c>
      <c r="BI152" s="2">
        <v>279.3</v>
      </c>
    </row>
    <row r="153" spans="1:61" hidden="1" x14ac:dyDescent="0.25">
      <c r="A153" s="1" t="s">
        <v>40</v>
      </c>
      <c r="B153" s="1" t="s">
        <v>322</v>
      </c>
      <c r="C153" s="1">
        <v>20</v>
      </c>
      <c r="D153" s="1"/>
      <c r="E153" s="2" t="s">
        <v>344</v>
      </c>
      <c r="F153" s="2">
        <v>4</v>
      </c>
      <c r="G153" s="2">
        <v>3</v>
      </c>
      <c r="H153" s="2" t="s">
        <v>353</v>
      </c>
      <c r="I153" s="2" t="s">
        <v>52</v>
      </c>
      <c r="J153" s="2"/>
      <c r="K153" s="2"/>
      <c r="L153" s="2" t="s">
        <v>354</v>
      </c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T153" s="1"/>
      <c r="AU153" s="34"/>
      <c r="AV153" s="34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1" ht="30" hidden="1" x14ac:dyDescent="0.25">
      <c r="A154" s="1" t="s">
        <v>35</v>
      </c>
      <c r="B154" s="1" t="s">
        <v>36</v>
      </c>
      <c r="C154" s="1">
        <v>20</v>
      </c>
      <c r="D154" s="1"/>
      <c r="E154" s="1" t="s">
        <v>344</v>
      </c>
      <c r="F154" s="1">
        <v>5</v>
      </c>
      <c r="G154" s="1">
        <v>8</v>
      </c>
      <c r="H154" s="2" t="s">
        <v>355</v>
      </c>
      <c r="I154" s="5" t="s">
        <v>39</v>
      </c>
      <c r="J154" s="5"/>
      <c r="K154" s="2"/>
      <c r="L154" s="1" t="s">
        <v>356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T154" s="1"/>
      <c r="AU154" s="34"/>
      <c r="AV154" s="34"/>
      <c r="AW154" s="1"/>
      <c r="AX154" s="1"/>
      <c r="AY154" s="1"/>
      <c r="AZ154" s="1"/>
      <c r="BA154" s="1"/>
      <c r="BB154" s="1"/>
      <c r="BC154" s="1"/>
      <c r="BD154" s="1"/>
      <c r="BE154" s="1"/>
      <c r="BF154" s="1" t="s">
        <v>357</v>
      </c>
      <c r="BG154" s="1"/>
      <c r="BH154" s="1"/>
      <c r="BI154" s="2">
        <v>94.9</v>
      </c>
    </row>
    <row r="155" spans="1:61" hidden="1" x14ac:dyDescent="0.25">
      <c r="A155" s="1" t="s">
        <v>40</v>
      </c>
      <c r="B155" s="1" t="s">
        <v>322</v>
      </c>
      <c r="C155" s="1">
        <v>20</v>
      </c>
      <c r="D155" s="1"/>
      <c r="E155" s="2" t="s">
        <v>344</v>
      </c>
      <c r="F155" s="2">
        <v>6</v>
      </c>
      <c r="G155" s="2">
        <v>6</v>
      </c>
      <c r="H155" s="2" t="s">
        <v>358</v>
      </c>
      <c r="I155" s="2" t="s">
        <v>52</v>
      </c>
      <c r="J155" s="2"/>
      <c r="K155" s="2"/>
      <c r="L155" s="2" t="s">
        <v>359</v>
      </c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T155" s="1"/>
      <c r="AU155" s="34"/>
      <c r="AV155" s="34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spans="1:61" hidden="1" x14ac:dyDescent="0.25">
      <c r="A156" s="1" t="s">
        <v>40</v>
      </c>
      <c r="B156" s="1" t="s">
        <v>322</v>
      </c>
      <c r="C156" s="1">
        <v>20</v>
      </c>
      <c r="D156" s="1"/>
      <c r="E156" s="2" t="s">
        <v>344</v>
      </c>
      <c r="F156" s="2">
        <v>7</v>
      </c>
      <c r="G156" s="2">
        <v>6</v>
      </c>
      <c r="H156" s="2" t="s">
        <v>360</v>
      </c>
      <c r="I156" s="2" t="s">
        <v>52</v>
      </c>
      <c r="J156" s="2"/>
      <c r="K156" s="2"/>
      <c r="L156" s="2" t="s">
        <v>361</v>
      </c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T156" s="1"/>
      <c r="AU156" s="34"/>
      <c r="AV156" s="34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spans="1:61" ht="30" hidden="1" x14ac:dyDescent="0.25">
      <c r="A157" s="7" t="s">
        <v>35</v>
      </c>
      <c r="B157" s="7" t="s">
        <v>36</v>
      </c>
      <c r="C157" s="1">
        <v>20</v>
      </c>
      <c r="D157" s="7" t="s">
        <v>334</v>
      </c>
      <c r="E157" s="7" t="s">
        <v>344</v>
      </c>
      <c r="F157" s="7">
        <v>8</v>
      </c>
      <c r="G157" s="7">
        <v>8</v>
      </c>
      <c r="H157" s="5" t="s">
        <v>362</v>
      </c>
      <c r="I157" s="5" t="s">
        <v>39</v>
      </c>
      <c r="J157" s="17" t="s">
        <v>337</v>
      </c>
      <c r="K157" s="2" t="s">
        <v>50</v>
      </c>
      <c r="L157" s="7" t="s">
        <v>363</v>
      </c>
      <c r="M157" s="7"/>
      <c r="N157" s="7" t="s">
        <v>48</v>
      </c>
      <c r="O157" s="7" t="s">
        <v>339</v>
      </c>
      <c r="P157" s="64">
        <v>10</v>
      </c>
      <c r="Q157" s="7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T157" s="1">
        <v>100</v>
      </c>
      <c r="AU157" s="65">
        <v>461036.61</v>
      </c>
      <c r="AV157" s="66">
        <v>0</v>
      </c>
      <c r="AW157" s="66">
        <f>AU157+AV157</f>
        <v>461036.61</v>
      </c>
      <c r="AX157" s="66">
        <f>AU157*0.02</f>
        <v>9220.7322000000004</v>
      </c>
      <c r="AY157" s="66">
        <f>AV157*0.2</f>
        <v>0</v>
      </c>
      <c r="AZ157" s="66">
        <f>AX157+AY157</f>
        <v>9220.7322000000004</v>
      </c>
      <c r="BA157" s="66">
        <f>AW157-AZ157</f>
        <v>451815.87779999996</v>
      </c>
      <c r="BB157" s="66">
        <f>BA157*61.97939365/100.99999999</f>
        <v>277260.14010157518</v>
      </c>
      <c r="BC157" s="66">
        <f>BA157*37.98738363/100.99999999</f>
        <v>169933.69387933795</v>
      </c>
      <c r="BD157" s="66">
        <f>BA157*1.03322271/100.99999999</f>
        <v>4622.0438190867844</v>
      </c>
      <c r="BE157" s="66"/>
      <c r="BF157" s="1"/>
      <c r="BG157" s="1" t="s">
        <v>364</v>
      </c>
      <c r="BH157" s="1" t="s">
        <v>365</v>
      </c>
      <c r="BI157" s="2">
        <v>203</v>
      </c>
    </row>
    <row r="158" spans="1:61" ht="30" hidden="1" x14ac:dyDescent="0.25">
      <c r="A158" s="7" t="s">
        <v>35</v>
      </c>
      <c r="B158" s="7" t="s">
        <v>36</v>
      </c>
      <c r="C158" s="1">
        <v>20</v>
      </c>
      <c r="D158" s="7" t="s">
        <v>334</v>
      </c>
      <c r="E158" s="7" t="s">
        <v>344</v>
      </c>
      <c r="F158" s="7">
        <v>10</v>
      </c>
      <c r="G158" s="7">
        <v>25</v>
      </c>
      <c r="H158" s="5" t="s">
        <v>366</v>
      </c>
      <c r="I158" s="5" t="s">
        <v>39</v>
      </c>
      <c r="J158" s="17" t="s">
        <v>337</v>
      </c>
      <c r="K158" s="2" t="s">
        <v>50</v>
      </c>
      <c r="L158" s="7">
        <v>89135846577</v>
      </c>
      <c r="M158" s="7"/>
      <c r="N158" s="7" t="s">
        <v>48</v>
      </c>
      <c r="O158" s="7" t="s">
        <v>339</v>
      </c>
      <c r="P158" s="64">
        <v>11</v>
      </c>
      <c r="Q158" s="7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T158" s="1">
        <v>100</v>
      </c>
      <c r="AU158" s="65">
        <v>282654.84999999998</v>
      </c>
      <c r="AV158" s="66">
        <v>0</v>
      </c>
      <c r="AW158" s="66">
        <f>AU158+AV158</f>
        <v>282654.84999999998</v>
      </c>
      <c r="AX158" s="66">
        <f>AU158*0.02</f>
        <v>5653.0969999999998</v>
      </c>
      <c r="AY158" s="66">
        <f>AV158*0.2</f>
        <v>0</v>
      </c>
      <c r="AZ158" s="66">
        <f>AX158+AY158</f>
        <v>5653.0969999999998</v>
      </c>
      <c r="BA158" s="66">
        <f>AW158-AZ158</f>
        <v>277001.75299999997</v>
      </c>
      <c r="BB158" s="66">
        <f>BA158*61.97939365/100.99999999</f>
        <v>169984.16527353373</v>
      </c>
      <c r="BC158" s="66">
        <f>BA158*37.98738363/100.99999999</f>
        <v>104183.87978648851</v>
      </c>
      <c r="BD158" s="66">
        <f>BA158*1.03322271/100.99999999</f>
        <v>2833.7079399776994</v>
      </c>
      <c r="BE158" s="66"/>
      <c r="BF158" s="1" t="s">
        <v>367</v>
      </c>
      <c r="BG158" s="1" t="s">
        <v>368</v>
      </c>
      <c r="BH158" s="1"/>
      <c r="BI158" s="2">
        <v>138</v>
      </c>
    </row>
    <row r="159" spans="1:61" ht="30" hidden="1" x14ac:dyDescent="0.25">
      <c r="A159" s="1" t="s">
        <v>35</v>
      </c>
      <c r="B159" s="1" t="s">
        <v>36</v>
      </c>
      <c r="C159" s="1">
        <v>20</v>
      </c>
      <c r="D159" s="1"/>
      <c r="E159" s="1" t="s">
        <v>344</v>
      </c>
      <c r="F159" s="1">
        <v>12</v>
      </c>
      <c r="G159" s="1">
        <v>24</v>
      </c>
      <c r="H159" s="2" t="s">
        <v>369</v>
      </c>
      <c r="I159" s="5" t="s">
        <v>39</v>
      </c>
      <c r="J159" s="5"/>
      <c r="K159" s="2"/>
      <c r="L159" s="1" t="s">
        <v>370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T159" s="1"/>
      <c r="AU159" s="34"/>
      <c r="AV159" s="34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2">
        <v>212</v>
      </c>
    </row>
    <row r="160" spans="1:61" ht="30" hidden="1" x14ac:dyDescent="0.25">
      <c r="A160" s="1" t="s">
        <v>35</v>
      </c>
      <c r="B160" s="1" t="s">
        <v>36</v>
      </c>
      <c r="C160" s="1">
        <v>20</v>
      </c>
      <c r="D160" s="1"/>
      <c r="E160" s="1" t="s">
        <v>344</v>
      </c>
      <c r="F160" s="1">
        <v>14</v>
      </c>
      <c r="G160" s="1">
        <v>34</v>
      </c>
      <c r="H160" s="2" t="s">
        <v>371</v>
      </c>
      <c r="I160" s="5" t="s">
        <v>39</v>
      </c>
      <c r="J160" s="5"/>
      <c r="K160" s="2"/>
      <c r="L160" s="1" t="s">
        <v>372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T160" s="1"/>
      <c r="AU160" s="34"/>
      <c r="AV160" s="34"/>
      <c r="AW160" s="1"/>
      <c r="AX160" s="1"/>
      <c r="AY160" s="1"/>
      <c r="AZ160" s="1"/>
      <c r="BA160" s="1"/>
      <c r="BB160" s="1"/>
      <c r="BC160" s="1"/>
      <c r="BD160" s="1"/>
      <c r="BE160" s="1"/>
      <c r="BF160" s="1" t="s">
        <v>373</v>
      </c>
      <c r="BG160" s="1"/>
      <c r="BH160" s="1"/>
      <c r="BI160" s="2">
        <v>205.2</v>
      </c>
    </row>
    <row r="161" spans="1:61" ht="30" hidden="1" x14ac:dyDescent="0.25">
      <c r="A161" s="1" t="s">
        <v>35</v>
      </c>
      <c r="B161" s="1" t="s">
        <v>36</v>
      </c>
      <c r="C161" s="1">
        <v>20</v>
      </c>
      <c r="D161" s="1"/>
      <c r="E161" s="1" t="s">
        <v>344</v>
      </c>
      <c r="F161" s="1">
        <v>15</v>
      </c>
      <c r="G161" s="1">
        <v>3</v>
      </c>
      <c r="H161" s="2" t="s">
        <v>374</v>
      </c>
      <c r="I161" s="5" t="s">
        <v>39</v>
      </c>
      <c r="J161" s="5"/>
      <c r="K161" s="2"/>
      <c r="L161" s="1" t="s">
        <v>375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T161" s="1"/>
      <c r="AU161" s="34"/>
      <c r="AV161" s="34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 t="s">
        <v>376</v>
      </c>
      <c r="BH161" s="1"/>
      <c r="BI161" s="2">
        <v>80.7</v>
      </c>
    </row>
    <row r="162" spans="1:61" ht="45" hidden="1" x14ac:dyDescent="0.25">
      <c r="A162" s="1" t="s">
        <v>35</v>
      </c>
      <c r="B162" s="1" t="s">
        <v>36</v>
      </c>
      <c r="C162" s="1">
        <v>20</v>
      </c>
      <c r="D162" s="1"/>
      <c r="E162" s="1" t="s">
        <v>344</v>
      </c>
      <c r="F162" s="1">
        <v>16</v>
      </c>
      <c r="G162" s="1">
        <v>14</v>
      </c>
      <c r="H162" s="2" t="s">
        <v>377</v>
      </c>
      <c r="I162" s="5" t="s">
        <v>39</v>
      </c>
      <c r="J162" s="5"/>
      <c r="K162" s="2"/>
      <c r="L162" s="1" t="s">
        <v>378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T162" s="1"/>
      <c r="AU162" s="34"/>
      <c r="AV162" s="34"/>
      <c r="AW162" s="1"/>
      <c r="AX162" s="1"/>
      <c r="AY162" s="1"/>
      <c r="AZ162" s="1"/>
      <c r="BA162" s="1"/>
      <c r="BB162" s="1"/>
      <c r="BC162" s="1"/>
      <c r="BD162" s="1"/>
      <c r="BE162" s="1"/>
      <c r="BF162" s="1" t="s">
        <v>379</v>
      </c>
      <c r="BG162" s="1"/>
      <c r="BH162" s="1"/>
      <c r="BI162" s="2">
        <v>138</v>
      </c>
    </row>
    <row r="163" spans="1:61" ht="30" hidden="1" x14ac:dyDescent="0.25">
      <c r="A163" s="1" t="s">
        <v>35</v>
      </c>
      <c r="B163" s="1" t="s">
        <v>36</v>
      </c>
      <c r="C163" s="1">
        <v>20</v>
      </c>
      <c r="D163" s="1"/>
      <c r="E163" s="1" t="s">
        <v>344</v>
      </c>
      <c r="F163" s="1">
        <v>17</v>
      </c>
      <c r="G163" s="1"/>
      <c r="H163" s="1"/>
      <c r="I163" s="5" t="s">
        <v>39</v>
      </c>
      <c r="J163" s="5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T163" s="1"/>
      <c r="AU163" s="34"/>
      <c r="AV163" s="34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2">
        <v>80.7</v>
      </c>
    </row>
    <row r="164" spans="1:61" ht="30" hidden="1" x14ac:dyDescent="0.25">
      <c r="A164" s="1" t="s">
        <v>35</v>
      </c>
      <c r="B164" s="1" t="s">
        <v>36</v>
      </c>
      <c r="C164" s="1">
        <v>20</v>
      </c>
      <c r="D164" s="1"/>
      <c r="E164" s="1" t="s">
        <v>344</v>
      </c>
      <c r="F164" s="1">
        <v>18</v>
      </c>
      <c r="G164" s="1">
        <v>3</v>
      </c>
      <c r="H164" s="2" t="s">
        <v>380</v>
      </c>
      <c r="I164" s="5" t="s">
        <v>39</v>
      </c>
      <c r="J164" s="5"/>
      <c r="K164" s="2"/>
      <c r="L164" s="1" t="s">
        <v>381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T164" s="1"/>
      <c r="AU164" s="34"/>
      <c r="AV164" s="34"/>
      <c r="AW164" s="1"/>
      <c r="AX164" s="1"/>
      <c r="AY164" s="1"/>
      <c r="AZ164" s="1"/>
      <c r="BA164" s="1"/>
      <c r="BB164" s="1"/>
      <c r="BC164" s="1"/>
      <c r="BD164" s="1"/>
      <c r="BE164" s="1"/>
      <c r="BF164" s="1" t="s">
        <v>382</v>
      </c>
      <c r="BG164" s="1"/>
      <c r="BH164" s="1"/>
      <c r="BI164" s="2">
        <v>159.80000000000001</v>
      </c>
    </row>
    <row r="165" spans="1:61" ht="30" hidden="1" x14ac:dyDescent="0.25">
      <c r="A165" s="1" t="s">
        <v>35</v>
      </c>
      <c r="B165" s="1" t="s">
        <v>36</v>
      </c>
      <c r="C165" s="1">
        <v>20</v>
      </c>
      <c r="D165" s="1"/>
      <c r="E165" s="1" t="s">
        <v>344</v>
      </c>
      <c r="F165" s="1">
        <v>21</v>
      </c>
      <c r="G165" s="1"/>
      <c r="H165" s="1"/>
      <c r="I165" s="5" t="s">
        <v>39</v>
      </c>
      <c r="J165" s="5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T165" s="1"/>
      <c r="AU165" s="34"/>
      <c r="AV165" s="34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2">
        <v>129.69999999999999</v>
      </c>
    </row>
    <row r="166" spans="1:61" ht="30" hidden="1" x14ac:dyDescent="0.25">
      <c r="A166" s="1" t="s">
        <v>35</v>
      </c>
      <c r="B166" s="1" t="s">
        <v>36</v>
      </c>
      <c r="C166" s="1">
        <v>20</v>
      </c>
      <c r="D166" s="1"/>
      <c r="E166" s="1" t="s">
        <v>344</v>
      </c>
      <c r="F166" s="1">
        <v>22</v>
      </c>
      <c r="G166" s="1"/>
      <c r="H166" s="1"/>
      <c r="I166" s="5" t="s">
        <v>39</v>
      </c>
      <c r="J166" s="5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T166" s="1"/>
      <c r="AU166" s="34"/>
      <c r="AV166" s="34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2">
        <v>236.4</v>
      </c>
    </row>
    <row r="167" spans="1:61" hidden="1" x14ac:dyDescent="0.25">
      <c r="A167" s="1" t="s">
        <v>40</v>
      </c>
      <c r="B167" s="1" t="s">
        <v>322</v>
      </c>
      <c r="C167" s="1">
        <v>20</v>
      </c>
      <c r="D167" s="1"/>
      <c r="E167" s="2" t="s">
        <v>344</v>
      </c>
      <c r="F167" s="2">
        <v>23</v>
      </c>
      <c r="G167" s="2">
        <v>5</v>
      </c>
      <c r="H167" s="2" t="s">
        <v>383</v>
      </c>
      <c r="I167" s="2" t="s">
        <v>52</v>
      </c>
      <c r="J167" s="2"/>
      <c r="K167" s="2"/>
      <c r="L167" s="2" t="s">
        <v>384</v>
      </c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T167" s="1"/>
      <c r="AU167" s="34"/>
      <c r="AV167" s="34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1" ht="30" hidden="1" x14ac:dyDescent="0.25">
      <c r="A168" s="1" t="s">
        <v>35</v>
      </c>
      <c r="B168" s="1" t="s">
        <v>36</v>
      </c>
      <c r="C168" s="1">
        <v>20</v>
      </c>
      <c r="D168" s="1"/>
      <c r="E168" s="1" t="s">
        <v>344</v>
      </c>
      <c r="F168" s="1">
        <v>24</v>
      </c>
      <c r="G168" s="1">
        <v>11</v>
      </c>
      <c r="H168" s="2" t="s">
        <v>385</v>
      </c>
      <c r="I168" s="5" t="s">
        <v>39</v>
      </c>
      <c r="J168" s="5"/>
      <c r="K168" s="2"/>
      <c r="L168" s="1" t="s">
        <v>386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T168" s="1"/>
      <c r="AU168" s="34"/>
      <c r="AV168" s="34"/>
      <c r="AW168" s="1"/>
      <c r="AX168" s="1"/>
      <c r="AY168" s="1"/>
      <c r="AZ168" s="1"/>
      <c r="BA168" s="1"/>
      <c r="BB168" s="1"/>
      <c r="BC168" s="1"/>
      <c r="BD168" s="1"/>
      <c r="BE168" s="1"/>
      <c r="BF168" s="1" t="s">
        <v>387</v>
      </c>
      <c r="BG168" s="1"/>
      <c r="BH168" s="1"/>
      <c r="BI168" s="2">
        <v>153.1</v>
      </c>
    </row>
    <row r="169" spans="1:61" hidden="1" x14ac:dyDescent="0.25">
      <c r="A169" s="1" t="s">
        <v>40</v>
      </c>
      <c r="B169" s="1" t="s">
        <v>322</v>
      </c>
      <c r="C169" s="1">
        <v>20</v>
      </c>
      <c r="D169" s="1"/>
      <c r="E169" s="2" t="s">
        <v>344</v>
      </c>
      <c r="F169" s="2">
        <v>25</v>
      </c>
      <c r="G169" s="2">
        <v>10</v>
      </c>
      <c r="H169" s="2" t="s">
        <v>388</v>
      </c>
      <c r="I169" s="2" t="s">
        <v>52</v>
      </c>
      <c r="J169" s="2"/>
      <c r="K169" s="2"/>
      <c r="L169" s="2" t="s">
        <v>389</v>
      </c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T169" s="1"/>
      <c r="AU169" s="34"/>
      <c r="AV169" s="34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1" ht="30" hidden="1" x14ac:dyDescent="0.25">
      <c r="A170" s="1" t="s">
        <v>35</v>
      </c>
      <c r="B170" s="1" t="s">
        <v>36</v>
      </c>
      <c r="C170" s="1">
        <v>20</v>
      </c>
      <c r="D170" s="1"/>
      <c r="E170" s="1" t="s">
        <v>344</v>
      </c>
      <c r="F170" s="1">
        <v>26</v>
      </c>
      <c r="G170" s="1">
        <v>9</v>
      </c>
      <c r="H170" s="2" t="s">
        <v>390</v>
      </c>
      <c r="I170" s="5" t="s">
        <v>39</v>
      </c>
      <c r="J170" s="5"/>
      <c r="K170" s="2"/>
      <c r="L170" s="1" t="s">
        <v>391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T170" s="1"/>
      <c r="AU170" s="34"/>
      <c r="AV170" s="34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2">
        <v>250.2</v>
      </c>
    </row>
    <row r="171" spans="1:61" hidden="1" x14ac:dyDescent="0.25">
      <c r="A171" s="1" t="s">
        <v>40</v>
      </c>
      <c r="B171" s="1" t="s">
        <v>322</v>
      </c>
      <c r="C171" s="1">
        <v>20</v>
      </c>
      <c r="D171" s="1"/>
      <c r="E171" s="2" t="s">
        <v>344</v>
      </c>
      <c r="F171" s="2">
        <v>27</v>
      </c>
      <c r="G171" s="2">
        <v>11</v>
      </c>
      <c r="H171" s="2" t="s">
        <v>392</v>
      </c>
      <c r="I171" s="2" t="s">
        <v>52</v>
      </c>
      <c r="J171" s="2"/>
      <c r="K171" s="2"/>
      <c r="L171" s="2" t="s">
        <v>393</v>
      </c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T171" s="1"/>
      <c r="AU171" s="34"/>
      <c r="AV171" s="34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spans="1:61" ht="30" hidden="1" x14ac:dyDescent="0.25">
      <c r="A172" s="1" t="s">
        <v>35</v>
      </c>
      <c r="B172" s="1" t="s">
        <v>36</v>
      </c>
      <c r="C172" s="1">
        <v>20</v>
      </c>
      <c r="D172" s="1"/>
      <c r="E172" s="1" t="s">
        <v>344</v>
      </c>
      <c r="F172" s="2">
        <v>28</v>
      </c>
      <c r="G172" s="1">
        <v>1</v>
      </c>
      <c r="H172" s="2" t="s">
        <v>394</v>
      </c>
      <c r="I172" s="5" t="s">
        <v>39</v>
      </c>
      <c r="J172" s="5"/>
      <c r="K172" s="2"/>
      <c r="L172" s="1" t="s">
        <v>395</v>
      </c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T172" s="1"/>
      <c r="AU172" s="34"/>
      <c r="AV172" s="34"/>
      <c r="AW172" s="1"/>
      <c r="AX172" s="1"/>
      <c r="AY172" s="1"/>
      <c r="AZ172" s="1"/>
      <c r="BA172" s="1"/>
      <c r="BB172" s="1"/>
      <c r="BC172" s="1"/>
      <c r="BD172" s="1"/>
      <c r="BE172" s="1"/>
      <c r="BF172" s="1" t="s">
        <v>396</v>
      </c>
      <c r="BG172" s="2"/>
      <c r="BH172" s="2"/>
      <c r="BI172" s="2">
        <v>199</v>
      </c>
    </row>
    <row r="173" spans="1:61" hidden="1" x14ac:dyDescent="0.25">
      <c r="A173" s="1" t="s">
        <v>40</v>
      </c>
      <c r="B173" s="1" t="s">
        <v>322</v>
      </c>
      <c r="C173" s="1">
        <v>20</v>
      </c>
      <c r="D173" s="1"/>
      <c r="E173" s="2" t="s">
        <v>344</v>
      </c>
      <c r="F173" s="2">
        <v>29</v>
      </c>
      <c r="G173" s="2">
        <v>7</v>
      </c>
      <c r="H173" s="2" t="s">
        <v>397</v>
      </c>
      <c r="I173" s="2" t="s">
        <v>52</v>
      </c>
      <c r="J173" s="2"/>
      <c r="K173" s="2"/>
      <c r="L173" s="2" t="s">
        <v>398</v>
      </c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T173" s="1"/>
      <c r="AU173" s="34"/>
      <c r="AV173" s="34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 hidden="1" x14ac:dyDescent="0.25">
      <c r="A174" s="1" t="s">
        <v>40</v>
      </c>
      <c r="B174" s="1" t="s">
        <v>322</v>
      </c>
      <c r="C174" s="1">
        <v>20</v>
      </c>
      <c r="D174" s="1"/>
      <c r="E174" s="2" t="s">
        <v>344</v>
      </c>
      <c r="F174" s="2">
        <v>30</v>
      </c>
      <c r="G174" s="2">
        <v>2</v>
      </c>
      <c r="H174" s="2" t="s">
        <v>399</v>
      </c>
      <c r="I174" s="2" t="s">
        <v>52</v>
      </c>
      <c r="J174" s="2"/>
      <c r="K174" s="2"/>
      <c r="L174" s="2" t="s">
        <v>400</v>
      </c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T174" s="1"/>
      <c r="AU174" s="34"/>
      <c r="AV174" s="34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 hidden="1" x14ac:dyDescent="0.25">
      <c r="A175" s="7" t="s">
        <v>40</v>
      </c>
      <c r="B175" s="7" t="s">
        <v>322</v>
      </c>
      <c r="C175" s="1">
        <v>20</v>
      </c>
      <c r="D175" s="7" t="s">
        <v>334</v>
      </c>
      <c r="E175" s="8" t="s">
        <v>344</v>
      </c>
      <c r="F175" s="2">
        <v>31</v>
      </c>
      <c r="G175" s="8">
        <v>10</v>
      </c>
      <c r="H175" s="5" t="s">
        <v>401</v>
      </c>
      <c r="I175" s="5" t="s">
        <v>39</v>
      </c>
      <c r="J175" s="2"/>
      <c r="K175" s="2" t="s">
        <v>50</v>
      </c>
      <c r="L175" s="8" t="s">
        <v>402</v>
      </c>
      <c r="M175" s="9" t="s">
        <v>403</v>
      </c>
      <c r="N175" s="7" t="s">
        <v>48</v>
      </c>
      <c r="O175" s="7" t="s">
        <v>72</v>
      </c>
      <c r="P175" s="64">
        <v>12</v>
      </c>
      <c r="Q175" s="7"/>
      <c r="R175" s="7">
        <v>1982</v>
      </c>
      <c r="S175" s="7">
        <f>IF((2017-R175)&gt;35,6,IF(AND((2017-R175)&lt;=35,(2017-R175)&gt;=26),5,IF(AND((2017-R175)&lt;=25, (2017-R175)&gt;=16),3,1)))</f>
        <v>5</v>
      </c>
      <c r="T175" s="1"/>
      <c r="U175" s="1"/>
      <c r="V175" s="1"/>
      <c r="W175" s="1"/>
      <c r="X175" s="1"/>
      <c r="Y175" s="1"/>
      <c r="Z175" s="34">
        <f>421/559.8*100</f>
        <v>75.205430510896747</v>
      </c>
      <c r="AA175" s="1">
        <f>IF(Z175=100,9,IF(AND((Z175&lt;100),(Z175&gt;=90)),8,IF(AND((Z175&lt;90),(Z175&gt;=80)),7,IF(AND((Z175&lt;80),(Z175&gt;=70)),6,5))))</f>
        <v>6</v>
      </c>
      <c r="AB175" s="1">
        <v>10</v>
      </c>
      <c r="AC175" s="1">
        <f>AB175</f>
        <v>10</v>
      </c>
      <c r="AD175" s="1" t="s">
        <v>50</v>
      </c>
      <c r="AE175" s="1">
        <f>IF(AD175="Да",3,0)</f>
        <v>3</v>
      </c>
      <c r="AF175" s="1" t="s">
        <v>2438</v>
      </c>
      <c r="AG175" s="1">
        <f>IF(AF175="Да",3,0)</f>
        <v>0</v>
      </c>
      <c r="AH175" s="1">
        <v>24</v>
      </c>
      <c r="AI175" s="1">
        <f>(IF(AH175&gt;201,7,IF(AND(AH175&lt;=200,AH175&gt;=151),5,IF(AND(AH175&lt;=150,AH175&gt;=101),4,IF(AND(AH175&lt;=100,AH175&gt;=51),3,2)))))</f>
        <v>2</v>
      </c>
      <c r="AJ175" s="1">
        <v>2</v>
      </c>
      <c r="AK175" s="1">
        <f>IF(AJ175&gt;5,5,IF(AND(AJ175&lt;=5,AJ175&gt;3),3,0))</f>
        <v>0</v>
      </c>
      <c r="AL175" s="1">
        <v>20</v>
      </c>
      <c r="AM175" s="1">
        <f>IF(AL175&gt;30,3,IF(AND(AL175&lt;=30,AL175&gt;20),1,0))</f>
        <v>0</v>
      </c>
      <c r="AN175" s="1"/>
      <c r="AO175" s="1"/>
      <c r="AP175" s="34">
        <v>96.16</v>
      </c>
      <c r="AQ175" s="38">
        <v>3</v>
      </c>
      <c r="AR175" s="1">
        <v>3</v>
      </c>
      <c r="AT175" s="38">
        <f>S175+U175+W175+Y175+AA175+AC175+AE175+AG175+AI175+AK175+AM175+AQ175</f>
        <v>29</v>
      </c>
      <c r="AU175" s="65">
        <f>362750.88+2832.18</f>
        <v>365583.06</v>
      </c>
      <c r="AV175" s="65">
        <v>262996.03999999998</v>
      </c>
      <c r="AW175" s="66">
        <f>AU175+AV175</f>
        <v>628579.1</v>
      </c>
      <c r="AX175" s="66">
        <f>AU175*0.02</f>
        <v>7311.6612000000005</v>
      </c>
      <c r="AY175" s="66">
        <f>AV175*0.2</f>
        <v>52599.207999999999</v>
      </c>
      <c r="AZ175" s="66">
        <f>AX175+AY175</f>
        <v>59910.869200000001</v>
      </c>
      <c r="BA175" s="66">
        <f>AW175-AZ175</f>
        <v>568668.23080000002</v>
      </c>
      <c r="BB175" s="66">
        <f>(AW175-AZ175-262996.04*0.8)*61.97939365/100.99999999</f>
        <v>219855.88180158313</v>
      </c>
      <c r="BC175" s="66">
        <f>(AW175-AZ175-262996.04*0.8)*37.98738363/100.99999999</f>
        <v>134750.42644772105</v>
      </c>
      <c r="BD175" s="66">
        <f>(AW175-AZ175-262996.04*0.8)*1.03322271/100.99999999</f>
        <v>3665.0905506958184</v>
      </c>
      <c r="BE175" s="66">
        <f>262996.04*0.8</f>
        <v>210396.83199999999</v>
      </c>
      <c r="BF175" s="1"/>
      <c r="BG175" s="1"/>
      <c r="BH175" s="1"/>
      <c r="BI175" s="1"/>
    </row>
    <row r="176" spans="1:61" ht="30" hidden="1" x14ac:dyDescent="0.25">
      <c r="A176" s="1" t="s">
        <v>35</v>
      </c>
      <c r="B176" s="1" t="s">
        <v>36</v>
      </c>
      <c r="C176" s="1">
        <v>20</v>
      </c>
      <c r="D176" s="1"/>
      <c r="E176" s="1" t="s">
        <v>344</v>
      </c>
      <c r="F176" s="2">
        <v>32</v>
      </c>
      <c r="G176" s="1">
        <v>6</v>
      </c>
      <c r="H176" s="2" t="s">
        <v>404</v>
      </c>
      <c r="I176" s="5" t="s">
        <v>39</v>
      </c>
      <c r="J176" s="5"/>
      <c r="K176" s="2"/>
      <c r="L176" s="1" t="s">
        <v>405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T176" s="1"/>
      <c r="AU176" s="34"/>
      <c r="AV176" s="34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2"/>
      <c r="BH176" s="1" t="s">
        <v>347</v>
      </c>
      <c r="BI176" s="18">
        <v>171.7</v>
      </c>
    </row>
    <row r="177" spans="1:61" hidden="1" x14ac:dyDescent="0.25">
      <c r="A177" s="1" t="s">
        <v>40</v>
      </c>
      <c r="B177" s="1" t="s">
        <v>322</v>
      </c>
      <c r="C177" s="1">
        <v>20</v>
      </c>
      <c r="D177" s="1"/>
      <c r="E177" s="2" t="s">
        <v>344</v>
      </c>
      <c r="F177" s="2">
        <v>32</v>
      </c>
      <c r="G177" s="2">
        <v>14</v>
      </c>
      <c r="H177" s="2" t="s">
        <v>406</v>
      </c>
      <c r="I177" s="2" t="s">
        <v>52</v>
      </c>
      <c r="J177" s="2"/>
      <c r="K177" s="2"/>
      <c r="L177" s="2" t="s">
        <v>407</v>
      </c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T177" s="1"/>
      <c r="AU177" s="34"/>
      <c r="AV177" s="34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</row>
    <row r="178" spans="1:61" ht="30" hidden="1" x14ac:dyDescent="0.25">
      <c r="A178" s="1" t="s">
        <v>35</v>
      </c>
      <c r="B178" s="1" t="s">
        <v>36</v>
      </c>
      <c r="C178" s="1">
        <v>20</v>
      </c>
      <c r="D178" s="1"/>
      <c r="E178" s="1" t="s">
        <v>344</v>
      </c>
      <c r="F178" s="2" t="s">
        <v>408</v>
      </c>
      <c r="G178" s="1">
        <v>1</v>
      </c>
      <c r="H178" s="2" t="s">
        <v>409</v>
      </c>
      <c r="I178" s="5" t="s">
        <v>39</v>
      </c>
      <c r="J178" s="5"/>
      <c r="K178" s="2"/>
      <c r="L178" s="1">
        <v>89831607686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T178" s="1"/>
      <c r="AU178" s="34"/>
      <c r="AV178" s="34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2" t="s">
        <v>376</v>
      </c>
      <c r="BH178" s="2"/>
      <c r="BI178" s="2">
        <v>165.2</v>
      </c>
    </row>
    <row r="179" spans="1:61" hidden="1" x14ac:dyDescent="0.25">
      <c r="A179" s="1" t="s">
        <v>40</v>
      </c>
      <c r="B179" s="1" t="s">
        <v>235</v>
      </c>
      <c r="C179" s="1">
        <v>3</v>
      </c>
      <c r="D179" s="1"/>
      <c r="E179" s="2" t="s">
        <v>410</v>
      </c>
      <c r="F179" s="2">
        <v>2</v>
      </c>
      <c r="G179" s="2">
        <v>1</v>
      </c>
      <c r="H179" s="2" t="s">
        <v>411</v>
      </c>
      <c r="I179" s="2" t="s">
        <v>52</v>
      </c>
      <c r="J179" s="2"/>
      <c r="K179" s="2"/>
      <c r="L179" s="10"/>
      <c r="M179" s="1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T179" s="1"/>
      <c r="AU179" s="34"/>
      <c r="AV179" s="34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</row>
    <row r="180" spans="1:61" hidden="1" x14ac:dyDescent="0.25">
      <c r="A180" s="1" t="s">
        <v>40</v>
      </c>
      <c r="B180" s="1" t="s">
        <v>235</v>
      </c>
      <c r="C180" s="1">
        <v>3</v>
      </c>
      <c r="D180" s="1"/>
      <c r="E180" s="2" t="s">
        <v>410</v>
      </c>
      <c r="F180" s="2">
        <v>2</v>
      </c>
      <c r="G180" s="2">
        <v>8</v>
      </c>
      <c r="H180" s="2" t="s">
        <v>416</v>
      </c>
      <c r="I180" s="2" t="s">
        <v>52</v>
      </c>
      <c r="J180" s="2"/>
      <c r="K180" s="2"/>
      <c r="L180" s="10" t="s">
        <v>417</v>
      </c>
      <c r="M180" s="1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T180" s="1"/>
      <c r="AU180" s="34"/>
      <c r="AV180" s="34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</row>
    <row r="181" spans="1:61" hidden="1" x14ac:dyDescent="0.25">
      <c r="A181" s="1" t="s">
        <v>40</v>
      </c>
      <c r="B181" s="1" t="s">
        <v>235</v>
      </c>
      <c r="C181" s="1">
        <v>3</v>
      </c>
      <c r="D181" s="1"/>
      <c r="E181" s="2" t="s">
        <v>410</v>
      </c>
      <c r="F181" s="2">
        <v>2</v>
      </c>
      <c r="G181" s="2">
        <v>5</v>
      </c>
      <c r="H181" s="2" t="s">
        <v>414</v>
      </c>
      <c r="I181" s="2" t="s">
        <v>52</v>
      </c>
      <c r="J181" s="2"/>
      <c r="K181" s="2"/>
      <c r="L181" s="10" t="s">
        <v>415</v>
      </c>
      <c r="M181" s="1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T181" s="1"/>
      <c r="AU181" s="34"/>
      <c r="AV181" s="34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</row>
    <row r="182" spans="1:61" hidden="1" x14ac:dyDescent="0.25">
      <c r="A182" s="1" t="s">
        <v>40</v>
      </c>
      <c r="B182" s="1" t="s">
        <v>235</v>
      </c>
      <c r="C182" s="1">
        <v>3</v>
      </c>
      <c r="D182" s="1"/>
      <c r="E182" s="2" t="s">
        <v>410</v>
      </c>
      <c r="F182" s="2">
        <v>2</v>
      </c>
      <c r="G182" s="2">
        <v>2</v>
      </c>
      <c r="H182" s="5" t="s">
        <v>412</v>
      </c>
      <c r="I182" s="5" t="s">
        <v>39</v>
      </c>
      <c r="J182" s="5"/>
      <c r="K182" s="2"/>
      <c r="L182" s="10" t="s">
        <v>413</v>
      </c>
      <c r="M182" s="1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T182" s="1"/>
      <c r="AU182" s="34"/>
      <c r="AV182" s="34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</row>
    <row r="183" spans="1:61" hidden="1" x14ac:dyDescent="0.25">
      <c r="A183" s="1" t="s">
        <v>40</v>
      </c>
      <c r="B183" s="1" t="s">
        <v>235</v>
      </c>
      <c r="C183" s="1">
        <v>3</v>
      </c>
      <c r="D183" s="1"/>
      <c r="E183" s="2" t="s">
        <v>410</v>
      </c>
      <c r="F183" s="2">
        <v>6</v>
      </c>
      <c r="G183" s="2">
        <v>6</v>
      </c>
      <c r="H183" s="2" t="s">
        <v>420</v>
      </c>
      <c r="I183" s="2" t="s">
        <v>52</v>
      </c>
      <c r="J183" s="2"/>
      <c r="K183" s="2"/>
      <c r="L183" s="10" t="s">
        <v>421</v>
      </c>
      <c r="M183" s="1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T183" s="1"/>
      <c r="AU183" s="34"/>
      <c r="AV183" s="34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spans="1:61" hidden="1" x14ac:dyDescent="0.25">
      <c r="A184" s="1" t="s">
        <v>40</v>
      </c>
      <c r="B184" s="1" t="s">
        <v>235</v>
      </c>
      <c r="C184" s="1">
        <v>3</v>
      </c>
      <c r="D184" s="1"/>
      <c r="E184" s="2" t="s">
        <v>410</v>
      </c>
      <c r="F184" s="2">
        <v>6</v>
      </c>
      <c r="G184" s="2">
        <v>4</v>
      </c>
      <c r="H184" s="5" t="s">
        <v>418</v>
      </c>
      <c r="I184" s="5" t="s">
        <v>39</v>
      </c>
      <c r="J184" s="5"/>
      <c r="K184" s="2"/>
      <c r="L184" s="10" t="s">
        <v>419</v>
      </c>
      <c r="M184" s="1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T184" s="1"/>
      <c r="AU184" s="34"/>
      <c r="AV184" s="34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</row>
    <row r="185" spans="1:61" hidden="1" x14ac:dyDescent="0.25">
      <c r="A185" s="1" t="s">
        <v>40</v>
      </c>
      <c r="B185" s="1" t="s">
        <v>235</v>
      </c>
      <c r="C185" s="1">
        <v>3</v>
      </c>
      <c r="D185" s="1"/>
      <c r="E185" s="2" t="s">
        <v>410</v>
      </c>
      <c r="F185" s="2">
        <v>8</v>
      </c>
      <c r="G185" s="2">
        <v>8</v>
      </c>
      <c r="H185" s="5" t="s">
        <v>424</v>
      </c>
      <c r="I185" s="5" t="s">
        <v>39</v>
      </c>
      <c r="J185" s="5"/>
      <c r="K185" s="2"/>
      <c r="L185" s="10" t="s">
        <v>425</v>
      </c>
      <c r="M185" s="1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T185" s="1"/>
      <c r="AU185" s="34"/>
      <c r="AV185" s="34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</row>
    <row r="186" spans="1:61" hidden="1" x14ac:dyDescent="0.25">
      <c r="A186" s="1" t="s">
        <v>40</v>
      </c>
      <c r="B186" s="1" t="s">
        <v>235</v>
      </c>
      <c r="C186" s="1">
        <v>3</v>
      </c>
      <c r="D186" s="1"/>
      <c r="E186" s="2" t="s">
        <v>410</v>
      </c>
      <c r="F186" s="2">
        <v>8</v>
      </c>
      <c r="G186" s="2">
        <v>7</v>
      </c>
      <c r="H186" s="2" t="s">
        <v>422</v>
      </c>
      <c r="I186" s="2" t="s">
        <v>52</v>
      </c>
      <c r="J186" s="2"/>
      <c r="K186" s="2"/>
      <c r="L186" s="10" t="s">
        <v>423</v>
      </c>
      <c r="M186" s="1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T186" s="1"/>
      <c r="AU186" s="34"/>
      <c r="AV186" s="34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</row>
    <row r="187" spans="1:61" hidden="1" x14ac:dyDescent="0.25">
      <c r="A187" s="1" t="s">
        <v>40</v>
      </c>
      <c r="B187" s="1" t="s">
        <v>235</v>
      </c>
      <c r="C187" s="1">
        <v>3</v>
      </c>
      <c r="D187" s="1"/>
      <c r="E187" s="2" t="s">
        <v>410</v>
      </c>
      <c r="F187" s="2">
        <v>10</v>
      </c>
      <c r="G187" s="2">
        <v>2</v>
      </c>
      <c r="H187" s="2" t="s">
        <v>426</v>
      </c>
      <c r="I187" s="2" t="s">
        <v>52</v>
      </c>
      <c r="J187" s="2"/>
      <c r="K187" s="2"/>
      <c r="L187" s="10" t="s">
        <v>427</v>
      </c>
      <c r="M187" s="1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T187" s="1"/>
      <c r="AU187" s="34"/>
      <c r="AV187" s="34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</row>
    <row r="188" spans="1:61" hidden="1" x14ac:dyDescent="0.25">
      <c r="A188" s="1" t="s">
        <v>40</v>
      </c>
      <c r="B188" s="1" t="s">
        <v>235</v>
      </c>
      <c r="C188" s="1">
        <v>3</v>
      </c>
      <c r="D188" s="1"/>
      <c r="E188" s="2" t="s">
        <v>410</v>
      </c>
      <c r="F188" s="2">
        <v>10</v>
      </c>
      <c r="G188" s="2">
        <v>6</v>
      </c>
      <c r="H188" s="5" t="s">
        <v>428</v>
      </c>
      <c r="I188" s="5" t="s">
        <v>39</v>
      </c>
      <c r="J188" s="5"/>
      <c r="K188" s="2"/>
      <c r="L188" s="10" t="s">
        <v>429</v>
      </c>
      <c r="M188" s="1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T188" s="1"/>
      <c r="AU188" s="34"/>
      <c r="AV188" s="34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spans="1:61" hidden="1" x14ac:dyDescent="0.25">
      <c r="A189" s="1" t="s">
        <v>40</v>
      </c>
      <c r="B189" s="1" t="s">
        <v>235</v>
      </c>
      <c r="C189" s="1">
        <v>3</v>
      </c>
      <c r="D189" s="1"/>
      <c r="E189" s="2" t="s">
        <v>410</v>
      </c>
      <c r="F189" s="2">
        <v>12</v>
      </c>
      <c r="G189" s="2">
        <v>1</v>
      </c>
      <c r="H189" s="5" t="s">
        <v>430</v>
      </c>
      <c r="I189" s="5" t="s">
        <v>39</v>
      </c>
      <c r="J189" s="5"/>
      <c r="K189" s="2"/>
      <c r="L189" s="10" t="s">
        <v>431</v>
      </c>
      <c r="M189" s="1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T189" s="1"/>
      <c r="AU189" s="34"/>
      <c r="AV189" s="34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</row>
    <row r="190" spans="1:61" hidden="1" x14ac:dyDescent="0.25">
      <c r="A190" s="1" t="s">
        <v>40</v>
      </c>
      <c r="B190" s="1" t="s">
        <v>235</v>
      </c>
      <c r="C190" s="1">
        <v>3</v>
      </c>
      <c r="D190" s="1"/>
      <c r="E190" s="2" t="s">
        <v>410</v>
      </c>
      <c r="F190" s="2">
        <v>12</v>
      </c>
      <c r="G190" s="2">
        <v>5</v>
      </c>
      <c r="H190" s="2" t="s">
        <v>434</v>
      </c>
      <c r="I190" s="2" t="s">
        <v>52</v>
      </c>
      <c r="J190" s="2"/>
      <c r="K190" s="2"/>
      <c r="L190" s="10" t="s">
        <v>435</v>
      </c>
      <c r="M190" s="1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T190" s="1"/>
      <c r="AU190" s="34"/>
      <c r="AV190" s="34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</row>
    <row r="191" spans="1:61" hidden="1" x14ac:dyDescent="0.25">
      <c r="A191" s="1" t="s">
        <v>40</v>
      </c>
      <c r="B191" s="1" t="s">
        <v>235</v>
      </c>
      <c r="C191" s="1">
        <v>3</v>
      </c>
      <c r="D191" s="1"/>
      <c r="E191" s="2" t="s">
        <v>410</v>
      </c>
      <c r="F191" s="2">
        <v>12</v>
      </c>
      <c r="G191" s="2">
        <v>4</v>
      </c>
      <c r="H191" s="2" t="s">
        <v>432</v>
      </c>
      <c r="I191" s="2" t="s">
        <v>52</v>
      </c>
      <c r="J191" s="2"/>
      <c r="K191" s="2"/>
      <c r="L191" s="10" t="s">
        <v>433</v>
      </c>
      <c r="M191" s="10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T191" s="1"/>
      <c r="AU191" s="34"/>
      <c r="AV191" s="34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</row>
    <row r="192" spans="1:61" hidden="1" x14ac:dyDescent="0.25">
      <c r="A192" s="1" t="s">
        <v>40</v>
      </c>
      <c r="B192" s="1" t="s">
        <v>235</v>
      </c>
      <c r="C192" s="1">
        <v>3</v>
      </c>
      <c r="D192" s="1"/>
      <c r="E192" s="2" t="s">
        <v>410</v>
      </c>
      <c r="F192" s="2">
        <v>14</v>
      </c>
      <c r="G192" s="2">
        <v>8</v>
      </c>
      <c r="H192" s="2" t="s">
        <v>438</v>
      </c>
      <c r="I192" s="2" t="s">
        <v>52</v>
      </c>
      <c r="J192" s="2"/>
      <c r="K192" s="2"/>
      <c r="L192" s="10" t="s">
        <v>439</v>
      </c>
      <c r="M192" s="10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T192" s="1"/>
      <c r="AU192" s="34"/>
      <c r="AV192" s="34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spans="1:61" hidden="1" x14ac:dyDescent="0.25">
      <c r="A193" s="1" t="s">
        <v>40</v>
      </c>
      <c r="B193" s="1" t="s">
        <v>235</v>
      </c>
      <c r="C193" s="1">
        <v>3</v>
      </c>
      <c r="D193" s="1"/>
      <c r="E193" s="2" t="s">
        <v>410</v>
      </c>
      <c r="F193" s="2">
        <v>14</v>
      </c>
      <c r="G193" s="2">
        <v>6</v>
      </c>
      <c r="H193" s="5" t="s">
        <v>436</v>
      </c>
      <c r="I193" s="5" t="s">
        <v>39</v>
      </c>
      <c r="J193" s="5"/>
      <c r="K193" s="2"/>
      <c r="L193" s="10" t="s">
        <v>437</v>
      </c>
      <c r="M193" s="1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T193" s="1"/>
      <c r="AU193" s="34"/>
      <c r="AV193" s="34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</row>
    <row r="194" spans="1:61" hidden="1" x14ac:dyDescent="0.25">
      <c r="A194" s="1" t="s">
        <v>40</v>
      </c>
      <c r="B194" s="1" t="s">
        <v>235</v>
      </c>
      <c r="C194" s="1">
        <v>3</v>
      </c>
      <c r="D194" s="1"/>
      <c r="E194" s="2" t="s">
        <v>410</v>
      </c>
      <c r="F194" s="2">
        <v>16</v>
      </c>
      <c r="G194" s="2">
        <v>7</v>
      </c>
      <c r="H194" s="2" t="s">
        <v>443</v>
      </c>
      <c r="I194" s="2" t="s">
        <v>52</v>
      </c>
      <c r="J194" s="2"/>
      <c r="K194" s="2"/>
      <c r="L194" s="10"/>
      <c r="M194" s="10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T194" s="1"/>
      <c r="AU194" s="34"/>
      <c r="AV194" s="34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</row>
    <row r="195" spans="1:61" hidden="1" x14ac:dyDescent="0.25">
      <c r="A195" s="1" t="s">
        <v>40</v>
      </c>
      <c r="B195" s="1" t="s">
        <v>235</v>
      </c>
      <c r="C195" s="1">
        <v>3</v>
      </c>
      <c r="D195" s="1"/>
      <c r="E195" s="2" t="s">
        <v>410</v>
      </c>
      <c r="F195" s="2">
        <v>16</v>
      </c>
      <c r="G195" s="2">
        <v>5</v>
      </c>
      <c r="H195" s="5" t="s">
        <v>441</v>
      </c>
      <c r="I195" s="5" t="s">
        <v>39</v>
      </c>
      <c r="J195" s="5"/>
      <c r="K195" s="2"/>
      <c r="L195" s="10" t="s">
        <v>442</v>
      </c>
      <c r="M195" s="1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T195" s="1"/>
      <c r="AU195" s="34"/>
      <c r="AV195" s="34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</row>
    <row r="196" spans="1:61" hidden="1" x14ac:dyDescent="0.25">
      <c r="A196" s="1" t="s">
        <v>40</v>
      </c>
      <c r="B196" s="1" t="s">
        <v>235</v>
      </c>
      <c r="C196" s="1">
        <v>3</v>
      </c>
      <c r="D196" s="1"/>
      <c r="E196" s="2" t="s">
        <v>410</v>
      </c>
      <c r="F196" s="2">
        <v>16</v>
      </c>
      <c r="G196" s="2">
        <v>3</v>
      </c>
      <c r="H196" s="2" t="s">
        <v>440</v>
      </c>
      <c r="I196" s="2" t="s">
        <v>52</v>
      </c>
      <c r="J196" s="2"/>
      <c r="K196" s="2"/>
      <c r="L196" s="10"/>
      <c r="M196" s="1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T196" s="1"/>
      <c r="AU196" s="34"/>
      <c r="AV196" s="34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</row>
    <row r="197" spans="1:61" hidden="1" x14ac:dyDescent="0.25">
      <c r="A197" s="1" t="s">
        <v>40</v>
      </c>
      <c r="B197" s="1" t="s">
        <v>322</v>
      </c>
      <c r="C197" s="1">
        <v>14</v>
      </c>
      <c r="D197" s="1"/>
      <c r="E197" s="2" t="s">
        <v>444</v>
      </c>
      <c r="F197" s="2">
        <v>3</v>
      </c>
      <c r="G197" s="2">
        <v>45</v>
      </c>
      <c r="H197" s="2" t="s">
        <v>445</v>
      </c>
      <c r="I197" s="2" t="s">
        <v>52</v>
      </c>
      <c r="J197" s="2"/>
      <c r="K197" s="2"/>
      <c r="L197" s="2" t="s">
        <v>446</v>
      </c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T197" s="1"/>
      <c r="AU197" s="34"/>
      <c r="AV197" s="34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</row>
    <row r="198" spans="1:61" hidden="1" x14ac:dyDescent="0.25">
      <c r="A198" s="1" t="s">
        <v>40</v>
      </c>
      <c r="B198" s="1" t="s">
        <v>322</v>
      </c>
      <c r="C198" s="1">
        <v>14</v>
      </c>
      <c r="D198" s="1"/>
      <c r="E198" s="2" t="s">
        <v>444</v>
      </c>
      <c r="F198" s="2">
        <v>7</v>
      </c>
      <c r="G198" s="2">
        <v>55</v>
      </c>
      <c r="H198" s="2" t="s">
        <v>447</v>
      </c>
      <c r="I198" s="2" t="s">
        <v>39</v>
      </c>
      <c r="J198" s="2"/>
      <c r="K198" s="2"/>
      <c r="L198" s="2" t="s">
        <v>448</v>
      </c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T198" s="1"/>
      <c r="AU198" s="34"/>
      <c r="AV198" s="34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</row>
    <row r="199" spans="1:61" ht="45" hidden="1" x14ac:dyDescent="0.25">
      <c r="A199" s="7" t="s">
        <v>40</v>
      </c>
      <c r="B199" s="7" t="s">
        <v>115</v>
      </c>
      <c r="C199" s="1">
        <v>9</v>
      </c>
      <c r="D199" s="7" t="s">
        <v>42</v>
      </c>
      <c r="E199" s="2" t="s">
        <v>444</v>
      </c>
      <c r="F199" s="8">
        <v>10</v>
      </c>
      <c r="G199" s="8">
        <v>86</v>
      </c>
      <c r="H199" s="5" t="s">
        <v>449</v>
      </c>
      <c r="I199" s="5" t="s">
        <v>39</v>
      </c>
      <c r="J199" s="6"/>
      <c r="K199" s="2"/>
      <c r="L199" s="2" t="s">
        <v>450</v>
      </c>
      <c r="M199" s="2" t="s">
        <v>451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T199" s="1"/>
      <c r="AU199" s="34"/>
      <c r="AV199" s="34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</row>
    <row r="200" spans="1:61" hidden="1" x14ac:dyDescent="0.25">
      <c r="A200" s="1" t="s">
        <v>40</v>
      </c>
      <c r="B200" s="1" t="s">
        <v>115</v>
      </c>
      <c r="C200" s="1">
        <v>9</v>
      </c>
      <c r="D200" s="1"/>
      <c r="E200" s="2" t="s">
        <v>444</v>
      </c>
      <c r="F200" s="2">
        <v>10</v>
      </c>
      <c r="G200" s="2">
        <v>61</v>
      </c>
      <c r="H200" s="2" t="s">
        <v>457</v>
      </c>
      <c r="I200" s="2" t="s">
        <v>52</v>
      </c>
      <c r="J200" s="2"/>
      <c r="K200" s="2"/>
      <c r="L200" s="2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T200" s="1"/>
      <c r="AU200" s="34"/>
      <c r="AV200" s="34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</row>
    <row r="201" spans="1:61" hidden="1" x14ac:dyDescent="0.25">
      <c r="A201" s="1" t="s">
        <v>40</v>
      </c>
      <c r="B201" s="1" t="s">
        <v>115</v>
      </c>
      <c r="C201" s="1">
        <v>9</v>
      </c>
      <c r="D201" s="1"/>
      <c r="E201" s="2" t="s">
        <v>444</v>
      </c>
      <c r="F201" s="2">
        <v>10</v>
      </c>
      <c r="G201" s="2">
        <v>48</v>
      </c>
      <c r="H201" s="2" t="s">
        <v>456</v>
      </c>
      <c r="I201" s="2" t="s">
        <v>52</v>
      </c>
      <c r="J201" s="2"/>
      <c r="K201" s="2"/>
      <c r="L201" s="2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T201" s="1"/>
      <c r="AU201" s="34"/>
      <c r="AV201" s="34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1" hidden="1" x14ac:dyDescent="0.25">
      <c r="A202" s="1" t="s">
        <v>40</v>
      </c>
      <c r="B202" s="1" t="s">
        <v>115</v>
      </c>
      <c r="C202" s="1">
        <v>9</v>
      </c>
      <c r="D202" s="1"/>
      <c r="E202" s="2" t="s">
        <v>444</v>
      </c>
      <c r="F202" s="2">
        <v>10</v>
      </c>
      <c r="G202" s="2">
        <v>12</v>
      </c>
      <c r="H202" s="2" t="s">
        <v>453</v>
      </c>
      <c r="I202" s="2" t="s">
        <v>52</v>
      </c>
      <c r="J202" s="2"/>
      <c r="K202" s="2"/>
      <c r="L202" s="2" t="s">
        <v>454</v>
      </c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T202" s="1"/>
      <c r="AU202" s="34"/>
      <c r="AV202" s="34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spans="1:61" hidden="1" x14ac:dyDescent="0.25">
      <c r="A203" s="1" t="s">
        <v>40</v>
      </c>
      <c r="B203" s="1" t="s">
        <v>115</v>
      </c>
      <c r="C203" s="1">
        <v>9</v>
      </c>
      <c r="D203" s="1"/>
      <c r="E203" s="2" t="s">
        <v>444</v>
      </c>
      <c r="F203" s="2">
        <v>10</v>
      </c>
      <c r="G203" s="2">
        <v>38</v>
      </c>
      <c r="H203" s="2" t="s">
        <v>455</v>
      </c>
      <c r="I203" s="2" t="s">
        <v>52</v>
      </c>
      <c r="J203" s="2"/>
      <c r="K203" s="2"/>
      <c r="L203" s="2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T203" s="1"/>
      <c r="AU203" s="34"/>
      <c r="AV203" s="34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1" hidden="1" x14ac:dyDescent="0.25">
      <c r="A204" s="1" t="s">
        <v>40</v>
      </c>
      <c r="B204" s="1" t="s">
        <v>115</v>
      </c>
      <c r="C204" s="1">
        <v>9</v>
      </c>
      <c r="D204" s="1"/>
      <c r="E204" s="2" t="s">
        <v>444</v>
      </c>
      <c r="F204" s="2" t="s">
        <v>458</v>
      </c>
      <c r="G204" s="2">
        <v>75</v>
      </c>
      <c r="H204" s="2" t="s">
        <v>461</v>
      </c>
      <c r="I204" s="2" t="s">
        <v>52</v>
      </c>
      <c r="J204" s="2"/>
      <c r="K204" s="2"/>
      <c r="L204" s="2">
        <v>89607688050</v>
      </c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T204" s="1"/>
      <c r="AU204" s="34"/>
      <c r="AV204" s="34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spans="1:61" hidden="1" x14ac:dyDescent="0.25">
      <c r="A205" s="1" t="s">
        <v>40</v>
      </c>
      <c r="B205" s="1" t="s">
        <v>115</v>
      </c>
      <c r="C205" s="1">
        <v>9</v>
      </c>
      <c r="D205" s="1"/>
      <c r="E205" s="2" t="s">
        <v>444</v>
      </c>
      <c r="F205" s="2" t="s">
        <v>458</v>
      </c>
      <c r="G205" s="2">
        <v>60</v>
      </c>
      <c r="H205" s="5" t="s">
        <v>459</v>
      </c>
      <c r="I205" s="5" t="s">
        <v>39</v>
      </c>
      <c r="J205" s="5"/>
      <c r="K205" s="2"/>
      <c r="L205" s="2" t="s">
        <v>460</v>
      </c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T205" s="1"/>
      <c r="AU205" s="34"/>
      <c r="AV205" s="34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spans="1:61" hidden="1" x14ac:dyDescent="0.25">
      <c r="A206" s="1" t="s">
        <v>40</v>
      </c>
      <c r="B206" s="1" t="s">
        <v>115</v>
      </c>
      <c r="C206" s="1">
        <v>9</v>
      </c>
      <c r="D206" s="1"/>
      <c r="E206" s="2" t="s">
        <v>444</v>
      </c>
      <c r="F206" s="2" t="s">
        <v>458</v>
      </c>
      <c r="G206" s="2">
        <v>86</v>
      </c>
      <c r="H206" s="2" t="s">
        <v>462</v>
      </c>
      <c r="I206" s="2" t="s">
        <v>52</v>
      </c>
      <c r="J206" s="2"/>
      <c r="K206" s="2"/>
      <c r="L206" s="2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T206" s="1"/>
      <c r="AU206" s="34"/>
      <c r="AV206" s="34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1" hidden="1" x14ac:dyDescent="0.25">
      <c r="A207" s="1" t="s">
        <v>40</v>
      </c>
      <c r="B207" s="1" t="s">
        <v>235</v>
      </c>
      <c r="C207" s="1">
        <v>2</v>
      </c>
      <c r="D207" s="1"/>
      <c r="E207" s="2" t="s">
        <v>463</v>
      </c>
      <c r="F207" s="2">
        <v>3</v>
      </c>
      <c r="G207" s="2">
        <v>5</v>
      </c>
      <c r="H207" s="2" t="s">
        <v>464</v>
      </c>
      <c r="I207" s="2" t="s">
        <v>52</v>
      </c>
      <c r="J207" s="2"/>
      <c r="K207" s="2"/>
      <c r="L207" s="10" t="s">
        <v>465</v>
      </c>
      <c r="M207" s="1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T207" s="1"/>
      <c r="AU207" s="34"/>
      <c r="AV207" s="34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1" hidden="1" x14ac:dyDescent="0.25">
      <c r="A208" s="1" t="s">
        <v>40</v>
      </c>
      <c r="B208" s="1" t="s">
        <v>235</v>
      </c>
      <c r="C208" s="1">
        <v>2</v>
      </c>
      <c r="D208" s="1"/>
      <c r="E208" s="2" t="s">
        <v>463</v>
      </c>
      <c r="F208" s="2">
        <v>3</v>
      </c>
      <c r="G208" s="2">
        <v>6</v>
      </c>
      <c r="H208" s="5" t="s">
        <v>466</v>
      </c>
      <c r="I208" s="5" t="s">
        <v>39</v>
      </c>
      <c r="J208" s="5"/>
      <c r="K208" s="2"/>
      <c r="L208" s="10" t="s">
        <v>467</v>
      </c>
      <c r="M208" s="1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T208" s="1"/>
      <c r="AU208" s="34"/>
      <c r="AV208" s="34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spans="1:61" hidden="1" x14ac:dyDescent="0.25">
      <c r="A209" s="1" t="s">
        <v>40</v>
      </c>
      <c r="B209" s="1" t="s">
        <v>235</v>
      </c>
      <c r="C209" s="1">
        <v>2</v>
      </c>
      <c r="D209" s="1"/>
      <c r="E209" s="2" t="s">
        <v>463</v>
      </c>
      <c r="F209" s="2">
        <v>3</v>
      </c>
      <c r="G209" s="2">
        <v>8</v>
      </c>
      <c r="H209" s="2" t="s">
        <v>468</v>
      </c>
      <c r="I209" s="2" t="s">
        <v>52</v>
      </c>
      <c r="J209" s="2"/>
      <c r="K209" s="2"/>
      <c r="L209" s="10" t="s">
        <v>469</v>
      </c>
      <c r="M209" s="1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T209" s="1"/>
      <c r="AU209" s="34"/>
      <c r="AV209" s="34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</row>
    <row r="210" spans="1:61" hidden="1" x14ac:dyDescent="0.25">
      <c r="A210" s="1" t="s">
        <v>40</v>
      </c>
      <c r="B210" s="1" t="s">
        <v>235</v>
      </c>
      <c r="C210" s="1">
        <v>2</v>
      </c>
      <c r="D210" s="1"/>
      <c r="E210" s="2" t="s">
        <v>463</v>
      </c>
      <c r="F210" s="2">
        <v>4</v>
      </c>
      <c r="G210" s="2">
        <v>41</v>
      </c>
      <c r="H210" s="2" t="s">
        <v>473</v>
      </c>
      <c r="I210" s="2" t="s">
        <v>52</v>
      </c>
      <c r="J210" s="2"/>
      <c r="K210" s="2"/>
      <c r="L210" s="10" t="s">
        <v>474</v>
      </c>
      <c r="M210" s="1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T210" s="1"/>
      <c r="AU210" s="34"/>
      <c r="AV210" s="34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</row>
    <row r="211" spans="1:61" hidden="1" x14ac:dyDescent="0.25">
      <c r="A211" s="1" t="s">
        <v>40</v>
      </c>
      <c r="B211" s="1" t="s">
        <v>235</v>
      </c>
      <c r="C211" s="1">
        <v>2</v>
      </c>
      <c r="D211" s="1"/>
      <c r="E211" s="2" t="s">
        <v>463</v>
      </c>
      <c r="F211" s="2">
        <v>4</v>
      </c>
      <c r="G211" s="2">
        <v>53</v>
      </c>
      <c r="H211" s="2" t="s">
        <v>477</v>
      </c>
      <c r="I211" s="2" t="s">
        <v>52</v>
      </c>
      <c r="J211" s="2"/>
      <c r="K211" s="2"/>
      <c r="L211" s="10" t="s">
        <v>478</v>
      </c>
      <c r="M211" s="1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T211" s="1"/>
      <c r="AU211" s="34"/>
      <c r="AV211" s="34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spans="1:61" hidden="1" x14ac:dyDescent="0.25">
      <c r="A212" s="1" t="s">
        <v>40</v>
      </c>
      <c r="B212" s="1" t="s">
        <v>235</v>
      </c>
      <c r="C212" s="1">
        <v>2</v>
      </c>
      <c r="D212" s="1"/>
      <c r="E212" s="2" t="s">
        <v>463</v>
      </c>
      <c r="F212" s="2">
        <v>4</v>
      </c>
      <c r="G212" s="2">
        <v>28</v>
      </c>
      <c r="H212" s="5" t="s">
        <v>471</v>
      </c>
      <c r="I212" s="5" t="s">
        <v>39</v>
      </c>
      <c r="J212" s="5"/>
      <c r="K212" s="2"/>
      <c r="L212" s="10" t="s">
        <v>472</v>
      </c>
      <c r="M212" s="1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T212" s="1"/>
      <c r="AU212" s="34"/>
      <c r="AV212" s="34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spans="1:61" hidden="1" x14ac:dyDescent="0.25">
      <c r="A213" s="1" t="s">
        <v>40</v>
      </c>
      <c r="B213" s="1" t="s">
        <v>235</v>
      </c>
      <c r="C213" s="1">
        <v>2</v>
      </c>
      <c r="D213" s="1"/>
      <c r="E213" s="2" t="s">
        <v>463</v>
      </c>
      <c r="F213" s="2">
        <v>4</v>
      </c>
      <c r="G213" s="2">
        <v>27</v>
      </c>
      <c r="H213" s="2" t="s">
        <v>470</v>
      </c>
      <c r="I213" s="2" t="s">
        <v>52</v>
      </c>
      <c r="J213" s="2"/>
      <c r="K213" s="2"/>
      <c r="L213" s="10"/>
      <c r="M213" s="1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T213" s="1"/>
      <c r="AU213" s="34"/>
      <c r="AV213" s="34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</row>
    <row r="214" spans="1:61" hidden="1" x14ac:dyDescent="0.25">
      <c r="A214" s="1" t="s">
        <v>40</v>
      </c>
      <c r="B214" s="1" t="s">
        <v>235</v>
      </c>
      <c r="C214" s="1">
        <v>2</v>
      </c>
      <c r="D214" s="1"/>
      <c r="E214" s="2" t="s">
        <v>463</v>
      </c>
      <c r="F214" s="2">
        <v>4</v>
      </c>
      <c r="G214" s="2">
        <v>52</v>
      </c>
      <c r="H214" s="2" t="s">
        <v>475</v>
      </c>
      <c r="I214" s="2" t="s">
        <v>52</v>
      </c>
      <c r="J214" s="2"/>
      <c r="K214" s="2"/>
      <c r="L214" s="10" t="s">
        <v>476</v>
      </c>
      <c r="M214" s="1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T214" s="1"/>
      <c r="AU214" s="34"/>
      <c r="AV214" s="34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</row>
    <row r="215" spans="1:61" hidden="1" x14ac:dyDescent="0.25">
      <c r="A215" s="1" t="s">
        <v>40</v>
      </c>
      <c r="B215" s="1" t="s">
        <v>235</v>
      </c>
      <c r="C215" s="1">
        <v>2</v>
      </c>
      <c r="D215" s="1"/>
      <c r="E215" s="2" t="s">
        <v>463</v>
      </c>
      <c r="F215" s="2">
        <v>5</v>
      </c>
      <c r="G215" s="2">
        <v>2</v>
      </c>
      <c r="H215" s="5" t="s">
        <v>479</v>
      </c>
      <c r="I215" s="5" t="s">
        <v>39</v>
      </c>
      <c r="J215" s="5"/>
      <c r="K215" s="2"/>
      <c r="L215" s="10" t="s">
        <v>480</v>
      </c>
      <c r="M215" s="1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T215" s="1"/>
      <c r="AU215" s="34"/>
      <c r="AV215" s="34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</row>
    <row r="216" spans="1:61" hidden="1" x14ac:dyDescent="0.25">
      <c r="A216" s="1" t="s">
        <v>40</v>
      </c>
      <c r="B216" s="1" t="s">
        <v>235</v>
      </c>
      <c r="C216" s="1">
        <v>2</v>
      </c>
      <c r="D216" s="1"/>
      <c r="E216" s="2" t="s">
        <v>463</v>
      </c>
      <c r="F216" s="2">
        <v>5</v>
      </c>
      <c r="G216" s="2">
        <v>2</v>
      </c>
      <c r="H216" s="5" t="s">
        <v>481</v>
      </c>
      <c r="I216" s="5" t="s">
        <v>39</v>
      </c>
      <c r="J216" s="5"/>
      <c r="K216" s="2"/>
      <c r="L216" s="10" t="s">
        <v>480</v>
      </c>
      <c r="M216" s="1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T216" s="1"/>
      <c r="AU216" s="34"/>
      <c r="AV216" s="34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spans="1:61" hidden="1" x14ac:dyDescent="0.25">
      <c r="A217" s="1" t="s">
        <v>40</v>
      </c>
      <c r="B217" s="1" t="s">
        <v>235</v>
      </c>
      <c r="C217" s="1">
        <v>2</v>
      </c>
      <c r="D217" s="1"/>
      <c r="E217" s="2" t="s">
        <v>463</v>
      </c>
      <c r="F217" s="2">
        <v>6</v>
      </c>
      <c r="G217" s="2">
        <v>4</v>
      </c>
      <c r="H217" s="2" t="s">
        <v>482</v>
      </c>
      <c r="I217" s="2" t="s">
        <v>52</v>
      </c>
      <c r="J217" s="2"/>
      <c r="K217" s="2"/>
      <c r="L217" s="10" t="s">
        <v>483</v>
      </c>
      <c r="M217" s="1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T217" s="1"/>
      <c r="AU217" s="34"/>
      <c r="AV217" s="34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</row>
    <row r="218" spans="1:61" hidden="1" x14ac:dyDescent="0.25">
      <c r="A218" s="1" t="s">
        <v>40</v>
      </c>
      <c r="B218" s="1" t="s">
        <v>235</v>
      </c>
      <c r="C218" s="1">
        <v>2</v>
      </c>
      <c r="D218" s="1"/>
      <c r="E218" s="2" t="s">
        <v>463</v>
      </c>
      <c r="F218" s="2">
        <v>6</v>
      </c>
      <c r="G218" s="2">
        <v>30</v>
      </c>
      <c r="H218" s="2" t="s">
        <v>486</v>
      </c>
      <c r="I218" s="2" t="s">
        <v>52</v>
      </c>
      <c r="J218" s="2"/>
      <c r="K218" s="2"/>
      <c r="L218" s="10" t="s">
        <v>487</v>
      </c>
      <c r="M218" s="1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T218" s="1"/>
      <c r="AU218" s="34"/>
      <c r="AV218" s="34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</row>
    <row r="219" spans="1:61" hidden="1" x14ac:dyDescent="0.25">
      <c r="A219" s="1" t="s">
        <v>40</v>
      </c>
      <c r="B219" s="1" t="s">
        <v>235</v>
      </c>
      <c r="C219" s="1">
        <v>2</v>
      </c>
      <c r="D219" s="1"/>
      <c r="E219" s="2" t="s">
        <v>463</v>
      </c>
      <c r="F219" s="2">
        <v>6</v>
      </c>
      <c r="G219" s="2">
        <v>22</v>
      </c>
      <c r="H219" s="5" t="s">
        <v>484</v>
      </c>
      <c r="I219" s="5" t="s">
        <v>39</v>
      </c>
      <c r="J219" s="5"/>
      <c r="K219" s="2"/>
      <c r="L219" s="10" t="s">
        <v>485</v>
      </c>
      <c r="M219" s="1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T219" s="1"/>
      <c r="AU219" s="34"/>
      <c r="AV219" s="34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spans="1:61" hidden="1" x14ac:dyDescent="0.25">
      <c r="A220" s="1" t="s">
        <v>40</v>
      </c>
      <c r="B220" s="1" t="s">
        <v>235</v>
      </c>
      <c r="C220" s="1">
        <v>2</v>
      </c>
      <c r="D220" s="1"/>
      <c r="E220" s="2" t="s">
        <v>463</v>
      </c>
      <c r="F220" s="2">
        <v>7</v>
      </c>
      <c r="G220" s="2">
        <v>3</v>
      </c>
      <c r="H220" s="2" t="s">
        <v>490</v>
      </c>
      <c r="I220" s="2" t="s">
        <v>52</v>
      </c>
      <c r="J220" s="2"/>
      <c r="K220" s="2"/>
      <c r="L220" s="10" t="s">
        <v>491</v>
      </c>
      <c r="M220" s="1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T220" s="1"/>
      <c r="AU220" s="34"/>
      <c r="AV220" s="34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</row>
    <row r="221" spans="1:61" hidden="1" x14ac:dyDescent="0.25">
      <c r="A221" s="1" t="s">
        <v>40</v>
      </c>
      <c r="B221" s="1" t="s">
        <v>235</v>
      </c>
      <c r="C221" s="1">
        <v>2</v>
      </c>
      <c r="D221" s="1"/>
      <c r="E221" s="2" t="s">
        <v>463</v>
      </c>
      <c r="F221" s="2">
        <v>7</v>
      </c>
      <c r="G221" s="2">
        <v>5</v>
      </c>
      <c r="H221" s="2" t="s">
        <v>492</v>
      </c>
      <c r="I221" s="2" t="s">
        <v>52</v>
      </c>
      <c r="J221" s="2"/>
      <c r="K221" s="2"/>
      <c r="L221" s="10" t="s">
        <v>493</v>
      </c>
      <c r="M221" s="1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T221" s="1"/>
      <c r="AU221" s="34"/>
      <c r="AV221" s="34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</row>
    <row r="222" spans="1:61" hidden="1" x14ac:dyDescent="0.25">
      <c r="A222" s="1" t="s">
        <v>40</v>
      </c>
      <c r="B222" s="1" t="s">
        <v>235</v>
      </c>
      <c r="C222" s="1">
        <v>2</v>
      </c>
      <c r="D222" s="1"/>
      <c r="E222" s="2" t="s">
        <v>463</v>
      </c>
      <c r="F222" s="2">
        <v>7</v>
      </c>
      <c r="G222" s="2">
        <v>1</v>
      </c>
      <c r="H222" s="5" t="s">
        <v>488</v>
      </c>
      <c r="I222" s="5" t="s">
        <v>39</v>
      </c>
      <c r="J222" s="5"/>
      <c r="K222" s="2"/>
      <c r="L222" s="10" t="s">
        <v>489</v>
      </c>
      <c r="M222" s="1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T222" s="1"/>
      <c r="AU222" s="34"/>
      <c r="AV222" s="34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</row>
    <row r="223" spans="1:61" hidden="1" x14ac:dyDescent="0.25">
      <c r="A223" s="1" t="s">
        <v>40</v>
      </c>
      <c r="B223" s="1" t="s">
        <v>235</v>
      </c>
      <c r="C223" s="1">
        <v>2</v>
      </c>
      <c r="D223" s="1"/>
      <c r="E223" s="2" t="s">
        <v>463</v>
      </c>
      <c r="F223" s="2">
        <v>9</v>
      </c>
      <c r="G223" s="2">
        <v>7</v>
      </c>
      <c r="H223" s="5" t="s">
        <v>500</v>
      </c>
      <c r="I223" s="5" t="s">
        <v>39</v>
      </c>
      <c r="J223" s="5"/>
      <c r="K223" s="2"/>
      <c r="L223" s="10" t="s">
        <v>501</v>
      </c>
      <c r="M223" s="1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T223" s="1"/>
      <c r="AU223" s="34"/>
      <c r="AV223" s="34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</row>
    <row r="224" spans="1:61" hidden="1" x14ac:dyDescent="0.25">
      <c r="A224" s="1" t="s">
        <v>40</v>
      </c>
      <c r="B224" s="1" t="s">
        <v>235</v>
      </c>
      <c r="C224" s="1">
        <v>2</v>
      </c>
      <c r="D224" s="1"/>
      <c r="E224" s="2" t="s">
        <v>463</v>
      </c>
      <c r="F224" s="2">
        <v>9</v>
      </c>
      <c r="G224" s="2">
        <v>2</v>
      </c>
      <c r="H224" s="2" t="s">
        <v>494</v>
      </c>
      <c r="I224" s="2" t="s">
        <v>52</v>
      </c>
      <c r="J224" s="2"/>
      <c r="K224" s="2"/>
      <c r="L224" s="10" t="s">
        <v>495</v>
      </c>
      <c r="M224" s="1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T224" s="1"/>
      <c r="AU224" s="34"/>
      <c r="AV224" s="34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spans="1:61" hidden="1" x14ac:dyDescent="0.25">
      <c r="A225" s="1" t="s">
        <v>40</v>
      </c>
      <c r="B225" s="1" t="s">
        <v>235</v>
      </c>
      <c r="C225" s="1">
        <v>2</v>
      </c>
      <c r="D225" s="1"/>
      <c r="E225" s="2" t="s">
        <v>463</v>
      </c>
      <c r="F225" s="2">
        <v>9</v>
      </c>
      <c r="G225" s="2">
        <v>5</v>
      </c>
      <c r="H225" s="2" t="s">
        <v>498</v>
      </c>
      <c r="I225" s="2" t="s">
        <v>52</v>
      </c>
      <c r="J225" s="2"/>
      <c r="K225" s="2"/>
      <c r="L225" s="10" t="s">
        <v>499</v>
      </c>
      <c r="M225" s="1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T225" s="1"/>
      <c r="AU225" s="34"/>
      <c r="AV225" s="34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1" hidden="1" x14ac:dyDescent="0.25">
      <c r="A226" s="1" t="s">
        <v>40</v>
      </c>
      <c r="B226" s="1" t="s">
        <v>235</v>
      </c>
      <c r="C226" s="1">
        <v>2</v>
      </c>
      <c r="D226" s="1"/>
      <c r="E226" s="2" t="s">
        <v>463</v>
      </c>
      <c r="F226" s="2">
        <v>9</v>
      </c>
      <c r="G226" s="2">
        <v>3</v>
      </c>
      <c r="H226" s="2" t="s">
        <v>496</v>
      </c>
      <c r="I226" s="2" t="s">
        <v>52</v>
      </c>
      <c r="J226" s="2"/>
      <c r="K226" s="2"/>
      <c r="L226" s="10" t="s">
        <v>497</v>
      </c>
      <c r="M226" s="1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T226" s="1"/>
      <c r="AU226" s="34"/>
      <c r="AV226" s="34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1" hidden="1" x14ac:dyDescent="0.25">
      <c r="A227" s="1" t="s">
        <v>40</v>
      </c>
      <c r="B227" s="1" t="s">
        <v>235</v>
      </c>
      <c r="C227" s="1">
        <v>2</v>
      </c>
      <c r="D227" s="1"/>
      <c r="E227" s="2" t="s">
        <v>463</v>
      </c>
      <c r="F227" s="2">
        <v>10</v>
      </c>
      <c r="G227" s="2">
        <v>28</v>
      </c>
      <c r="H227" s="5" t="s">
        <v>504</v>
      </c>
      <c r="I227" s="5" t="s">
        <v>39</v>
      </c>
      <c r="J227" s="5"/>
      <c r="K227" s="2"/>
      <c r="L227" s="10" t="s">
        <v>505</v>
      </c>
      <c r="M227" s="1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T227" s="1"/>
      <c r="AU227" s="34"/>
      <c r="AV227" s="34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spans="1:61" hidden="1" x14ac:dyDescent="0.25">
      <c r="A228" s="1" t="s">
        <v>40</v>
      </c>
      <c r="B228" s="1" t="s">
        <v>235</v>
      </c>
      <c r="C228" s="1">
        <v>2</v>
      </c>
      <c r="D228" s="1"/>
      <c r="E228" s="2" t="s">
        <v>463</v>
      </c>
      <c r="F228" s="2">
        <v>10</v>
      </c>
      <c r="G228" s="2">
        <v>47</v>
      </c>
      <c r="H228" s="2" t="s">
        <v>508</v>
      </c>
      <c r="I228" s="2" t="s">
        <v>52</v>
      </c>
      <c r="J228" s="2"/>
      <c r="K228" s="2"/>
      <c r="L228" s="10" t="s">
        <v>509</v>
      </c>
      <c r="M228" s="1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T228" s="1"/>
      <c r="AU228" s="34"/>
      <c r="AV228" s="34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1" hidden="1" x14ac:dyDescent="0.25">
      <c r="A229" s="1" t="s">
        <v>40</v>
      </c>
      <c r="B229" s="1" t="s">
        <v>235</v>
      </c>
      <c r="C229" s="1">
        <v>2</v>
      </c>
      <c r="D229" s="1"/>
      <c r="E229" s="2" t="s">
        <v>463</v>
      </c>
      <c r="F229" s="2">
        <v>10</v>
      </c>
      <c r="G229" s="2">
        <v>12</v>
      </c>
      <c r="H229" s="2" t="s">
        <v>502</v>
      </c>
      <c r="I229" s="2" t="s">
        <v>52</v>
      </c>
      <c r="J229" s="2"/>
      <c r="K229" s="2"/>
      <c r="L229" s="10" t="s">
        <v>503</v>
      </c>
      <c r="M229" s="1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T229" s="1"/>
      <c r="AU229" s="34"/>
      <c r="AV229" s="34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1" hidden="1" x14ac:dyDescent="0.25">
      <c r="A230" s="1" t="s">
        <v>40</v>
      </c>
      <c r="B230" s="1" t="s">
        <v>235</v>
      </c>
      <c r="C230" s="1">
        <v>2</v>
      </c>
      <c r="D230" s="1"/>
      <c r="E230" s="2" t="s">
        <v>463</v>
      </c>
      <c r="F230" s="2">
        <v>10</v>
      </c>
      <c r="G230" s="2">
        <v>32</v>
      </c>
      <c r="H230" s="2" t="s">
        <v>506</v>
      </c>
      <c r="I230" s="2" t="s">
        <v>52</v>
      </c>
      <c r="J230" s="2"/>
      <c r="K230" s="2"/>
      <c r="L230" s="10" t="s">
        <v>507</v>
      </c>
      <c r="M230" s="1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T230" s="1"/>
      <c r="AU230" s="34"/>
      <c r="AV230" s="34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spans="1:61" ht="30" hidden="1" x14ac:dyDescent="0.25">
      <c r="A231" s="1" t="s">
        <v>35</v>
      </c>
      <c r="B231" s="1" t="s">
        <v>165</v>
      </c>
      <c r="C231" s="1">
        <v>2</v>
      </c>
      <c r="D231" s="1"/>
      <c r="E231" s="2" t="s">
        <v>463</v>
      </c>
      <c r="F231" s="2">
        <v>11</v>
      </c>
      <c r="G231" s="1">
        <v>1</v>
      </c>
      <c r="H231" s="19" t="s">
        <v>510</v>
      </c>
      <c r="I231" s="5" t="s">
        <v>39</v>
      </c>
      <c r="J231" s="5"/>
      <c r="K231" s="2"/>
      <c r="L231" s="1" t="s">
        <v>511</v>
      </c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T231" s="1"/>
      <c r="AU231" s="34"/>
      <c r="AV231" s="34"/>
      <c r="AW231" s="1"/>
      <c r="AX231" s="1"/>
      <c r="AY231" s="1"/>
      <c r="AZ231" s="1"/>
      <c r="BA231" s="1"/>
      <c r="BB231" s="1"/>
      <c r="BC231" s="1"/>
      <c r="BD231" s="1"/>
      <c r="BE231" s="1"/>
      <c r="BF231" s="1" t="s">
        <v>512</v>
      </c>
      <c r="BG231" s="2" t="s">
        <v>513</v>
      </c>
      <c r="BH231" s="2"/>
      <c r="BI231" s="18">
        <v>95.76</v>
      </c>
    </row>
    <row r="232" spans="1:61" hidden="1" x14ac:dyDescent="0.25">
      <c r="A232" s="1" t="s">
        <v>40</v>
      </c>
      <c r="B232" s="1" t="s">
        <v>235</v>
      </c>
      <c r="C232" s="1">
        <v>2</v>
      </c>
      <c r="D232" s="1"/>
      <c r="E232" s="2" t="s">
        <v>463</v>
      </c>
      <c r="F232" s="2">
        <v>12</v>
      </c>
      <c r="G232" s="2">
        <v>21</v>
      </c>
      <c r="H232" s="2" t="s">
        <v>516</v>
      </c>
      <c r="I232" s="2" t="s">
        <v>52</v>
      </c>
      <c r="J232" s="2"/>
      <c r="K232" s="2"/>
      <c r="L232" s="10" t="s">
        <v>517</v>
      </c>
      <c r="M232" s="1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T232" s="1"/>
      <c r="AU232" s="34"/>
      <c r="AV232" s="34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spans="1:61" hidden="1" x14ac:dyDescent="0.25">
      <c r="A233" s="1" t="s">
        <v>40</v>
      </c>
      <c r="B233" s="1" t="s">
        <v>235</v>
      </c>
      <c r="C233" s="1">
        <v>2</v>
      </c>
      <c r="D233" s="1"/>
      <c r="E233" s="2" t="s">
        <v>463</v>
      </c>
      <c r="F233" s="2">
        <v>12</v>
      </c>
      <c r="G233" s="2">
        <v>8</v>
      </c>
      <c r="H233" s="5" t="s">
        <v>514</v>
      </c>
      <c r="I233" s="5" t="s">
        <v>39</v>
      </c>
      <c r="J233" s="5"/>
      <c r="K233" s="2"/>
      <c r="L233" s="10" t="s">
        <v>515</v>
      </c>
      <c r="M233" s="1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T233" s="1"/>
      <c r="AU233" s="34"/>
      <c r="AV233" s="34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spans="1:61" hidden="1" x14ac:dyDescent="0.25">
      <c r="A234" s="1" t="s">
        <v>40</v>
      </c>
      <c r="B234" s="1" t="s">
        <v>235</v>
      </c>
      <c r="C234" s="1">
        <v>2</v>
      </c>
      <c r="D234" s="1"/>
      <c r="E234" s="2" t="s">
        <v>463</v>
      </c>
      <c r="F234" s="2">
        <v>12</v>
      </c>
      <c r="G234" s="2">
        <v>45</v>
      </c>
      <c r="H234" s="2" t="s">
        <v>518</v>
      </c>
      <c r="I234" s="2" t="s">
        <v>52</v>
      </c>
      <c r="J234" s="2"/>
      <c r="K234" s="2"/>
      <c r="L234" s="10" t="s">
        <v>519</v>
      </c>
      <c r="M234" s="1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T234" s="1"/>
      <c r="AU234" s="34"/>
      <c r="AV234" s="34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spans="1:61" hidden="1" x14ac:dyDescent="0.25">
      <c r="A235" s="1" t="s">
        <v>40</v>
      </c>
      <c r="B235" s="1" t="s">
        <v>235</v>
      </c>
      <c r="C235" s="1">
        <v>2</v>
      </c>
      <c r="D235" s="1"/>
      <c r="E235" s="2" t="s">
        <v>463</v>
      </c>
      <c r="F235" s="2">
        <v>13</v>
      </c>
      <c r="G235" s="2">
        <v>5</v>
      </c>
      <c r="H235" s="2" t="s">
        <v>526</v>
      </c>
      <c r="I235" s="2" t="s">
        <v>52</v>
      </c>
      <c r="J235" s="2"/>
      <c r="K235" s="2"/>
      <c r="L235" s="10" t="s">
        <v>527</v>
      </c>
      <c r="M235" s="1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T235" s="1"/>
      <c r="AU235" s="34"/>
      <c r="AV235" s="34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 hidden="1" x14ac:dyDescent="0.25">
      <c r="A236" s="1" t="s">
        <v>40</v>
      </c>
      <c r="B236" s="1" t="s">
        <v>235</v>
      </c>
      <c r="C236" s="1">
        <v>2</v>
      </c>
      <c r="D236" s="1"/>
      <c r="E236" s="2" t="s">
        <v>463</v>
      </c>
      <c r="F236" s="2">
        <v>13</v>
      </c>
      <c r="G236" s="2">
        <v>4</v>
      </c>
      <c r="H236" s="2" t="s">
        <v>524</v>
      </c>
      <c r="I236" s="2" t="s">
        <v>52</v>
      </c>
      <c r="J236" s="2"/>
      <c r="K236" s="2"/>
      <c r="L236" s="10" t="s">
        <v>525</v>
      </c>
      <c r="M236" s="1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T236" s="1"/>
      <c r="AU236" s="34"/>
      <c r="AV236" s="34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spans="1:61" hidden="1" x14ac:dyDescent="0.25">
      <c r="A237" s="1" t="s">
        <v>40</v>
      </c>
      <c r="B237" s="1" t="s">
        <v>235</v>
      </c>
      <c r="C237" s="1">
        <v>2</v>
      </c>
      <c r="D237" s="1"/>
      <c r="E237" s="2" t="s">
        <v>463</v>
      </c>
      <c r="F237" s="2">
        <v>13</v>
      </c>
      <c r="G237" s="2">
        <v>2</v>
      </c>
      <c r="H237" s="5" t="s">
        <v>522</v>
      </c>
      <c r="I237" s="5" t="s">
        <v>39</v>
      </c>
      <c r="J237" s="5"/>
      <c r="K237" s="2"/>
      <c r="L237" s="10" t="s">
        <v>523</v>
      </c>
      <c r="M237" s="1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T237" s="1"/>
      <c r="AU237" s="34"/>
      <c r="AV237" s="34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1" hidden="1" x14ac:dyDescent="0.25">
      <c r="A238" s="1" t="s">
        <v>40</v>
      </c>
      <c r="B238" s="1" t="s">
        <v>235</v>
      </c>
      <c r="C238" s="1">
        <v>2</v>
      </c>
      <c r="D238" s="1"/>
      <c r="E238" s="2" t="s">
        <v>463</v>
      </c>
      <c r="F238" s="2">
        <v>13</v>
      </c>
      <c r="G238" s="2">
        <v>1</v>
      </c>
      <c r="H238" s="2" t="s">
        <v>520</v>
      </c>
      <c r="I238" s="2" t="s">
        <v>52</v>
      </c>
      <c r="J238" s="2"/>
      <c r="K238" s="2"/>
      <c r="L238" s="10" t="s">
        <v>521</v>
      </c>
      <c r="M238" s="1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T238" s="1"/>
      <c r="AU238" s="34"/>
      <c r="AV238" s="34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1" hidden="1" x14ac:dyDescent="0.25">
      <c r="A239" s="1" t="s">
        <v>40</v>
      </c>
      <c r="B239" s="1" t="s">
        <v>235</v>
      </c>
      <c r="C239" s="1">
        <v>2</v>
      </c>
      <c r="D239" s="1"/>
      <c r="E239" s="2" t="s">
        <v>463</v>
      </c>
      <c r="F239" s="2">
        <v>13</v>
      </c>
      <c r="G239" s="2">
        <v>6</v>
      </c>
      <c r="H239" s="2" t="s">
        <v>528</v>
      </c>
      <c r="I239" s="2" t="s">
        <v>52</v>
      </c>
      <c r="J239" s="2"/>
      <c r="K239" s="2"/>
      <c r="L239" s="10"/>
      <c r="M239" s="1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T239" s="1"/>
      <c r="AU239" s="34"/>
      <c r="AV239" s="34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1" ht="30" hidden="1" x14ac:dyDescent="0.25">
      <c r="A240" s="1" t="s">
        <v>35</v>
      </c>
      <c r="B240" s="1" t="s">
        <v>165</v>
      </c>
      <c r="C240" s="1">
        <v>2</v>
      </c>
      <c r="D240" s="1"/>
      <c r="E240" s="2" t="s">
        <v>463</v>
      </c>
      <c r="F240" s="2">
        <v>15</v>
      </c>
      <c r="G240" s="1">
        <v>1</v>
      </c>
      <c r="H240" s="2" t="s">
        <v>529</v>
      </c>
      <c r="I240" s="5" t="s">
        <v>39</v>
      </c>
      <c r="J240" s="5"/>
      <c r="K240" s="2"/>
      <c r="L240" s="1">
        <v>40177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T240" s="1"/>
      <c r="AU240" s="34"/>
      <c r="AV240" s="34"/>
      <c r="AW240" s="1"/>
      <c r="AX240" s="1"/>
      <c r="AY240" s="1"/>
      <c r="AZ240" s="1"/>
      <c r="BA240" s="1"/>
      <c r="BB240" s="1"/>
      <c r="BC240" s="1"/>
      <c r="BD240" s="1"/>
      <c r="BE240" s="1"/>
      <c r="BF240" s="1" t="s">
        <v>530</v>
      </c>
      <c r="BG240" s="2" t="s">
        <v>531</v>
      </c>
      <c r="BH240" s="2"/>
      <c r="BI240" s="18">
        <v>149.80000000000001</v>
      </c>
    </row>
    <row r="241" spans="1:61" hidden="1" x14ac:dyDescent="0.25">
      <c r="A241" s="1" t="s">
        <v>40</v>
      </c>
      <c r="B241" s="1" t="s">
        <v>235</v>
      </c>
      <c r="C241" s="1">
        <v>2</v>
      </c>
      <c r="D241" s="1"/>
      <c r="E241" s="2" t="s">
        <v>463</v>
      </c>
      <c r="F241" s="2">
        <v>17</v>
      </c>
      <c r="G241" s="2">
        <v>1</v>
      </c>
      <c r="H241" s="2" t="s">
        <v>532</v>
      </c>
      <c r="I241" s="2" t="s">
        <v>52</v>
      </c>
      <c r="J241" s="2"/>
      <c r="K241" s="2"/>
      <c r="L241" s="10" t="s">
        <v>533</v>
      </c>
      <c r="M241" s="1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T241" s="1"/>
      <c r="AU241" s="34"/>
      <c r="AV241" s="34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</row>
    <row r="242" spans="1:61" hidden="1" x14ac:dyDescent="0.25">
      <c r="A242" s="1" t="s">
        <v>40</v>
      </c>
      <c r="B242" s="1" t="s">
        <v>235</v>
      </c>
      <c r="C242" s="1">
        <v>2</v>
      </c>
      <c r="D242" s="1"/>
      <c r="E242" s="2" t="s">
        <v>463</v>
      </c>
      <c r="F242" s="2">
        <v>17</v>
      </c>
      <c r="G242" s="2">
        <v>2</v>
      </c>
      <c r="H242" s="2" t="s">
        <v>534</v>
      </c>
      <c r="I242" s="2" t="s">
        <v>52</v>
      </c>
      <c r="J242" s="2"/>
      <c r="K242" s="2"/>
      <c r="L242" s="10" t="s">
        <v>535</v>
      </c>
      <c r="M242" s="1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T242" s="1"/>
      <c r="AU242" s="34"/>
      <c r="AV242" s="34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1" hidden="1" x14ac:dyDescent="0.25">
      <c r="A243" s="1" t="s">
        <v>40</v>
      </c>
      <c r="B243" s="1" t="s">
        <v>235</v>
      </c>
      <c r="C243" s="1">
        <v>2</v>
      </c>
      <c r="D243" s="1"/>
      <c r="E243" s="2" t="s">
        <v>463</v>
      </c>
      <c r="F243" s="2">
        <v>17</v>
      </c>
      <c r="G243" s="2">
        <v>6</v>
      </c>
      <c r="H243" s="5" t="s">
        <v>536</v>
      </c>
      <c r="I243" s="5" t="s">
        <v>39</v>
      </c>
      <c r="J243" s="5"/>
      <c r="K243" s="2"/>
      <c r="L243" s="10" t="s">
        <v>537</v>
      </c>
      <c r="M243" s="1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T243" s="1"/>
      <c r="AU243" s="34"/>
      <c r="AV243" s="34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spans="1:61" hidden="1" x14ac:dyDescent="0.25">
      <c r="A244" s="1" t="s">
        <v>40</v>
      </c>
      <c r="B244" s="1" t="s">
        <v>235</v>
      </c>
      <c r="C244" s="1">
        <v>6</v>
      </c>
      <c r="D244" s="1"/>
      <c r="E244" s="2" t="s">
        <v>463</v>
      </c>
      <c r="F244" s="2">
        <v>18</v>
      </c>
      <c r="G244" s="2">
        <v>37</v>
      </c>
      <c r="H244" s="2" t="s">
        <v>538</v>
      </c>
      <c r="I244" s="2" t="s">
        <v>52</v>
      </c>
      <c r="J244" s="2"/>
      <c r="K244" s="2"/>
      <c r="L244" s="10"/>
      <c r="M244" s="1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T244" s="1"/>
      <c r="AU244" s="34"/>
      <c r="AV244" s="34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</row>
    <row r="245" spans="1:61" ht="60" x14ac:dyDescent="0.25">
      <c r="A245" s="129" t="s">
        <v>35</v>
      </c>
      <c r="B245" s="129" t="s">
        <v>165</v>
      </c>
      <c r="C245" s="129">
        <v>8</v>
      </c>
      <c r="D245" s="129" t="s">
        <v>2498</v>
      </c>
      <c r="E245" s="129" t="s">
        <v>2280</v>
      </c>
      <c r="F245" s="129">
        <v>2</v>
      </c>
      <c r="G245" s="36">
        <v>114</v>
      </c>
      <c r="H245" s="2" t="s">
        <v>2283</v>
      </c>
      <c r="I245" s="5" t="s">
        <v>39</v>
      </c>
      <c r="J245" s="5"/>
      <c r="K245" s="2">
        <v>2019</v>
      </c>
      <c r="L245" s="36" t="s">
        <v>2284</v>
      </c>
      <c r="M245" s="36"/>
      <c r="N245" s="36"/>
      <c r="O245" s="36"/>
      <c r="P245" s="36"/>
      <c r="Q245" s="36"/>
      <c r="R245" s="85">
        <v>1986</v>
      </c>
      <c r="S245" s="134">
        <f>IF((2017-R245)&gt;35,6,IF(AND((2017-R245)&lt;=35,(2017-R245)&gt;=26),5,IF(AND((2017-R245)&lt;=25, (2017-R245)&gt;=16),3,1)))</f>
        <v>5</v>
      </c>
      <c r="T245" s="73">
        <v>0</v>
      </c>
      <c r="U245" s="73">
        <v>0</v>
      </c>
      <c r="V245" s="70">
        <v>0</v>
      </c>
      <c r="W245" s="70">
        <v>0</v>
      </c>
      <c r="X245" s="70">
        <v>0</v>
      </c>
      <c r="Y245" s="71">
        <v>1</v>
      </c>
      <c r="Z245" s="130">
        <v>72.099999999999994</v>
      </c>
      <c r="AA245" s="36">
        <f>IF(Z245=100,9,IF(AND((Z245&lt;100),(Z245&gt;=90)),8,IF(AND((Z245&lt;90),(Z245&gt;=80)),7,IF(AND((Z245&lt;80),(Z245&gt;=70)),6,5))))</f>
        <v>6</v>
      </c>
      <c r="AB245" s="131">
        <v>10</v>
      </c>
      <c r="AC245" s="84">
        <f>AB245</f>
        <v>10</v>
      </c>
      <c r="AD245" s="69" t="s">
        <v>2459</v>
      </c>
      <c r="AE245" s="72">
        <v>3</v>
      </c>
      <c r="AF245" s="69" t="s">
        <v>2460</v>
      </c>
      <c r="AG245" s="72">
        <v>0</v>
      </c>
      <c r="AH245" s="132">
        <v>331</v>
      </c>
      <c r="AI245" s="36">
        <f>(IF(AH245&gt;201,7,IF(AND(AH245&lt;=200,AH245&gt;=151),5,IF(AND(AH245&lt;=150,AH245&gt;=101),4,IF(AND(AH245&lt;=100,AH245&gt;=51),3,2)))))</f>
        <v>7</v>
      </c>
      <c r="AJ245" s="70">
        <v>2</v>
      </c>
      <c r="AK245" s="72">
        <v>0</v>
      </c>
      <c r="AL245" s="132">
        <v>20</v>
      </c>
      <c r="AM245" s="87">
        <v>0</v>
      </c>
      <c r="AN245" s="71">
        <v>0</v>
      </c>
      <c r="AO245" s="72">
        <v>0</v>
      </c>
      <c r="AP245" s="149">
        <v>94.3</v>
      </c>
      <c r="AQ245" s="125" t="e">
        <f>(IF((AP245-#REF!)&gt;0.3,3,IF(AND((AP245-#REF!)&lt;0.3,(AP245-#REF!)&gt;0.2),2,IF(AND((AP245-#REF!)&lt;0.2,(AP245-#REF!)&gt;0.1),1,IF(AND((AP245-#REF!)&lt;0.1,(AP245-#REF!)&gt;=0),0,0)))))</f>
        <v>#REF!</v>
      </c>
      <c r="AR245" s="126" t="e">
        <f>(IF((AP245-#REF!)&gt;0.3,3,IF(AND((AP245-#REF!)&lt;0.3,(AP245-#REF!)&gt;0.2),2,IF(AND((AP245-#REF!)&lt;0.2,(AP245-#REF!)&gt;0.1),1,IF(AND((AP245-#REF!)&lt;0.1,(AP245-#REF!)&gt;=0),0,"ОТКЛОНИТЬ")))))</f>
        <v>#REF!</v>
      </c>
      <c r="AS245" s="127" t="e">
        <f>IF(AR245="ОТКЛОНИТЬ", "ОТКЛОНИТЬ",S245+U245+W245+Y245+AA245+AC245+AE245+AG245+AI245+AK245+AM245+AQ245)</f>
        <v>#REF!</v>
      </c>
      <c r="AT245" s="128" t="e">
        <f>S245+U245+W245+Y245+AA245+AC245+AE245+AG245+AI245+AK245+AM245+AQ245</f>
        <v>#REF!</v>
      </c>
      <c r="AU245" s="133"/>
      <c r="AV245" s="133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 t="s">
        <v>2285</v>
      </c>
      <c r="BG245" s="36"/>
      <c r="BH245" s="36" t="s">
        <v>1332</v>
      </c>
      <c r="BI245" s="2">
        <f>1850.3+118.5</f>
        <v>1968.8</v>
      </c>
    </row>
    <row r="246" spans="1:61" hidden="1" x14ac:dyDescent="0.25">
      <c r="A246" s="1" t="s">
        <v>40</v>
      </c>
      <c r="B246" s="1" t="s">
        <v>235</v>
      </c>
      <c r="C246" s="1">
        <v>6</v>
      </c>
      <c r="D246" s="1"/>
      <c r="E246" s="2" t="s">
        <v>463</v>
      </c>
      <c r="F246" s="2">
        <v>18</v>
      </c>
      <c r="G246" s="2">
        <v>48</v>
      </c>
      <c r="H246" s="2" t="s">
        <v>539</v>
      </c>
      <c r="I246" s="2" t="s">
        <v>52</v>
      </c>
      <c r="J246" s="2"/>
      <c r="K246" s="2"/>
      <c r="L246" s="10"/>
      <c r="M246" s="1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T246" s="1"/>
      <c r="AU246" s="34"/>
      <c r="AV246" s="34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</row>
    <row r="247" spans="1:61" hidden="1" x14ac:dyDescent="0.25">
      <c r="A247" s="1" t="s">
        <v>40</v>
      </c>
      <c r="B247" s="1" t="s">
        <v>235</v>
      </c>
      <c r="C247" s="1">
        <v>6</v>
      </c>
      <c r="D247" s="1"/>
      <c r="E247" s="2" t="s">
        <v>463</v>
      </c>
      <c r="F247" s="2">
        <v>18</v>
      </c>
      <c r="G247" s="2">
        <v>56</v>
      </c>
      <c r="H247" s="2" t="s">
        <v>540</v>
      </c>
      <c r="I247" s="2" t="s">
        <v>52</v>
      </c>
      <c r="J247" s="2"/>
      <c r="K247" s="2"/>
      <c r="L247" s="10" t="s">
        <v>541</v>
      </c>
      <c r="M247" s="1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T247" s="1"/>
      <c r="AU247" s="34"/>
      <c r="AV247" s="34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</row>
    <row r="248" spans="1:61" hidden="1" x14ac:dyDescent="0.25">
      <c r="A248" s="1" t="s">
        <v>40</v>
      </c>
      <c r="B248" s="1" t="s">
        <v>235</v>
      </c>
      <c r="C248" s="1">
        <v>6</v>
      </c>
      <c r="D248" s="1"/>
      <c r="E248" s="2" t="s">
        <v>463</v>
      </c>
      <c r="F248" s="2">
        <v>18</v>
      </c>
      <c r="G248" s="2">
        <v>62</v>
      </c>
      <c r="H248" s="5" t="s">
        <v>542</v>
      </c>
      <c r="I248" s="5" t="s">
        <v>39</v>
      </c>
      <c r="J248" s="5"/>
      <c r="K248" s="2"/>
      <c r="L248" s="10" t="s">
        <v>543</v>
      </c>
      <c r="M248" s="1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T248" s="1"/>
      <c r="AU248" s="34"/>
      <c r="AV248" s="34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</row>
    <row r="249" spans="1:61" hidden="1" x14ac:dyDescent="0.25">
      <c r="A249" s="7" t="s">
        <v>40</v>
      </c>
      <c r="B249" s="7" t="s">
        <v>235</v>
      </c>
      <c r="C249" s="1">
        <v>6</v>
      </c>
      <c r="D249" s="7" t="s">
        <v>236</v>
      </c>
      <c r="E249" s="8" t="s">
        <v>463</v>
      </c>
      <c r="F249" s="47">
        <v>20</v>
      </c>
      <c r="G249" s="8">
        <v>23</v>
      </c>
      <c r="H249" s="5" t="s">
        <v>546</v>
      </c>
      <c r="I249" s="5" t="s">
        <v>39</v>
      </c>
      <c r="J249" s="6"/>
      <c r="K249" s="2" t="s">
        <v>50</v>
      </c>
      <c r="L249" s="9" t="s">
        <v>547</v>
      </c>
      <c r="M249" s="16">
        <v>43025</v>
      </c>
      <c r="N249" s="7" t="s">
        <v>48</v>
      </c>
      <c r="O249" s="7" t="s">
        <v>72</v>
      </c>
      <c r="P249" s="39">
        <v>13</v>
      </c>
      <c r="Q249" s="7"/>
      <c r="R249" s="35">
        <v>1965</v>
      </c>
      <c r="S249" s="35">
        <f>IF((2017-R249)&gt;35,6,IF(AND((2017-R249)&lt;=35,(2017-R249)&gt;=26),5,IF(AND((2017-R249)&lt;=25, (2017-R249)&gt;=16),3,1)))</f>
        <v>6</v>
      </c>
      <c r="T249" s="1"/>
      <c r="U249" s="1"/>
      <c r="V249" s="1"/>
      <c r="W249" s="1"/>
      <c r="X249" s="1"/>
      <c r="Y249" s="1"/>
      <c r="Z249" s="34">
        <f>2442.5/3442.2*100</f>
        <v>70.95752716286097</v>
      </c>
      <c r="AA249" s="1">
        <f>IF(Z249=100,9,IF(AND((Z249&lt;100),(Z249&gt;=90)),8,IF(AND((Z249&lt;90),(Z249&gt;=80)),7,IF(AND((Z249&lt;80),(Z249&gt;=70)),6,5))))</f>
        <v>6</v>
      </c>
      <c r="AB249" s="1">
        <v>7</v>
      </c>
      <c r="AC249" s="1">
        <f>AB249</f>
        <v>7</v>
      </c>
      <c r="AD249" s="1" t="s">
        <v>50</v>
      </c>
      <c r="AE249" s="1">
        <f>IF(AD249="Да",3,0)</f>
        <v>3</v>
      </c>
      <c r="AF249" s="36" t="s">
        <v>2438</v>
      </c>
      <c r="AG249" s="1">
        <f>IF(AF249="Да",3,0)</f>
        <v>0</v>
      </c>
      <c r="AH249" s="35">
        <f>79+80</f>
        <v>159</v>
      </c>
      <c r="AI249" s="1">
        <f>(IF(AH249&gt;201,7,IF(AND(AH249&lt;=200,AH249&gt;=151),5,IF(AND(AH249&lt;=150,AH249&gt;=101),4,IF(AND(AH249&lt;=100,AH249&gt;=51),3,2)))))</f>
        <v>5</v>
      </c>
      <c r="AJ249" s="1">
        <v>2</v>
      </c>
      <c r="AK249" s="1">
        <f>IF(AJ249&gt;5,5,IF(AND(AJ249&lt;=5,AJ249&gt;3),3,0))</f>
        <v>0</v>
      </c>
      <c r="AL249" s="1">
        <v>20</v>
      </c>
      <c r="AM249" s="1">
        <f>IF(AL249&gt;30,3,IF(AND(AL249&lt;=30,AL249&gt;20),1,0))</f>
        <v>0</v>
      </c>
      <c r="AN249" s="1"/>
      <c r="AO249" s="1"/>
      <c r="AP249" s="34">
        <v>114.31</v>
      </c>
      <c r="AQ249" s="38" t="e">
        <f>(IF((AP249-#REF!)&gt;0.3,3,IF(AND((AP249-#REF!)&lt;0.3,(AP249-#REF!)&gt;0.2),2,IF(AND((AP249-#REF!)&lt;0.2,(AP249-#REF!)&gt;0.1),1,IF(AND((AP249-#REF!)&lt;0.1,(AP249-#REF!)&gt;=0),0,0)))))</f>
        <v>#REF!</v>
      </c>
      <c r="AR249" s="1" t="e">
        <f>(IF((AP249-#REF!)&gt;0.3,3,IF(AND((AP249-#REF!)&lt;0.3,(AP249-#REF!)&gt;0.2),2,IF(AND((AP249-#REF!)&lt;0.2,(AP249-#REF!)&gt;0.1),1,IF(AND((AP249-#REF!)&lt;0.1,(AP249-#REF!)&gt;=0),0,"ОТКЛОНИТЬ")))))</f>
        <v>#REF!</v>
      </c>
      <c r="AT249" s="38" t="e">
        <f>S249+U249+W249+Y249+AA249+AC249+AE249+AG249+AI249+AK249+AM249+AQ249</f>
        <v>#REF!</v>
      </c>
      <c r="AU249" s="55">
        <f>713602.64+30119.7</f>
        <v>743722.34</v>
      </c>
      <c r="AV249" s="56">
        <f>152401.72+325222.16</f>
        <v>477623.88</v>
      </c>
      <c r="AW249" s="40">
        <f>AU249+AV249</f>
        <v>1221346.22</v>
      </c>
      <c r="AX249" s="40">
        <f>AU249*0.02</f>
        <v>14874.4468</v>
      </c>
      <c r="AY249" s="41">
        <f>AV249*0.2</f>
        <v>95524.776000000013</v>
      </c>
      <c r="AZ249" s="40">
        <f>AX249+AY249</f>
        <v>110399.22280000002</v>
      </c>
      <c r="BA249" s="40">
        <f>AW249-AZ249</f>
        <v>1110946.9971999999</v>
      </c>
      <c r="BB249" s="40">
        <f>(AW249-AZ249-325222.16*0.8)*61.97939365/100.99999999</f>
        <v>522080.82620089519</v>
      </c>
      <c r="BC249" s="40">
        <f>(AW249-AZ249-325222.16*0.8)*37.98738363/100.99999999</f>
        <v>319985.13478133647</v>
      </c>
      <c r="BD249" s="40">
        <f>(AW249-AZ249-325222.16*0.8)*1.03322271/100.99999999</f>
        <v>8703.3082177680844</v>
      </c>
      <c r="BE249" s="40">
        <f>325222.16*0.8</f>
        <v>260177.728</v>
      </c>
      <c r="BF249" s="1"/>
      <c r="BG249" s="1"/>
      <c r="BH249" s="1"/>
      <c r="BI249" s="1"/>
    </row>
    <row r="250" spans="1:61" hidden="1" x14ac:dyDescent="0.25">
      <c r="A250" s="1" t="s">
        <v>40</v>
      </c>
      <c r="B250" s="1" t="s">
        <v>235</v>
      </c>
      <c r="C250" s="1">
        <v>6</v>
      </c>
      <c r="D250" s="1"/>
      <c r="E250" s="2" t="s">
        <v>463</v>
      </c>
      <c r="F250" s="2">
        <v>20</v>
      </c>
      <c r="G250" s="2">
        <v>20</v>
      </c>
      <c r="H250" s="2" t="s">
        <v>548</v>
      </c>
      <c r="I250" s="2" t="s">
        <v>52</v>
      </c>
      <c r="J250" s="2"/>
      <c r="K250" s="2"/>
      <c r="L250" s="10" t="s">
        <v>549</v>
      </c>
      <c r="M250" s="1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T250" s="1"/>
      <c r="AU250" s="34"/>
      <c r="AV250" s="34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</row>
    <row r="251" spans="1:61" hidden="1" x14ac:dyDescent="0.25">
      <c r="A251" s="1" t="s">
        <v>40</v>
      </c>
      <c r="B251" s="1" t="s">
        <v>235</v>
      </c>
      <c r="C251" s="1">
        <v>6</v>
      </c>
      <c r="D251" s="1"/>
      <c r="E251" s="2" t="s">
        <v>463</v>
      </c>
      <c r="F251" s="2">
        <v>20</v>
      </c>
      <c r="G251" s="2">
        <v>68</v>
      </c>
      <c r="H251" s="2" t="s">
        <v>552</v>
      </c>
      <c r="I251" s="2" t="s">
        <v>52</v>
      </c>
      <c r="J251" s="2"/>
      <c r="K251" s="2"/>
      <c r="L251" s="10" t="s">
        <v>553</v>
      </c>
      <c r="M251" s="1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T251" s="1"/>
      <c r="AU251" s="34"/>
      <c r="AV251" s="34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</row>
    <row r="252" spans="1:61" hidden="1" x14ac:dyDescent="0.25">
      <c r="A252" s="1" t="s">
        <v>40</v>
      </c>
      <c r="B252" s="1" t="s">
        <v>235</v>
      </c>
      <c r="C252" s="1">
        <v>6</v>
      </c>
      <c r="D252" s="1"/>
      <c r="E252" s="2" t="s">
        <v>463</v>
      </c>
      <c r="F252" s="2">
        <v>20</v>
      </c>
      <c r="G252" s="2">
        <v>52</v>
      </c>
      <c r="H252" s="2" t="s">
        <v>550</v>
      </c>
      <c r="I252" s="2" t="s">
        <v>52</v>
      </c>
      <c r="J252" s="2"/>
      <c r="K252" s="2"/>
      <c r="L252" s="10" t="s">
        <v>551</v>
      </c>
      <c r="M252" s="1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T252" s="1"/>
      <c r="AU252" s="34"/>
      <c r="AV252" s="34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</row>
    <row r="253" spans="1:61" hidden="1" x14ac:dyDescent="0.25">
      <c r="A253" s="1" t="s">
        <v>40</v>
      </c>
      <c r="B253" s="1" t="s">
        <v>235</v>
      </c>
      <c r="C253" s="1">
        <v>6</v>
      </c>
      <c r="D253" s="1"/>
      <c r="E253" s="2" t="s">
        <v>463</v>
      </c>
      <c r="F253" s="2">
        <v>23</v>
      </c>
      <c r="G253" s="2">
        <v>18</v>
      </c>
      <c r="H253" s="2" t="s">
        <v>556</v>
      </c>
      <c r="I253" s="2" t="s">
        <v>52</v>
      </c>
      <c r="J253" s="2"/>
      <c r="K253" s="2"/>
      <c r="L253" s="10" t="s">
        <v>557</v>
      </c>
      <c r="M253" s="1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T253" s="1"/>
      <c r="AU253" s="34"/>
      <c r="AV253" s="34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</row>
    <row r="254" spans="1:61" hidden="1" x14ac:dyDescent="0.25">
      <c r="A254" s="7" t="s">
        <v>40</v>
      </c>
      <c r="B254" s="7" t="s">
        <v>235</v>
      </c>
      <c r="C254" s="1">
        <v>6</v>
      </c>
      <c r="D254" s="7" t="s">
        <v>236</v>
      </c>
      <c r="E254" s="8" t="s">
        <v>463</v>
      </c>
      <c r="F254" s="8">
        <v>23</v>
      </c>
      <c r="G254" s="8">
        <v>24</v>
      </c>
      <c r="H254" s="5" t="s">
        <v>554</v>
      </c>
      <c r="I254" s="5" t="s">
        <v>39</v>
      </c>
      <c r="J254" s="17" t="s">
        <v>337</v>
      </c>
      <c r="K254" s="2" t="s">
        <v>50</v>
      </c>
      <c r="L254" s="9" t="s">
        <v>555</v>
      </c>
      <c r="M254" s="9"/>
      <c r="N254" s="7" t="s">
        <v>48</v>
      </c>
      <c r="O254" s="7" t="s">
        <v>72</v>
      </c>
      <c r="P254" s="39">
        <v>14</v>
      </c>
      <c r="Q254" s="7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T254" s="1">
        <v>100</v>
      </c>
      <c r="AU254" s="55">
        <v>623706.69999999995</v>
      </c>
      <c r="AV254" s="55">
        <f>81762.2+345403.7</f>
        <v>427165.9</v>
      </c>
      <c r="AW254" s="40">
        <f>AU254+AV254</f>
        <v>1050872.6000000001</v>
      </c>
      <c r="AX254" s="40">
        <f>AU254*0.02</f>
        <v>12474.134</v>
      </c>
      <c r="AY254" s="40">
        <f>AV254*0.2</f>
        <v>85433.180000000008</v>
      </c>
      <c r="AZ254" s="40">
        <f>AX254+AY254</f>
        <v>97907.314000000013</v>
      </c>
      <c r="BA254" s="40">
        <f>AW254-AZ254</f>
        <v>952965.28600000008</v>
      </c>
      <c r="BB254" s="40">
        <f>BA254*61.97939365/100.99999999</f>
        <v>584794.16437254229</v>
      </c>
      <c r="BC254" s="40">
        <f>BA254*37.98738363/100.99999999</f>
        <v>358422.35553404846</v>
      </c>
      <c r="BD254" s="40">
        <f>BA254*1.03322271/100.99999999</f>
        <v>9748.7660934092346</v>
      </c>
      <c r="BE254" s="40"/>
      <c r="BF254" s="1"/>
      <c r="BG254" s="1"/>
      <c r="BH254" s="1"/>
      <c r="BI254" s="1"/>
    </row>
    <row r="255" spans="1:61" hidden="1" x14ac:dyDescent="0.25">
      <c r="A255" s="1" t="s">
        <v>40</v>
      </c>
      <c r="B255" s="1" t="s">
        <v>235</v>
      </c>
      <c r="C255" s="1">
        <v>6</v>
      </c>
      <c r="D255" s="1"/>
      <c r="E255" s="2" t="s">
        <v>463</v>
      </c>
      <c r="F255" s="2">
        <v>23</v>
      </c>
      <c r="G255" s="2">
        <v>102</v>
      </c>
      <c r="H255" s="2" t="s">
        <v>566</v>
      </c>
      <c r="I255" s="2" t="s">
        <v>52</v>
      </c>
      <c r="J255" s="2"/>
      <c r="K255" s="2"/>
      <c r="L255" s="10" t="s">
        <v>567</v>
      </c>
      <c r="M255" s="1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T255" s="1"/>
      <c r="AU255" s="34"/>
      <c r="AV255" s="34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spans="1:61" hidden="1" x14ac:dyDescent="0.25">
      <c r="A256" s="1" t="s">
        <v>40</v>
      </c>
      <c r="B256" s="1" t="s">
        <v>235</v>
      </c>
      <c r="C256" s="1">
        <v>6</v>
      </c>
      <c r="D256" s="1"/>
      <c r="E256" s="2" t="s">
        <v>463</v>
      </c>
      <c r="F256" s="2">
        <v>23</v>
      </c>
      <c r="G256" s="2">
        <v>102</v>
      </c>
      <c r="H256" s="2" t="s">
        <v>568</v>
      </c>
      <c r="I256" s="2" t="s">
        <v>52</v>
      </c>
      <c r="J256" s="2"/>
      <c r="K256" s="2"/>
      <c r="L256" s="10" t="s">
        <v>567</v>
      </c>
      <c r="M256" s="1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T256" s="1"/>
      <c r="AU256" s="34"/>
      <c r="AV256" s="34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</row>
    <row r="257" spans="1:61" hidden="1" x14ac:dyDescent="0.25">
      <c r="A257" s="1" t="s">
        <v>40</v>
      </c>
      <c r="B257" s="1" t="s">
        <v>235</v>
      </c>
      <c r="C257" s="1">
        <v>6</v>
      </c>
      <c r="D257" s="1"/>
      <c r="E257" s="2" t="s">
        <v>463</v>
      </c>
      <c r="F257" s="2">
        <v>23</v>
      </c>
      <c r="G257" s="2">
        <v>65</v>
      </c>
      <c r="H257" s="2" t="s">
        <v>560</v>
      </c>
      <c r="I257" s="2" t="s">
        <v>52</v>
      </c>
      <c r="J257" s="2"/>
      <c r="K257" s="2"/>
      <c r="L257" s="10" t="s">
        <v>561</v>
      </c>
      <c r="M257" s="1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T257" s="1"/>
      <c r="AU257" s="34"/>
      <c r="AV257" s="34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spans="1:61" hidden="1" x14ac:dyDescent="0.25">
      <c r="A258" s="1" t="s">
        <v>40</v>
      </c>
      <c r="B258" s="1" t="s">
        <v>235</v>
      </c>
      <c r="C258" s="1">
        <v>6</v>
      </c>
      <c r="D258" s="1"/>
      <c r="E258" s="2" t="s">
        <v>463</v>
      </c>
      <c r="F258" s="2">
        <v>23</v>
      </c>
      <c r="G258" s="2">
        <v>73</v>
      </c>
      <c r="H258" s="2" t="s">
        <v>562</v>
      </c>
      <c r="I258" s="2" t="s">
        <v>52</v>
      </c>
      <c r="J258" s="2"/>
      <c r="K258" s="2"/>
      <c r="L258" s="10" t="s">
        <v>563</v>
      </c>
      <c r="M258" s="1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T258" s="1"/>
      <c r="AU258" s="34"/>
      <c r="AV258" s="34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</row>
    <row r="259" spans="1:61" hidden="1" x14ac:dyDescent="0.25">
      <c r="A259" s="1" t="s">
        <v>40</v>
      </c>
      <c r="B259" s="1" t="s">
        <v>235</v>
      </c>
      <c r="C259" s="1">
        <v>6</v>
      </c>
      <c r="D259" s="1"/>
      <c r="E259" s="2" t="s">
        <v>463</v>
      </c>
      <c r="F259" s="2">
        <v>23</v>
      </c>
      <c r="G259" s="2">
        <v>22</v>
      </c>
      <c r="H259" s="2" t="s">
        <v>558</v>
      </c>
      <c r="I259" s="2" t="s">
        <v>52</v>
      </c>
      <c r="J259" s="2"/>
      <c r="K259" s="2"/>
      <c r="L259" s="10" t="s">
        <v>559</v>
      </c>
      <c r="M259" s="1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T259" s="1"/>
      <c r="AU259" s="34"/>
      <c r="AV259" s="34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</row>
    <row r="260" spans="1:61" hidden="1" x14ac:dyDescent="0.25">
      <c r="A260" s="1" t="s">
        <v>40</v>
      </c>
      <c r="B260" s="1" t="s">
        <v>235</v>
      </c>
      <c r="C260" s="1">
        <v>6</v>
      </c>
      <c r="D260" s="1"/>
      <c r="E260" s="2" t="s">
        <v>463</v>
      </c>
      <c r="F260" s="2">
        <v>23</v>
      </c>
      <c r="G260" s="2">
        <v>98</v>
      </c>
      <c r="H260" s="2" t="s">
        <v>564</v>
      </c>
      <c r="I260" s="2" t="s">
        <v>52</v>
      </c>
      <c r="J260" s="2"/>
      <c r="K260" s="2"/>
      <c r="L260" s="10" t="s">
        <v>565</v>
      </c>
      <c r="M260" s="1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T260" s="1"/>
      <c r="AU260" s="34"/>
      <c r="AV260" s="34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</row>
    <row r="261" spans="1:61" ht="30" hidden="1" x14ac:dyDescent="0.25">
      <c r="A261" s="1" t="s">
        <v>35</v>
      </c>
      <c r="B261" s="1" t="s">
        <v>165</v>
      </c>
      <c r="C261" s="1">
        <v>2</v>
      </c>
      <c r="D261" s="1"/>
      <c r="E261" s="2" t="s">
        <v>463</v>
      </c>
      <c r="F261" s="2" t="s">
        <v>569</v>
      </c>
      <c r="G261" s="1">
        <v>8</v>
      </c>
      <c r="H261" s="18" t="s">
        <v>570</v>
      </c>
      <c r="I261" s="5" t="s">
        <v>39</v>
      </c>
      <c r="J261" s="5"/>
      <c r="K261" s="2"/>
      <c r="L261" s="1" t="s">
        <v>571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T261" s="1"/>
      <c r="AU261" s="34"/>
      <c r="AV261" s="34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2"/>
      <c r="BH261" s="2"/>
      <c r="BI261" s="18">
        <v>78.75</v>
      </c>
    </row>
    <row r="262" spans="1:61" hidden="1" x14ac:dyDescent="0.25">
      <c r="A262" s="1" t="s">
        <v>40</v>
      </c>
      <c r="B262" s="1" t="s">
        <v>235</v>
      </c>
      <c r="C262" s="1">
        <v>2</v>
      </c>
      <c r="D262" s="1"/>
      <c r="E262" s="2" t="s">
        <v>463</v>
      </c>
      <c r="F262" s="2" t="s">
        <v>572</v>
      </c>
      <c r="G262" s="2">
        <v>5</v>
      </c>
      <c r="H262" s="2" t="s">
        <v>573</v>
      </c>
      <c r="I262" s="2" t="s">
        <v>52</v>
      </c>
      <c r="J262" s="2"/>
      <c r="K262" s="2"/>
      <c r="L262" s="10" t="s">
        <v>574</v>
      </c>
      <c r="M262" s="1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T262" s="1"/>
      <c r="AU262" s="34"/>
      <c r="AV262" s="34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</row>
    <row r="263" spans="1:61" hidden="1" x14ac:dyDescent="0.25">
      <c r="A263" s="1" t="s">
        <v>40</v>
      </c>
      <c r="B263" s="1" t="s">
        <v>235</v>
      </c>
      <c r="C263" s="1">
        <v>2</v>
      </c>
      <c r="D263" s="1"/>
      <c r="E263" s="2" t="s">
        <v>463</v>
      </c>
      <c r="F263" s="2" t="s">
        <v>572</v>
      </c>
      <c r="G263" s="2">
        <v>6</v>
      </c>
      <c r="H263" s="5" t="s">
        <v>575</v>
      </c>
      <c r="I263" s="5" t="s">
        <v>39</v>
      </c>
      <c r="J263" s="5"/>
      <c r="K263" s="2"/>
      <c r="L263" s="10" t="s">
        <v>576</v>
      </c>
      <c r="M263" s="1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T263" s="1"/>
      <c r="AU263" s="34"/>
      <c r="AV263" s="34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</row>
    <row r="264" spans="1:61" hidden="1" x14ac:dyDescent="0.25">
      <c r="A264" s="1" t="s">
        <v>40</v>
      </c>
      <c r="B264" s="1" t="s">
        <v>235</v>
      </c>
      <c r="C264" s="1">
        <v>2</v>
      </c>
      <c r="D264" s="1"/>
      <c r="E264" s="2" t="s">
        <v>463</v>
      </c>
      <c r="F264" s="2" t="s">
        <v>577</v>
      </c>
      <c r="G264" s="2">
        <v>7</v>
      </c>
      <c r="H264" s="5" t="s">
        <v>580</v>
      </c>
      <c r="I264" s="5" t="s">
        <v>39</v>
      </c>
      <c r="J264" s="5"/>
      <c r="K264" s="2"/>
      <c r="L264" s="10" t="s">
        <v>581</v>
      </c>
      <c r="M264" s="1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T264" s="1"/>
      <c r="AU264" s="34"/>
      <c r="AV264" s="34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</row>
    <row r="265" spans="1:61" hidden="1" x14ac:dyDescent="0.25">
      <c r="A265" s="1" t="s">
        <v>40</v>
      </c>
      <c r="B265" s="1" t="s">
        <v>235</v>
      </c>
      <c r="C265" s="1">
        <v>2</v>
      </c>
      <c r="D265" s="1"/>
      <c r="E265" s="2" t="s">
        <v>463</v>
      </c>
      <c r="F265" s="2" t="s">
        <v>577</v>
      </c>
      <c r="G265" s="2">
        <v>5</v>
      </c>
      <c r="H265" s="2" t="s">
        <v>578</v>
      </c>
      <c r="I265" s="2" t="s">
        <v>52</v>
      </c>
      <c r="J265" s="2"/>
      <c r="K265" s="2"/>
      <c r="L265" s="10" t="s">
        <v>579</v>
      </c>
      <c r="M265" s="1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T265" s="1"/>
      <c r="AU265" s="34"/>
      <c r="AV265" s="34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</row>
    <row r="266" spans="1:61" hidden="1" x14ac:dyDescent="0.25">
      <c r="A266" s="1" t="s">
        <v>40</v>
      </c>
      <c r="B266" s="1" t="s">
        <v>235</v>
      </c>
      <c r="C266" s="1">
        <v>2</v>
      </c>
      <c r="D266" s="1"/>
      <c r="E266" s="2" t="s">
        <v>463</v>
      </c>
      <c r="F266" s="2" t="s">
        <v>577</v>
      </c>
      <c r="G266" s="2">
        <v>8</v>
      </c>
      <c r="H266" s="2" t="s">
        <v>582</v>
      </c>
      <c r="I266" s="2" t="s">
        <v>52</v>
      </c>
      <c r="J266" s="2"/>
      <c r="K266" s="2"/>
      <c r="L266" s="10" t="s">
        <v>583</v>
      </c>
      <c r="M266" s="1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T266" s="1"/>
      <c r="AU266" s="34"/>
      <c r="AV266" s="34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</row>
    <row r="267" spans="1:61" hidden="1" x14ac:dyDescent="0.25">
      <c r="A267" s="1" t="s">
        <v>40</v>
      </c>
      <c r="B267" s="1" t="s">
        <v>235</v>
      </c>
      <c r="C267" s="1">
        <v>2</v>
      </c>
      <c r="D267" s="1"/>
      <c r="E267" s="2" t="s">
        <v>463</v>
      </c>
      <c r="F267" s="2" t="s">
        <v>584</v>
      </c>
      <c r="G267" s="2">
        <v>18</v>
      </c>
      <c r="H267" s="2" t="s">
        <v>585</v>
      </c>
      <c r="I267" s="2" t="s">
        <v>52</v>
      </c>
      <c r="J267" s="2"/>
      <c r="K267" s="2"/>
      <c r="L267" s="10" t="s">
        <v>586</v>
      </c>
      <c r="M267" s="1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T267" s="1"/>
      <c r="AU267" s="34"/>
      <c r="AV267" s="34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</row>
    <row r="268" spans="1:61" hidden="1" x14ac:dyDescent="0.25">
      <c r="A268" s="1" t="s">
        <v>40</v>
      </c>
      <c r="B268" s="1" t="s">
        <v>235</v>
      </c>
      <c r="C268" s="1">
        <v>2</v>
      </c>
      <c r="D268" s="1"/>
      <c r="E268" s="2" t="s">
        <v>463</v>
      </c>
      <c r="F268" s="2" t="s">
        <v>584</v>
      </c>
      <c r="G268" s="2">
        <v>35</v>
      </c>
      <c r="H268" s="2" t="s">
        <v>587</v>
      </c>
      <c r="I268" s="2" t="s">
        <v>52</v>
      </c>
      <c r="J268" s="2"/>
      <c r="K268" s="2"/>
      <c r="L268" s="10" t="s">
        <v>588</v>
      </c>
      <c r="M268" s="1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T268" s="1"/>
      <c r="AU268" s="34"/>
      <c r="AV268" s="34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</row>
    <row r="269" spans="1:61" hidden="1" x14ac:dyDescent="0.25">
      <c r="A269" s="1" t="s">
        <v>40</v>
      </c>
      <c r="B269" s="1" t="s">
        <v>235</v>
      </c>
      <c r="C269" s="1">
        <v>2</v>
      </c>
      <c r="D269" s="1"/>
      <c r="E269" s="2" t="s">
        <v>463</v>
      </c>
      <c r="F269" s="2" t="s">
        <v>584</v>
      </c>
      <c r="G269" s="2">
        <v>49</v>
      </c>
      <c r="H269" s="5" t="s">
        <v>589</v>
      </c>
      <c r="I269" s="5" t="s">
        <v>39</v>
      </c>
      <c r="J269" s="5"/>
      <c r="K269" s="2"/>
      <c r="L269" s="10" t="s">
        <v>590</v>
      </c>
      <c r="M269" s="1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T269" s="1"/>
      <c r="AU269" s="34"/>
      <c r="AV269" s="34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</row>
    <row r="270" spans="1:61" hidden="1" x14ac:dyDescent="0.25">
      <c r="A270" s="1" t="s">
        <v>40</v>
      </c>
      <c r="B270" s="1" t="s">
        <v>235</v>
      </c>
      <c r="C270" s="1">
        <v>2</v>
      </c>
      <c r="D270" s="1"/>
      <c r="E270" s="2" t="s">
        <v>463</v>
      </c>
      <c r="F270" s="2" t="s">
        <v>591</v>
      </c>
      <c r="G270" s="2">
        <v>8</v>
      </c>
      <c r="H270" s="5" t="s">
        <v>594</v>
      </c>
      <c r="I270" s="5" t="s">
        <v>39</v>
      </c>
      <c r="J270" s="5"/>
      <c r="K270" s="2"/>
      <c r="L270" s="10" t="s">
        <v>595</v>
      </c>
      <c r="M270" s="1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T270" s="1"/>
      <c r="AU270" s="34"/>
      <c r="AV270" s="34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</row>
    <row r="271" spans="1:61" hidden="1" x14ac:dyDescent="0.25">
      <c r="A271" s="1" t="s">
        <v>40</v>
      </c>
      <c r="B271" s="1" t="s">
        <v>235</v>
      </c>
      <c r="C271" s="1">
        <v>2</v>
      </c>
      <c r="D271" s="1"/>
      <c r="E271" s="2" t="s">
        <v>463</v>
      </c>
      <c r="F271" s="2" t="s">
        <v>591</v>
      </c>
      <c r="G271" s="2">
        <v>6</v>
      </c>
      <c r="H271" s="2" t="s">
        <v>592</v>
      </c>
      <c r="I271" s="2" t="s">
        <v>52</v>
      </c>
      <c r="J271" s="2"/>
      <c r="K271" s="2"/>
      <c r="L271" s="10" t="s">
        <v>593</v>
      </c>
      <c r="M271" s="1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T271" s="1"/>
      <c r="AU271" s="34"/>
      <c r="AV271" s="34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</row>
    <row r="272" spans="1:61" hidden="1" x14ac:dyDescent="0.25">
      <c r="A272" s="1" t="s">
        <v>40</v>
      </c>
      <c r="B272" s="1" t="s">
        <v>235</v>
      </c>
      <c r="C272" s="1">
        <v>2</v>
      </c>
      <c r="D272" s="1"/>
      <c r="E272" s="2" t="s">
        <v>463</v>
      </c>
      <c r="F272" s="2" t="s">
        <v>596</v>
      </c>
      <c r="G272" s="2">
        <v>6</v>
      </c>
      <c r="H272" s="2" t="s">
        <v>601</v>
      </c>
      <c r="I272" s="2" t="s">
        <v>52</v>
      </c>
      <c r="J272" s="2"/>
      <c r="K272" s="2"/>
      <c r="L272" s="10"/>
      <c r="M272" s="1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T272" s="1"/>
      <c r="AU272" s="34"/>
      <c r="AV272" s="34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</row>
    <row r="273" spans="1:61" hidden="1" x14ac:dyDescent="0.25">
      <c r="A273" s="1" t="s">
        <v>40</v>
      </c>
      <c r="B273" s="1" t="s">
        <v>235</v>
      </c>
      <c r="C273" s="1">
        <v>2</v>
      </c>
      <c r="D273" s="1"/>
      <c r="E273" s="2" t="s">
        <v>463</v>
      </c>
      <c r="F273" s="2" t="s">
        <v>596</v>
      </c>
      <c r="G273" s="2">
        <v>7</v>
      </c>
      <c r="H273" s="2" t="s">
        <v>602</v>
      </c>
      <c r="I273" s="2" t="s">
        <v>52</v>
      </c>
      <c r="J273" s="2"/>
      <c r="K273" s="2"/>
      <c r="L273" s="10" t="s">
        <v>603</v>
      </c>
      <c r="M273" s="1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T273" s="1"/>
      <c r="AU273" s="34"/>
      <c r="AV273" s="34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</row>
    <row r="274" spans="1:61" hidden="1" x14ac:dyDescent="0.25">
      <c r="A274" s="1" t="s">
        <v>40</v>
      </c>
      <c r="B274" s="1" t="s">
        <v>235</v>
      </c>
      <c r="C274" s="1">
        <v>2</v>
      </c>
      <c r="D274" s="1"/>
      <c r="E274" s="2" t="s">
        <v>463</v>
      </c>
      <c r="F274" s="2" t="s">
        <v>596</v>
      </c>
      <c r="G274" s="2">
        <v>2</v>
      </c>
      <c r="H274" s="5" t="s">
        <v>597</v>
      </c>
      <c r="I274" s="5" t="s">
        <v>39</v>
      </c>
      <c r="J274" s="5"/>
      <c r="K274" s="2"/>
      <c r="L274" s="10" t="s">
        <v>598</v>
      </c>
      <c r="M274" s="1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T274" s="1"/>
      <c r="AU274" s="34"/>
      <c r="AV274" s="34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</row>
    <row r="275" spans="1:61" hidden="1" x14ac:dyDescent="0.25">
      <c r="A275" s="1" t="s">
        <v>40</v>
      </c>
      <c r="B275" s="1" t="s">
        <v>235</v>
      </c>
      <c r="C275" s="1">
        <v>2</v>
      </c>
      <c r="D275" s="1"/>
      <c r="E275" s="2" t="s">
        <v>463</v>
      </c>
      <c r="F275" s="2" t="s">
        <v>596</v>
      </c>
      <c r="G275" s="2">
        <v>8</v>
      </c>
      <c r="H275" s="2" t="s">
        <v>604</v>
      </c>
      <c r="I275" s="2" t="s">
        <v>52</v>
      </c>
      <c r="J275" s="2"/>
      <c r="K275" s="2"/>
      <c r="L275" s="10" t="s">
        <v>605</v>
      </c>
      <c r="M275" s="1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T275" s="1"/>
      <c r="AU275" s="34"/>
      <c r="AV275" s="34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</row>
    <row r="276" spans="1:61" hidden="1" x14ac:dyDescent="0.25">
      <c r="A276" s="1" t="s">
        <v>40</v>
      </c>
      <c r="B276" s="1" t="s">
        <v>235</v>
      </c>
      <c r="C276" s="1">
        <v>2</v>
      </c>
      <c r="D276" s="1"/>
      <c r="E276" s="2" t="s">
        <v>463</v>
      </c>
      <c r="F276" s="2" t="s">
        <v>596</v>
      </c>
      <c r="G276" s="2">
        <v>5</v>
      </c>
      <c r="H276" s="2" t="s">
        <v>599</v>
      </c>
      <c r="I276" s="2" t="s">
        <v>52</v>
      </c>
      <c r="J276" s="2"/>
      <c r="K276" s="2"/>
      <c r="L276" s="10" t="s">
        <v>600</v>
      </c>
      <c r="M276" s="1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T276" s="1"/>
      <c r="AU276" s="34"/>
      <c r="AV276" s="34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</row>
    <row r="277" spans="1:61" hidden="1" x14ac:dyDescent="0.25">
      <c r="A277" s="1" t="s">
        <v>40</v>
      </c>
      <c r="B277" s="1" t="s">
        <v>235</v>
      </c>
      <c r="C277" s="1">
        <v>2</v>
      </c>
      <c r="D277" s="1"/>
      <c r="E277" s="2" t="s">
        <v>463</v>
      </c>
      <c r="F277" s="2" t="s">
        <v>606</v>
      </c>
      <c r="G277" s="2">
        <v>6</v>
      </c>
      <c r="H277" s="2" t="s">
        <v>613</v>
      </c>
      <c r="I277" s="2" t="s">
        <v>52</v>
      </c>
      <c r="J277" s="2"/>
      <c r="K277" s="2"/>
      <c r="L277" s="10" t="s">
        <v>614</v>
      </c>
      <c r="M277" s="1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T277" s="1"/>
      <c r="AU277" s="34"/>
      <c r="AV277" s="34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</row>
    <row r="278" spans="1:61" hidden="1" x14ac:dyDescent="0.25">
      <c r="A278" s="1" t="s">
        <v>40</v>
      </c>
      <c r="B278" s="1" t="s">
        <v>235</v>
      </c>
      <c r="C278" s="1">
        <v>2</v>
      </c>
      <c r="D278" s="1"/>
      <c r="E278" s="2" t="s">
        <v>463</v>
      </c>
      <c r="F278" s="2" t="s">
        <v>606</v>
      </c>
      <c r="G278" s="2">
        <v>2</v>
      </c>
      <c r="H278" s="5" t="s">
        <v>609</v>
      </c>
      <c r="I278" s="5" t="s">
        <v>39</v>
      </c>
      <c r="J278" s="5"/>
      <c r="K278" s="2"/>
      <c r="L278" s="10" t="s">
        <v>610</v>
      </c>
      <c r="M278" s="1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T278" s="1"/>
      <c r="AU278" s="34"/>
      <c r="AV278" s="34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</row>
    <row r="279" spans="1:61" hidden="1" x14ac:dyDescent="0.25">
      <c r="A279" s="1" t="s">
        <v>40</v>
      </c>
      <c r="B279" s="1" t="s">
        <v>235</v>
      </c>
      <c r="C279" s="1">
        <v>2</v>
      </c>
      <c r="D279" s="1"/>
      <c r="E279" s="2" t="s">
        <v>463</v>
      </c>
      <c r="F279" s="2" t="s">
        <v>606</v>
      </c>
      <c r="G279" s="2">
        <v>1</v>
      </c>
      <c r="H279" s="5" t="s">
        <v>607</v>
      </c>
      <c r="I279" s="5" t="s">
        <v>39</v>
      </c>
      <c r="J279" s="5"/>
      <c r="K279" s="2"/>
      <c r="L279" s="10" t="s">
        <v>608</v>
      </c>
      <c r="M279" s="1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T279" s="1"/>
      <c r="AU279" s="34"/>
      <c r="AV279" s="34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</row>
    <row r="280" spans="1:61" hidden="1" x14ac:dyDescent="0.25">
      <c r="A280" s="1" t="s">
        <v>40</v>
      </c>
      <c r="B280" s="1" t="s">
        <v>235</v>
      </c>
      <c r="C280" s="1">
        <v>2</v>
      </c>
      <c r="D280" s="1"/>
      <c r="E280" s="2" t="s">
        <v>463</v>
      </c>
      <c r="F280" s="2" t="s">
        <v>606</v>
      </c>
      <c r="G280" s="2">
        <v>4</v>
      </c>
      <c r="H280" s="2" t="s">
        <v>611</v>
      </c>
      <c r="I280" s="2" t="s">
        <v>52</v>
      </c>
      <c r="J280" s="2"/>
      <c r="K280" s="2"/>
      <c r="L280" s="10" t="s">
        <v>612</v>
      </c>
      <c r="M280" s="1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T280" s="1"/>
      <c r="AU280" s="34"/>
      <c r="AV280" s="34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</row>
    <row r="281" spans="1:61" hidden="1" x14ac:dyDescent="0.25">
      <c r="A281" s="1" t="s">
        <v>40</v>
      </c>
      <c r="B281" s="1" t="s">
        <v>235</v>
      </c>
      <c r="C281" s="1">
        <v>2</v>
      </c>
      <c r="D281" s="1"/>
      <c r="E281" s="2" t="s">
        <v>463</v>
      </c>
      <c r="F281" s="2" t="s">
        <v>615</v>
      </c>
      <c r="G281" s="2">
        <v>3</v>
      </c>
      <c r="H281" s="5" t="s">
        <v>620</v>
      </c>
      <c r="I281" s="5" t="s">
        <v>39</v>
      </c>
      <c r="J281" s="5"/>
      <c r="K281" s="2"/>
      <c r="L281" s="10" t="s">
        <v>621</v>
      </c>
      <c r="M281" s="1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T281" s="1"/>
      <c r="AU281" s="34"/>
      <c r="AV281" s="34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</row>
    <row r="282" spans="1:61" hidden="1" x14ac:dyDescent="0.25">
      <c r="A282" s="1" t="s">
        <v>40</v>
      </c>
      <c r="B282" s="1" t="s">
        <v>235</v>
      </c>
      <c r="C282" s="1">
        <v>2</v>
      </c>
      <c r="D282" s="1"/>
      <c r="E282" s="2" t="s">
        <v>463</v>
      </c>
      <c r="F282" s="2" t="s">
        <v>615</v>
      </c>
      <c r="G282" s="2">
        <v>8</v>
      </c>
      <c r="H282" s="2" t="s">
        <v>626</v>
      </c>
      <c r="I282" s="2" t="s">
        <v>52</v>
      </c>
      <c r="J282" s="2"/>
      <c r="K282" s="2"/>
      <c r="L282" s="10" t="s">
        <v>627</v>
      </c>
      <c r="M282" s="1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T282" s="1"/>
      <c r="AU282" s="34"/>
      <c r="AV282" s="34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</row>
    <row r="283" spans="1:61" hidden="1" x14ac:dyDescent="0.25">
      <c r="A283" s="1" t="s">
        <v>40</v>
      </c>
      <c r="B283" s="1" t="s">
        <v>235</v>
      </c>
      <c r="C283" s="1">
        <v>2</v>
      </c>
      <c r="D283" s="1"/>
      <c r="E283" s="2" t="s">
        <v>463</v>
      </c>
      <c r="F283" s="2" t="s">
        <v>615</v>
      </c>
      <c r="G283" s="2">
        <v>5</v>
      </c>
      <c r="H283" s="2" t="s">
        <v>622</v>
      </c>
      <c r="I283" s="2" t="s">
        <v>52</v>
      </c>
      <c r="J283" s="2"/>
      <c r="K283" s="2"/>
      <c r="L283" s="10" t="s">
        <v>623</v>
      </c>
      <c r="M283" s="1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T283" s="1"/>
      <c r="AU283" s="34"/>
      <c r="AV283" s="34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</row>
    <row r="284" spans="1:61" hidden="1" x14ac:dyDescent="0.25">
      <c r="A284" s="1" t="s">
        <v>40</v>
      </c>
      <c r="B284" s="1" t="s">
        <v>235</v>
      </c>
      <c r="C284" s="1">
        <v>2</v>
      </c>
      <c r="D284" s="1"/>
      <c r="E284" s="2" t="s">
        <v>463</v>
      </c>
      <c r="F284" s="2" t="s">
        <v>615</v>
      </c>
      <c r="G284" s="2">
        <v>7</v>
      </c>
      <c r="H284" s="2" t="s">
        <v>624</v>
      </c>
      <c r="I284" s="2" t="s">
        <v>52</v>
      </c>
      <c r="J284" s="2"/>
      <c r="K284" s="2"/>
      <c r="L284" s="10" t="s">
        <v>625</v>
      </c>
      <c r="M284" s="1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T284" s="1"/>
      <c r="AU284" s="34"/>
      <c r="AV284" s="34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</row>
    <row r="285" spans="1:61" hidden="1" x14ac:dyDescent="0.25">
      <c r="A285" s="1" t="s">
        <v>40</v>
      </c>
      <c r="B285" s="1" t="s">
        <v>235</v>
      </c>
      <c r="C285" s="1">
        <v>2</v>
      </c>
      <c r="D285" s="1"/>
      <c r="E285" s="2" t="s">
        <v>463</v>
      </c>
      <c r="F285" s="2" t="s">
        <v>615</v>
      </c>
      <c r="G285" s="2">
        <v>1</v>
      </c>
      <c r="H285" s="2" t="s">
        <v>616</v>
      </c>
      <c r="I285" s="2" t="s">
        <v>52</v>
      </c>
      <c r="J285" s="2"/>
      <c r="K285" s="2"/>
      <c r="L285" s="10" t="s">
        <v>617</v>
      </c>
      <c r="M285" s="1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T285" s="1"/>
      <c r="AU285" s="34"/>
      <c r="AV285" s="34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</row>
    <row r="286" spans="1:61" hidden="1" x14ac:dyDescent="0.25">
      <c r="A286" s="1" t="s">
        <v>40</v>
      </c>
      <c r="B286" s="1" t="s">
        <v>235</v>
      </c>
      <c r="C286" s="1">
        <v>2</v>
      </c>
      <c r="D286" s="1"/>
      <c r="E286" s="2" t="s">
        <v>463</v>
      </c>
      <c r="F286" s="2" t="s">
        <v>615</v>
      </c>
      <c r="G286" s="2">
        <v>2</v>
      </c>
      <c r="H286" s="2" t="s">
        <v>618</v>
      </c>
      <c r="I286" s="2" t="s">
        <v>52</v>
      </c>
      <c r="J286" s="2"/>
      <c r="K286" s="2"/>
      <c r="L286" s="10" t="s">
        <v>619</v>
      </c>
      <c r="M286" s="10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T286" s="1"/>
      <c r="AU286" s="34"/>
      <c r="AV286" s="34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</row>
    <row r="287" spans="1:61" hidden="1" x14ac:dyDescent="0.25">
      <c r="A287" s="1" t="s">
        <v>40</v>
      </c>
      <c r="B287" s="1" t="s">
        <v>41</v>
      </c>
      <c r="C287" s="1">
        <v>1</v>
      </c>
      <c r="D287" s="1"/>
      <c r="E287" s="2" t="s">
        <v>628</v>
      </c>
      <c r="F287" s="2">
        <v>4</v>
      </c>
      <c r="G287" s="2">
        <v>1</v>
      </c>
      <c r="H287" s="2" t="s">
        <v>629</v>
      </c>
      <c r="I287" s="2" t="s">
        <v>52</v>
      </c>
      <c r="J287" s="2"/>
      <c r="K287" s="2"/>
      <c r="L287" s="10" t="s">
        <v>630</v>
      </c>
      <c r="M287" s="1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T287" s="1"/>
      <c r="AU287" s="34"/>
      <c r="AV287" s="34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</row>
    <row r="288" spans="1:61" hidden="1" x14ac:dyDescent="0.25">
      <c r="A288" s="1" t="s">
        <v>40</v>
      </c>
      <c r="B288" s="1" t="s">
        <v>41</v>
      </c>
      <c r="C288" s="1">
        <v>1</v>
      </c>
      <c r="D288" s="1"/>
      <c r="E288" s="2" t="s">
        <v>628</v>
      </c>
      <c r="F288" s="2">
        <v>4</v>
      </c>
      <c r="G288" s="2">
        <v>6</v>
      </c>
      <c r="H288" s="2" t="s">
        <v>631</v>
      </c>
      <c r="I288" s="2" t="s">
        <v>52</v>
      </c>
      <c r="J288" s="2"/>
      <c r="K288" s="2"/>
      <c r="L288" s="10" t="s">
        <v>632</v>
      </c>
      <c r="M288" s="1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T288" s="1"/>
      <c r="AU288" s="34"/>
      <c r="AV288" s="34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</row>
    <row r="289" spans="1:61" hidden="1" x14ac:dyDescent="0.25">
      <c r="A289" s="1" t="s">
        <v>40</v>
      </c>
      <c r="B289" s="1" t="s">
        <v>41</v>
      </c>
      <c r="C289" s="1">
        <v>1</v>
      </c>
      <c r="D289" s="1"/>
      <c r="E289" s="2" t="s">
        <v>628</v>
      </c>
      <c r="F289" s="2">
        <v>4</v>
      </c>
      <c r="G289" s="2">
        <v>7</v>
      </c>
      <c r="H289" s="5" t="s">
        <v>633</v>
      </c>
      <c r="I289" s="5" t="s">
        <v>39</v>
      </c>
      <c r="J289" s="5"/>
      <c r="K289" s="2"/>
      <c r="L289" s="10" t="s">
        <v>634</v>
      </c>
      <c r="M289" s="1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T289" s="1"/>
      <c r="AU289" s="34"/>
      <c r="AV289" s="34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</row>
    <row r="290" spans="1:61" hidden="1" x14ac:dyDescent="0.25">
      <c r="A290" s="1" t="s">
        <v>40</v>
      </c>
      <c r="B290" s="1" t="s">
        <v>41</v>
      </c>
      <c r="C290" s="1">
        <v>1</v>
      </c>
      <c r="D290" s="1"/>
      <c r="E290" s="2" t="s">
        <v>628</v>
      </c>
      <c r="F290" s="2">
        <v>6</v>
      </c>
      <c r="G290" s="2">
        <v>14</v>
      </c>
      <c r="H290" s="2" t="s">
        <v>642</v>
      </c>
      <c r="I290" s="2" t="s">
        <v>52</v>
      </c>
      <c r="J290" s="2"/>
      <c r="K290" s="2"/>
      <c r="L290" s="10" t="s">
        <v>643</v>
      </c>
      <c r="M290" s="1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T290" s="1"/>
      <c r="AU290" s="34"/>
      <c r="AV290" s="34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</row>
    <row r="291" spans="1:61" hidden="1" x14ac:dyDescent="0.25">
      <c r="A291" s="7" t="s">
        <v>40</v>
      </c>
      <c r="B291" s="7" t="s">
        <v>41</v>
      </c>
      <c r="C291" s="1">
        <v>1</v>
      </c>
      <c r="D291" s="7" t="s">
        <v>42</v>
      </c>
      <c r="E291" s="8" t="s">
        <v>628</v>
      </c>
      <c r="F291" s="8">
        <v>6</v>
      </c>
      <c r="G291" s="8">
        <v>20</v>
      </c>
      <c r="H291" s="5" t="s">
        <v>635</v>
      </c>
      <c r="I291" s="5" t="s">
        <v>39</v>
      </c>
      <c r="J291" s="17" t="s">
        <v>337</v>
      </c>
      <c r="K291" s="2" t="s">
        <v>50</v>
      </c>
      <c r="L291" s="9" t="s">
        <v>636</v>
      </c>
      <c r="M291" s="9"/>
      <c r="N291" s="7" t="s">
        <v>48</v>
      </c>
      <c r="O291" s="7" t="s">
        <v>72</v>
      </c>
      <c r="P291" s="39">
        <v>15</v>
      </c>
      <c r="Q291" s="7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T291" s="1">
        <v>100</v>
      </c>
      <c r="AU291" s="55">
        <v>36247.24</v>
      </c>
      <c r="AV291" s="55">
        <f>308485.04+219333.68</f>
        <v>527818.72</v>
      </c>
      <c r="AW291" s="40">
        <f>AU291+AV291</f>
        <v>564065.96</v>
      </c>
      <c r="AX291" s="40">
        <f>AU291*0.02</f>
        <v>724.94479999999999</v>
      </c>
      <c r="AY291" s="40">
        <f>AV291*0.2</f>
        <v>105563.74400000001</v>
      </c>
      <c r="AZ291" s="40">
        <f>AX291+AY291</f>
        <v>106288.6888</v>
      </c>
      <c r="BA291" s="40">
        <f>AW291-AZ291</f>
        <v>457777.27119999996</v>
      </c>
      <c r="BB291" s="40">
        <f>BA291*61.97939365/100.99999999</f>
        <v>280918.39305481967</v>
      </c>
      <c r="BC291" s="40">
        <f>BA291*37.98738363/100.99999999</f>
        <v>172175.84970188816</v>
      </c>
      <c r="BD291" s="40">
        <f>BA291*1.03322271/100.99999999</f>
        <v>4683.0284432920707</v>
      </c>
      <c r="BE291" s="40"/>
      <c r="BF291" s="1"/>
      <c r="BG291" s="1"/>
      <c r="BH291" s="1"/>
      <c r="BI291" s="1"/>
    </row>
    <row r="292" spans="1:61" hidden="1" x14ac:dyDescent="0.25">
      <c r="A292" s="1" t="s">
        <v>40</v>
      </c>
      <c r="B292" s="1" t="s">
        <v>41</v>
      </c>
      <c r="C292" s="1">
        <v>1</v>
      </c>
      <c r="D292" s="1"/>
      <c r="E292" s="2" t="s">
        <v>628</v>
      </c>
      <c r="F292" s="2">
        <v>6</v>
      </c>
      <c r="G292" s="2">
        <v>28</v>
      </c>
      <c r="H292" s="5" t="s">
        <v>644</v>
      </c>
      <c r="I292" s="5" t="s">
        <v>39</v>
      </c>
      <c r="J292" s="5"/>
      <c r="K292" s="2"/>
      <c r="L292" s="10" t="s">
        <v>645</v>
      </c>
      <c r="M292" s="1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T292" s="1"/>
      <c r="AU292" s="34"/>
      <c r="AV292" s="34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</row>
    <row r="293" spans="1:61" hidden="1" x14ac:dyDescent="0.25">
      <c r="A293" s="1" t="s">
        <v>40</v>
      </c>
      <c r="B293" s="1" t="s">
        <v>41</v>
      </c>
      <c r="C293" s="1">
        <v>1</v>
      </c>
      <c r="D293" s="1"/>
      <c r="E293" s="2" t="s">
        <v>628</v>
      </c>
      <c r="F293" s="2">
        <v>6</v>
      </c>
      <c r="G293" s="2">
        <v>12</v>
      </c>
      <c r="H293" s="2" t="s">
        <v>639</v>
      </c>
      <c r="I293" s="2" t="s">
        <v>52</v>
      </c>
      <c r="J293" s="2"/>
      <c r="K293" s="2"/>
      <c r="L293" s="10"/>
      <c r="M293" s="1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T293" s="1"/>
      <c r="AU293" s="34"/>
      <c r="AV293" s="34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</row>
    <row r="294" spans="1:61" hidden="1" x14ac:dyDescent="0.25">
      <c r="A294" s="1" t="s">
        <v>40</v>
      </c>
      <c r="B294" s="1" t="s">
        <v>41</v>
      </c>
      <c r="C294" s="1">
        <v>1</v>
      </c>
      <c r="D294" s="1"/>
      <c r="E294" s="2" t="s">
        <v>628</v>
      </c>
      <c r="F294" s="2">
        <v>6</v>
      </c>
      <c r="G294" s="2">
        <v>12</v>
      </c>
      <c r="H294" s="2" t="s">
        <v>640</v>
      </c>
      <c r="I294" s="2" t="s">
        <v>52</v>
      </c>
      <c r="J294" s="2"/>
      <c r="K294" s="2"/>
      <c r="L294" s="10" t="s">
        <v>641</v>
      </c>
      <c r="M294" s="1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T294" s="1"/>
      <c r="AU294" s="34"/>
      <c r="AV294" s="34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</row>
    <row r="295" spans="1:61" hidden="1" x14ac:dyDescent="0.25">
      <c r="A295" s="1" t="s">
        <v>40</v>
      </c>
      <c r="B295" s="1" t="s">
        <v>41</v>
      </c>
      <c r="C295" s="1">
        <v>1</v>
      </c>
      <c r="D295" s="1"/>
      <c r="E295" s="2" t="s">
        <v>628</v>
      </c>
      <c r="F295" s="2">
        <v>6</v>
      </c>
      <c r="G295" s="2">
        <v>7</v>
      </c>
      <c r="H295" s="2" t="s">
        <v>637</v>
      </c>
      <c r="I295" s="2" t="s">
        <v>52</v>
      </c>
      <c r="J295" s="2"/>
      <c r="K295" s="2"/>
      <c r="L295" s="10" t="s">
        <v>638</v>
      </c>
      <c r="M295" s="1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T295" s="1"/>
      <c r="AU295" s="34"/>
      <c r="AV295" s="34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</row>
    <row r="296" spans="1:61" hidden="1" x14ac:dyDescent="0.25">
      <c r="A296" s="1" t="s">
        <v>40</v>
      </c>
      <c r="B296" s="1" t="s">
        <v>41</v>
      </c>
      <c r="C296" s="1">
        <v>1</v>
      </c>
      <c r="D296" s="1"/>
      <c r="E296" s="2" t="s">
        <v>628</v>
      </c>
      <c r="F296" s="2">
        <v>10</v>
      </c>
      <c r="G296" s="2">
        <v>16</v>
      </c>
      <c r="H296" s="2" t="s">
        <v>652</v>
      </c>
      <c r="I296" s="2" t="s">
        <v>52</v>
      </c>
      <c r="J296" s="2"/>
      <c r="K296" s="2"/>
      <c r="L296" s="10" t="s">
        <v>653</v>
      </c>
      <c r="M296" s="1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T296" s="1"/>
      <c r="AU296" s="34"/>
      <c r="AV296" s="34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</row>
    <row r="297" spans="1:61" hidden="1" x14ac:dyDescent="0.25">
      <c r="A297" s="1" t="s">
        <v>40</v>
      </c>
      <c r="B297" s="1" t="s">
        <v>41</v>
      </c>
      <c r="C297" s="1">
        <v>1</v>
      </c>
      <c r="D297" s="1"/>
      <c r="E297" s="2" t="s">
        <v>628</v>
      </c>
      <c r="F297" s="2">
        <v>10</v>
      </c>
      <c r="G297" s="2">
        <v>6</v>
      </c>
      <c r="H297" s="5" t="s">
        <v>650</v>
      </c>
      <c r="I297" s="5" t="s">
        <v>39</v>
      </c>
      <c r="J297" s="5"/>
      <c r="K297" s="2"/>
      <c r="L297" s="10" t="s">
        <v>651</v>
      </c>
      <c r="M297" s="1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T297" s="1"/>
      <c r="AU297" s="34"/>
      <c r="AV297" s="34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</row>
    <row r="298" spans="1:61" hidden="1" x14ac:dyDescent="0.25">
      <c r="A298" s="1" t="s">
        <v>40</v>
      </c>
      <c r="B298" s="1" t="s">
        <v>41</v>
      </c>
      <c r="C298" s="1">
        <v>1</v>
      </c>
      <c r="D298" s="1"/>
      <c r="E298" s="2" t="s">
        <v>628</v>
      </c>
      <c r="F298" s="2">
        <v>10</v>
      </c>
      <c r="G298" s="2">
        <v>5</v>
      </c>
      <c r="H298" s="2" t="s">
        <v>648</v>
      </c>
      <c r="I298" s="2" t="s">
        <v>52</v>
      </c>
      <c r="J298" s="2"/>
      <c r="K298" s="2"/>
      <c r="L298" s="10" t="s">
        <v>649</v>
      </c>
      <c r="M298" s="1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T298" s="1"/>
      <c r="AU298" s="34"/>
      <c r="AV298" s="34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</row>
    <row r="299" spans="1:61" hidden="1" x14ac:dyDescent="0.25">
      <c r="A299" s="1" t="s">
        <v>40</v>
      </c>
      <c r="B299" s="1" t="s">
        <v>41</v>
      </c>
      <c r="C299" s="1">
        <v>1</v>
      </c>
      <c r="D299" s="1"/>
      <c r="E299" s="2" t="s">
        <v>628</v>
      </c>
      <c r="F299" s="2">
        <v>10</v>
      </c>
      <c r="G299" s="2">
        <v>35</v>
      </c>
      <c r="H299" s="2" t="s">
        <v>654</v>
      </c>
      <c r="I299" s="2" t="s">
        <v>52</v>
      </c>
      <c r="J299" s="2"/>
      <c r="K299" s="2"/>
      <c r="L299" s="10" t="s">
        <v>655</v>
      </c>
      <c r="M299" s="1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T299" s="1"/>
      <c r="AU299" s="34"/>
      <c r="AV299" s="34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</row>
    <row r="300" spans="1:61" hidden="1" x14ac:dyDescent="0.25">
      <c r="A300" s="1" t="s">
        <v>40</v>
      </c>
      <c r="B300" s="1" t="s">
        <v>41</v>
      </c>
      <c r="C300" s="1">
        <v>1</v>
      </c>
      <c r="D300" s="1"/>
      <c r="E300" s="2" t="s">
        <v>628</v>
      </c>
      <c r="F300" s="2">
        <v>10</v>
      </c>
      <c r="G300" s="2">
        <v>1</v>
      </c>
      <c r="H300" s="2" t="s">
        <v>646</v>
      </c>
      <c r="I300" s="2" t="s">
        <v>52</v>
      </c>
      <c r="J300" s="2"/>
      <c r="K300" s="2"/>
      <c r="L300" s="10" t="s">
        <v>647</v>
      </c>
      <c r="M300" s="1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T300" s="1"/>
      <c r="AU300" s="34"/>
      <c r="AV300" s="34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</row>
    <row r="301" spans="1:61" hidden="1" x14ac:dyDescent="0.25">
      <c r="A301" s="1" t="s">
        <v>40</v>
      </c>
      <c r="B301" s="1" t="s">
        <v>41</v>
      </c>
      <c r="C301" s="1">
        <v>1</v>
      </c>
      <c r="D301" s="1"/>
      <c r="E301" s="2" t="s">
        <v>628</v>
      </c>
      <c r="F301" s="2">
        <v>10</v>
      </c>
      <c r="G301" s="2"/>
      <c r="H301" s="2" t="s">
        <v>656</v>
      </c>
      <c r="I301" s="2" t="s">
        <v>52</v>
      </c>
      <c r="J301" s="2"/>
      <c r="K301" s="2"/>
      <c r="L301" s="10" t="s">
        <v>657</v>
      </c>
      <c r="M301" s="1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T301" s="1"/>
      <c r="AU301" s="34"/>
      <c r="AV301" s="34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</row>
    <row r="302" spans="1:61" hidden="1" x14ac:dyDescent="0.25">
      <c r="A302" s="1" t="s">
        <v>40</v>
      </c>
      <c r="B302" s="1" t="s">
        <v>41</v>
      </c>
      <c r="C302" s="1">
        <v>1</v>
      </c>
      <c r="D302" s="1"/>
      <c r="E302" s="2" t="s">
        <v>628</v>
      </c>
      <c r="F302" s="2">
        <v>12</v>
      </c>
      <c r="G302" s="2">
        <v>7</v>
      </c>
      <c r="H302" s="2" t="s">
        <v>658</v>
      </c>
      <c r="I302" s="2" t="s">
        <v>52</v>
      </c>
      <c r="J302" s="2"/>
      <c r="K302" s="2"/>
      <c r="L302" s="10" t="s">
        <v>659</v>
      </c>
      <c r="M302" s="1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T302" s="1"/>
      <c r="AU302" s="34"/>
      <c r="AV302" s="34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</row>
    <row r="303" spans="1:61" hidden="1" x14ac:dyDescent="0.25">
      <c r="A303" s="1" t="s">
        <v>40</v>
      </c>
      <c r="B303" s="1" t="s">
        <v>41</v>
      </c>
      <c r="C303" s="1">
        <v>1</v>
      </c>
      <c r="D303" s="1"/>
      <c r="E303" s="2" t="s">
        <v>628</v>
      </c>
      <c r="F303" s="2">
        <v>12</v>
      </c>
      <c r="G303" s="2">
        <v>26</v>
      </c>
      <c r="H303" s="5" t="s">
        <v>662</v>
      </c>
      <c r="I303" s="5" t="s">
        <v>39</v>
      </c>
      <c r="J303" s="5"/>
      <c r="K303" s="2"/>
      <c r="L303" s="10" t="s">
        <v>663</v>
      </c>
      <c r="M303" s="1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T303" s="1"/>
      <c r="AU303" s="34"/>
      <c r="AV303" s="34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</row>
    <row r="304" spans="1:61" hidden="1" x14ac:dyDescent="0.25">
      <c r="A304" s="1" t="s">
        <v>40</v>
      </c>
      <c r="B304" s="1" t="s">
        <v>41</v>
      </c>
      <c r="C304" s="1">
        <v>1</v>
      </c>
      <c r="D304" s="1"/>
      <c r="E304" s="2" t="s">
        <v>628</v>
      </c>
      <c r="F304" s="2">
        <v>12</v>
      </c>
      <c r="G304" s="2">
        <v>22</v>
      </c>
      <c r="H304" s="2" t="s">
        <v>660</v>
      </c>
      <c r="I304" s="2" t="s">
        <v>52</v>
      </c>
      <c r="J304" s="2"/>
      <c r="K304" s="2"/>
      <c r="L304" s="10" t="s">
        <v>661</v>
      </c>
      <c r="M304" s="1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T304" s="1"/>
      <c r="AU304" s="34"/>
      <c r="AV304" s="34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</row>
    <row r="305" spans="1:61" hidden="1" x14ac:dyDescent="0.25">
      <c r="A305" s="1" t="s">
        <v>40</v>
      </c>
      <c r="B305" s="1" t="s">
        <v>41</v>
      </c>
      <c r="C305" s="1">
        <v>1</v>
      </c>
      <c r="D305" s="1"/>
      <c r="E305" s="2" t="s">
        <v>628</v>
      </c>
      <c r="F305" s="2">
        <v>14</v>
      </c>
      <c r="G305" s="2">
        <v>35</v>
      </c>
      <c r="H305" s="2" t="s">
        <v>668</v>
      </c>
      <c r="I305" s="2" t="s">
        <v>52</v>
      </c>
      <c r="J305" s="2"/>
      <c r="K305" s="2"/>
      <c r="L305" s="10" t="s">
        <v>669</v>
      </c>
      <c r="M305" s="1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T305" s="1"/>
      <c r="AU305" s="34"/>
      <c r="AV305" s="34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</row>
    <row r="306" spans="1:61" x14ac:dyDescent="0.25">
      <c r="A306" s="36" t="s">
        <v>40</v>
      </c>
      <c r="B306" s="36" t="s">
        <v>41</v>
      </c>
      <c r="C306" s="36">
        <v>1</v>
      </c>
      <c r="D306" s="36" t="s">
        <v>2493</v>
      </c>
      <c r="E306" s="2" t="s">
        <v>628</v>
      </c>
      <c r="F306" s="2">
        <v>14</v>
      </c>
      <c r="G306" s="2">
        <v>17</v>
      </c>
      <c r="H306" s="5" t="s">
        <v>666</v>
      </c>
      <c r="I306" s="5" t="s">
        <v>39</v>
      </c>
      <c r="J306" s="5"/>
      <c r="K306" s="2">
        <v>2019</v>
      </c>
      <c r="L306" s="10" t="s">
        <v>667</v>
      </c>
      <c r="M306" s="10"/>
      <c r="N306" s="36"/>
      <c r="O306" s="36"/>
      <c r="P306" s="36"/>
      <c r="Q306" s="36"/>
      <c r="R306" s="85">
        <v>1960</v>
      </c>
      <c r="S306" s="134">
        <f>IF((2017-R306)&gt;35,6,IF(AND((2017-R306)&lt;=35,(2017-R306)&gt;=26),5,IF(AND((2017-R306)&lt;=25, (2017-R306)&gt;=16),3,1)))</f>
        <v>6</v>
      </c>
      <c r="T306" s="73">
        <v>0</v>
      </c>
      <c r="U306" s="73">
        <v>0</v>
      </c>
      <c r="V306" s="70">
        <v>0</v>
      </c>
      <c r="W306" s="70">
        <v>0</v>
      </c>
      <c r="X306" s="70">
        <v>0</v>
      </c>
      <c r="Y306" s="71">
        <v>1</v>
      </c>
      <c r="Z306" s="130">
        <v>74.7</v>
      </c>
      <c r="AA306" s="36">
        <f>IF(Z306=100,9,IF(AND((Z306&lt;100),(Z306&gt;=90)),8,IF(AND((Z306&lt;90),(Z306&gt;=80)),7,IF(AND((Z306&lt;80),(Z306&gt;=70)),6,5))))</f>
        <v>6</v>
      </c>
      <c r="AB306" s="131">
        <v>10</v>
      </c>
      <c r="AC306" s="84">
        <f>AB306</f>
        <v>10</v>
      </c>
      <c r="AD306" s="69" t="s">
        <v>2459</v>
      </c>
      <c r="AE306" s="72">
        <v>3</v>
      </c>
      <c r="AF306" s="69" t="s">
        <v>2460</v>
      </c>
      <c r="AG306" s="72">
        <v>0</v>
      </c>
      <c r="AH306" s="132">
        <v>156</v>
      </c>
      <c r="AI306" s="36">
        <f>(IF(AH306&gt;201,7,IF(AND(AH306&lt;=200,AH306&gt;=151),5,IF(AND(AH306&lt;=150,AH306&gt;=101),4,IF(AND(AH306&lt;=100,AH306&gt;=51),3,2)))))</f>
        <v>5</v>
      </c>
      <c r="AJ306" s="70">
        <v>2</v>
      </c>
      <c r="AK306" s="72">
        <v>0</v>
      </c>
      <c r="AL306" s="132">
        <v>20</v>
      </c>
      <c r="AM306" s="87">
        <v>0</v>
      </c>
      <c r="AN306" s="71">
        <v>0</v>
      </c>
      <c r="AO306" s="72">
        <v>0</v>
      </c>
      <c r="AP306" s="149">
        <v>90.35</v>
      </c>
      <c r="AQ306" s="125" t="e">
        <f>(IF((AP306-#REF!)&gt;0.3,3,IF(AND((AP306-#REF!)&lt;0.3,(AP306-#REF!)&gt;0.2),2,IF(AND((AP306-#REF!)&lt;0.2,(AP306-#REF!)&gt;0.1),1,IF(AND((AP306-#REF!)&lt;0.1,(AP306-#REF!)&gt;=0),0,0)))))</f>
        <v>#REF!</v>
      </c>
      <c r="AR306" s="126" t="e">
        <f>(IF((AP306-#REF!)&gt;0.3,3,IF(AND((AP306-#REF!)&lt;0.3,(AP306-#REF!)&gt;0.2),2,IF(AND((AP306-#REF!)&lt;0.2,(AP306-#REF!)&gt;0.1),1,IF(AND((AP306-#REF!)&lt;0.1,(AP306-#REF!)&gt;=0),0,"ОТКЛОНИТЬ")))))</f>
        <v>#REF!</v>
      </c>
      <c r="AS306" s="127" t="e">
        <f>IF(AR306="ОТКЛОНИТЬ", "ОТКЛОНИТЬ",S306+U306+W306+Y306+AA306+AC306+AE306+AG306+AI306+AK306+AM306+AQ306)</f>
        <v>#REF!</v>
      </c>
      <c r="AT306" s="128" t="e">
        <f>S306+U306+W306+Y306+AA306+AC306+AE306+AG306+AI306+AK306+AM306+AQ306</f>
        <v>#REF!</v>
      </c>
      <c r="AU306" s="133"/>
      <c r="AV306" s="133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</row>
    <row r="307" spans="1:61" hidden="1" x14ac:dyDescent="0.25">
      <c r="A307" s="1" t="s">
        <v>40</v>
      </c>
      <c r="B307" s="1" t="s">
        <v>41</v>
      </c>
      <c r="C307" s="1">
        <v>1</v>
      </c>
      <c r="D307" s="1"/>
      <c r="E307" s="2" t="s">
        <v>628</v>
      </c>
      <c r="F307" s="2">
        <v>14</v>
      </c>
      <c r="G307" s="2">
        <v>2</v>
      </c>
      <c r="H307" s="2" t="s">
        <v>664</v>
      </c>
      <c r="I307" s="2" t="s">
        <v>52</v>
      </c>
      <c r="J307" s="2"/>
      <c r="K307" s="2"/>
      <c r="L307" s="10" t="s">
        <v>665</v>
      </c>
      <c r="M307" s="1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T307" s="1"/>
      <c r="AU307" s="34"/>
      <c r="AV307" s="34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</row>
    <row r="308" spans="1:61" hidden="1" x14ac:dyDescent="0.25">
      <c r="A308" s="1" t="s">
        <v>40</v>
      </c>
      <c r="B308" s="1" t="s">
        <v>235</v>
      </c>
      <c r="C308" s="1">
        <v>2</v>
      </c>
      <c r="D308" s="1"/>
      <c r="E308" s="2" t="s">
        <v>628</v>
      </c>
      <c r="F308" s="2">
        <v>24</v>
      </c>
      <c r="G308" s="2">
        <v>3</v>
      </c>
      <c r="H308" s="5" t="s">
        <v>672</v>
      </c>
      <c r="I308" s="5" t="s">
        <v>39</v>
      </c>
      <c r="J308" s="5"/>
      <c r="K308" s="2"/>
      <c r="L308" s="10" t="s">
        <v>673</v>
      </c>
      <c r="M308" s="1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T308" s="1"/>
      <c r="AU308" s="34"/>
      <c r="AV308" s="34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</row>
    <row r="309" spans="1:61" hidden="1" x14ac:dyDescent="0.25">
      <c r="A309" s="1" t="s">
        <v>40</v>
      </c>
      <c r="B309" s="1" t="s">
        <v>235</v>
      </c>
      <c r="C309" s="1">
        <v>2</v>
      </c>
      <c r="D309" s="1"/>
      <c r="E309" s="2" t="s">
        <v>628</v>
      </c>
      <c r="F309" s="2">
        <v>24</v>
      </c>
      <c r="G309" s="2">
        <v>5</v>
      </c>
      <c r="H309" s="2" t="s">
        <v>674</v>
      </c>
      <c r="I309" s="2" t="s">
        <v>52</v>
      </c>
      <c r="J309" s="2"/>
      <c r="K309" s="2"/>
      <c r="L309" s="10"/>
      <c r="M309" s="1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T309" s="1"/>
      <c r="AU309" s="34"/>
      <c r="AV309" s="34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</row>
    <row r="310" spans="1:61" hidden="1" x14ac:dyDescent="0.25">
      <c r="A310" s="1" t="s">
        <v>40</v>
      </c>
      <c r="B310" s="1" t="s">
        <v>235</v>
      </c>
      <c r="C310" s="1">
        <v>2</v>
      </c>
      <c r="D310" s="1"/>
      <c r="E310" s="2" t="s">
        <v>628</v>
      </c>
      <c r="F310" s="2">
        <v>24</v>
      </c>
      <c r="G310" s="2">
        <v>2</v>
      </c>
      <c r="H310" s="2" t="s">
        <v>670</v>
      </c>
      <c r="I310" s="2" t="s">
        <v>52</v>
      </c>
      <c r="J310" s="2"/>
      <c r="K310" s="2"/>
      <c r="L310" s="10" t="s">
        <v>671</v>
      </c>
      <c r="M310" s="1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T310" s="1"/>
      <c r="AU310" s="34"/>
      <c r="AV310" s="34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</row>
    <row r="311" spans="1:61" hidden="1" x14ac:dyDescent="0.25">
      <c r="A311" s="1" t="s">
        <v>40</v>
      </c>
      <c r="B311" s="1" t="s">
        <v>235</v>
      </c>
      <c r="C311" s="1">
        <v>2</v>
      </c>
      <c r="D311" s="1"/>
      <c r="E311" s="2" t="s">
        <v>628</v>
      </c>
      <c r="F311" s="2">
        <v>26</v>
      </c>
      <c r="G311" s="2">
        <v>4</v>
      </c>
      <c r="H311" s="5" t="s">
        <v>675</v>
      </c>
      <c r="I311" s="5" t="s">
        <v>39</v>
      </c>
      <c r="J311" s="5"/>
      <c r="K311" s="2"/>
      <c r="L311" s="10" t="s">
        <v>676</v>
      </c>
      <c r="M311" s="10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T311" s="1"/>
      <c r="AU311" s="34"/>
      <c r="AV311" s="34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</row>
    <row r="312" spans="1:61" hidden="1" x14ac:dyDescent="0.25">
      <c r="A312" s="1" t="s">
        <v>40</v>
      </c>
      <c r="B312" s="1" t="s">
        <v>235</v>
      </c>
      <c r="C312" s="1">
        <v>2</v>
      </c>
      <c r="D312" s="1"/>
      <c r="E312" s="2" t="s">
        <v>628</v>
      </c>
      <c r="F312" s="2">
        <v>26</v>
      </c>
      <c r="G312" s="2">
        <v>7</v>
      </c>
      <c r="H312" s="2" t="s">
        <v>679</v>
      </c>
      <c r="I312" s="2" t="s">
        <v>52</v>
      </c>
      <c r="J312" s="2"/>
      <c r="K312" s="2"/>
      <c r="L312" s="10" t="s">
        <v>680</v>
      </c>
      <c r="M312" s="1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T312" s="1"/>
      <c r="AU312" s="34"/>
      <c r="AV312" s="34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</row>
    <row r="313" spans="1:61" hidden="1" x14ac:dyDescent="0.25">
      <c r="A313" s="1" t="s">
        <v>40</v>
      </c>
      <c r="B313" s="1" t="s">
        <v>235</v>
      </c>
      <c r="C313" s="1">
        <v>2</v>
      </c>
      <c r="D313" s="1"/>
      <c r="E313" s="2" t="s">
        <v>628</v>
      </c>
      <c r="F313" s="2">
        <v>26</v>
      </c>
      <c r="G313" s="2">
        <v>5</v>
      </c>
      <c r="H313" s="2" t="s">
        <v>677</v>
      </c>
      <c r="I313" s="2" t="s">
        <v>52</v>
      </c>
      <c r="J313" s="2"/>
      <c r="K313" s="2"/>
      <c r="L313" s="10" t="s">
        <v>678</v>
      </c>
      <c r="M313" s="1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T313" s="1"/>
      <c r="AU313" s="34"/>
      <c r="AV313" s="34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</row>
    <row r="314" spans="1:61" hidden="1" x14ac:dyDescent="0.25">
      <c r="A314" s="1" t="s">
        <v>40</v>
      </c>
      <c r="B314" s="1" t="s">
        <v>235</v>
      </c>
      <c r="C314" s="1">
        <v>2</v>
      </c>
      <c r="D314" s="1"/>
      <c r="E314" s="2" t="s">
        <v>628</v>
      </c>
      <c r="F314" s="2">
        <v>28</v>
      </c>
      <c r="G314" s="2">
        <v>8</v>
      </c>
      <c r="H314" s="5" t="s">
        <v>685</v>
      </c>
      <c r="I314" s="5" t="s">
        <v>39</v>
      </c>
      <c r="J314" s="5"/>
      <c r="K314" s="2"/>
      <c r="L314" s="10" t="s">
        <v>686</v>
      </c>
      <c r="M314" s="1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T314" s="1"/>
      <c r="AU314" s="34"/>
      <c r="AV314" s="34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</row>
    <row r="315" spans="1:61" hidden="1" x14ac:dyDescent="0.25">
      <c r="A315" s="1" t="s">
        <v>40</v>
      </c>
      <c r="B315" s="1" t="s">
        <v>235</v>
      </c>
      <c r="C315" s="1">
        <v>2</v>
      </c>
      <c r="D315" s="1"/>
      <c r="E315" s="2" t="s">
        <v>628</v>
      </c>
      <c r="F315" s="2">
        <v>28</v>
      </c>
      <c r="G315" s="2">
        <v>3</v>
      </c>
      <c r="H315" s="2" t="s">
        <v>681</v>
      </c>
      <c r="I315" s="2" t="s">
        <v>52</v>
      </c>
      <c r="J315" s="2"/>
      <c r="K315" s="2"/>
      <c r="L315" s="10" t="s">
        <v>682</v>
      </c>
      <c r="M315" s="1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T315" s="1"/>
      <c r="AU315" s="34"/>
      <c r="AV315" s="34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</row>
    <row r="316" spans="1:61" hidden="1" x14ac:dyDescent="0.25">
      <c r="A316" s="1" t="s">
        <v>40</v>
      </c>
      <c r="B316" s="1" t="s">
        <v>235</v>
      </c>
      <c r="C316" s="1">
        <v>2</v>
      </c>
      <c r="D316" s="1"/>
      <c r="E316" s="2" t="s">
        <v>628</v>
      </c>
      <c r="F316" s="2">
        <v>28</v>
      </c>
      <c r="G316" s="2">
        <v>5</v>
      </c>
      <c r="H316" s="2" t="s">
        <v>683</v>
      </c>
      <c r="I316" s="2" t="s">
        <v>52</v>
      </c>
      <c r="J316" s="2"/>
      <c r="K316" s="2"/>
      <c r="L316" s="10" t="s">
        <v>684</v>
      </c>
      <c r="M316" s="1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T316" s="1"/>
      <c r="AU316" s="34"/>
      <c r="AV316" s="34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</row>
    <row r="317" spans="1:61" ht="30" hidden="1" x14ac:dyDescent="0.25">
      <c r="A317" s="1" t="s">
        <v>40</v>
      </c>
      <c r="B317" s="1" t="s">
        <v>235</v>
      </c>
      <c r="C317" s="1">
        <v>2</v>
      </c>
      <c r="D317" s="1"/>
      <c r="E317" s="2" t="s">
        <v>628</v>
      </c>
      <c r="F317" s="2">
        <v>30</v>
      </c>
      <c r="G317" s="2">
        <v>3</v>
      </c>
      <c r="H317" s="5" t="s">
        <v>687</v>
      </c>
      <c r="I317" s="5" t="s">
        <v>39</v>
      </c>
      <c r="J317" s="5"/>
      <c r="K317" s="2"/>
      <c r="L317" s="10" t="s">
        <v>688</v>
      </c>
      <c r="M317" s="10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T317" s="1"/>
      <c r="AU317" s="34"/>
      <c r="AV317" s="34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</row>
    <row r="318" spans="1:61" hidden="1" x14ac:dyDescent="0.25">
      <c r="A318" s="1" t="s">
        <v>40</v>
      </c>
      <c r="B318" s="1" t="s">
        <v>235</v>
      </c>
      <c r="C318" s="1">
        <v>2</v>
      </c>
      <c r="D318" s="1"/>
      <c r="E318" s="2" t="s">
        <v>628</v>
      </c>
      <c r="F318" s="2">
        <v>30</v>
      </c>
      <c r="G318" s="2">
        <v>6</v>
      </c>
      <c r="H318" s="2" t="s">
        <v>689</v>
      </c>
      <c r="I318" s="2" t="s">
        <v>52</v>
      </c>
      <c r="J318" s="2"/>
      <c r="K318" s="2"/>
      <c r="L318" s="10" t="s">
        <v>690</v>
      </c>
      <c r="M318" s="1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T318" s="1"/>
      <c r="AU318" s="34"/>
      <c r="AV318" s="34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</row>
    <row r="319" spans="1:61" hidden="1" x14ac:dyDescent="0.25">
      <c r="A319" s="1" t="s">
        <v>40</v>
      </c>
      <c r="B319" s="1" t="s">
        <v>235</v>
      </c>
      <c r="C319" s="1">
        <v>3</v>
      </c>
      <c r="D319" s="1"/>
      <c r="E319" s="2" t="s">
        <v>628</v>
      </c>
      <c r="F319" s="2">
        <v>34</v>
      </c>
      <c r="G319" s="2">
        <v>2</v>
      </c>
      <c r="H319" s="2" t="s">
        <v>691</v>
      </c>
      <c r="I319" s="2" t="s">
        <v>52</v>
      </c>
      <c r="J319" s="2"/>
      <c r="K319" s="2"/>
      <c r="L319" s="10" t="s">
        <v>692</v>
      </c>
      <c r="M319" s="1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T319" s="1"/>
      <c r="AU319" s="34"/>
      <c r="AV319" s="34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</row>
    <row r="320" spans="1:61" hidden="1" x14ac:dyDescent="0.25">
      <c r="A320" s="1" t="s">
        <v>40</v>
      </c>
      <c r="B320" s="1" t="s">
        <v>235</v>
      </c>
      <c r="C320" s="1">
        <v>3</v>
      </c>
      <c r="D320" s="1"/>
      <c r="E320" s="2" t="s">
        <v>628</v>
      </c>
      <c r="F320" s="2">
        <v>34</v>
      </c>
      <c r="G320" s="2">
        <v>4</v>
      </c>
      <c r="H320" s="5" t="s">
        <v>693</v>
      </c>
      <c r="I320" s="5" t="s">
        <v>39</v>
      </c>
      <c r="J320" s="5"/>
      <c r="K320" s="2"/>
      <c r="L320" s="10" t="s">
        <v>694</v>
      </c>
      <c r="M320" s="1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T320" s="1"/>
      <c r="AU320" s="34"/>
      <c r="AV320" s="34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</row>
    <row r="321" spans="1:61" hidden="1" x14ac:dyDescent="0.25">
      <c r="A321" s="1" t="s">
        <v>40</v>
      </c>
      <c r="B321" s="1" t="s">
        <v>235</v>
      </c>
      <c r="C321" s="1">
        <v>3</v>
      </c>
      <c r="D321" s="1"/>
      <c r="E321" s="2" t="s">
        <v>628</v>
      </c>
      <c r="F321" s="2">
        <v>36</v>
      </c>
      <c r="G321" s="2">
        <v>7</v>
      </c>
      <c r="H321" s="2" t="s">
        <v>701</v>
      </c>
      <c r="I321" s="2" t="s">
        <v>52</v>
      </c>
      <c r="J321" s="2"/>
      <c r="K321" s="2"/>
      <c r="L321" s="10" t="s">
        <v>702</v>
      </c>
      <c r="M321" s="1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T321" s="1"/>
      <c r="AU321" s="34"/>
      <c r="AV321" s="34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</row>
    <row r="322" spans="1:61" hidden="1" x14ac:dyDescent="0.25">
      <c r="A322" s="1" t="s">
        <v>40</v>
      </c>
      <c r="B322" s="1" t="s">
        <v>235</v>
      </c>
      <c r="C322" s="1">
        <v>3</v>
      </c>
      <c r="D322" s="1"/>
      <c r="E322" s="2" t="s">
        <v>628</v>
      </c>
      <c r="F322" s="2">
        <v>36</v>
      </c>
      <c r="G322" s="2">
        <v>3</v>
      </c>
      <c r="H322" s="5" t="s">
        <v>697</v>
      </c>
      <c r="I322" s="5" t="s">
        <v>39</v>
      </c>
      <c r="J322" s="5"/>
      <c r="K322" s="2"/>
      <c r="L322" s="10" t="s">
        <v>698</v>
      </c>
      <c r="M322" s="1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T322" s="1"/>
      <c r="AU322" s="34"/>
      <c r="AV322" s="34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</row>
    <row r="323" spans="1:61" hidden="1" x14ac:dyDescent="0.25">
      <c r="A323" s="1" t="s">
        <v>40</v>
      </c>
      <c r="B323" s="1" t="s">
        <v>235</v>
      </c>
      <c r="C323" s="1">
        <v>3</v>
      </c>
      <c r="D323" s="1"/>
      <c r="E323" s="2" t="s">
        <v>628</v>
      </c>
      <c r="F323" s="2">
        <v>36</v>
      </c>
      <c r="G323" s="2">
        <v>8</v>
      </c>
      <c r="H323" s="2" t="s">
        <v>703</v>
      </c>
      <c r="I323" s="2" t="s">
        <v>52</v>
      </c>
      <c r="J323" s="2"/>
      <c r="K323" s="2"/>
      <c r="L323" s="10" t="s">
        <v>704</v>
      </c>
      <c r="M323" s="1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T323" s="1"/>
      <c r="AU323" s="34"/>
      <c r="AV323" s="34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</row>
    <row r="324" spans="1:61" hidden="1" x14ac:dyDescent="0.25">
      <c r="A324" s="1" t="s">
        <v>40</v>
      </c>
      <c r="B324" s="1" t="s">
        <v>235</v>
      </c>
      <c r="C324" s="1">
        <v>3</v>
      </c>
      <c r="D324" s="1"/>
      <c r="E324" s="2" t="s">
        <v>628</v>
      </c>
      <c r="F324" s="2">
        <v>36</v>
      </c>
      <c r="G324" s="2">
        <v>5</v>
      </c>
      <c r="H324" s="2" t="s">
        <v>699</v>
      </c>
      <c r="I324" s="2" t="s">
        <v>52</v>
      </c>
      <c r="J324" s="2"/>
      <c r="K324" s="2"/>
      <c r="L324" s="10" t="s">
        <v>700</v>
      </c>
      <c r="M324" s="1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T324" s="1"/>
      <c r="AU324" s="34"/>
      <c r="AV324" s="34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</row>
    <row r="325" spans="1:61" hidden="1" x14ac:dyDescent="0.25">
      <c r="A325" s="1" t="s">
        <v>40</v>
      </c>
      <c r="B325" s="1" t="s">
        <v>235</v>
      </c>
      <c r="C325" s="1">
        <v>3</v>
      </c>
      <c r="D325" s="1"/>
      <c r="E325" s="2" t="s">
        <v>628</v>
      </c>
      <c r="F325" s="2">
        <v>36</v>
      </c>
      <c r="G325" s="2">
        <v>2</v>
      </c>
      <c r="H325" s="2" t="s">
        <v>695</v>
      </c>
      <c r="I325" s="2" t="s">
        <v>52</v>
      </c>
      <c r="J325" s="2"/>
      <c r="K325" s="2"/>
      <c r="L325" s="10" t="s">
        <v>696</v>
      </c>
      <c r="M325" s="1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T325" s="1"/>
      <c r="AU325" s="34"/>
      <c r="AV325" s="34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</row>
    <row r="326" spans="1:61" hidden="1" x14ac:dyDescent="0.25">
      <c r="A326" s="1" t="s">
        <v>40</v>
      </c>
      <c r="B326" s="1" t="s">
        <v>235</v>
      </c>
      <c r="C326" s="1">
        <v>3</v>
      </c>
      <c r="D326" s="1"/>
      <c r="E326" s="2" t="s">
        <v>628</v>
      </c>
      <c r="F326" s="2">
        <v>38</v>
      </c>
      <c r="G326" s="2">
        <v>7</v>
      </c>
      <c r="H326" s="2" t="s">
        <v>709</v>
      </c>
      <c r="I326" s="2" t="s">
        <v>52</v>
      </c>
      <c r="J326" s="2"/>
      <c r="K326" s="2"/>
      <c r="L326" s="10" t="s">
        <v>710</v>
      </c>
      <c r="M326" s="1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T326" s="1"/>
      <c r="AU326" s="34"/>
      <c r="AV326" s="34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</row>
    <row r="327" spans="1:61" hidden="1" x14ac:dyDescent="0.25">
      <c r="A327" s="1" t="s">
        <v>40</v>
      </c>
      <c r="B327" s="1" t="s">
        <v>235</v>
      </c>
      <c r="C327" s="1">
        <v>3</v>
      </c>
      <c r="D327" s="1"/>
      <c r="E327" s="2" t="s">
        <v>628</v>
      </c>
      <c r="F327" s="2">
        <v>38</v>
      </c>
      <c r="G327" s="2">
        <v>2</v>
      </c>
      <c r="H327" s="5" t="s">
        <v>705</v>
      </c>
      <c r="I327" s="5" t="s">
        <v>39</v>
      </c>
      <c r="J327" s="5"/>
      <c r="K327" s="2"/>
      <c r="L327" s="10" t="s">
        <v>706</v>
      </c>
      <c r="M327" s="1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T327" s="1"/>
      <c r="AU327" s="34"/>
      <c r="AV327" s="34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</row>
    <row r="328" spans="1:61" hidden="1" x14ac:dyDescent="0.25">
      <c r="A328" s="1" t="s">
        <v>40</v>
      </c>
      <c r="B328" s="1" t="s">
        <v>235</v>
      </c>
      <c r="C328" s="1">
        <v>3</v>
      </c>
      <c r="D328" s="1"/>
      <c r="E328" s="2" t="s">
        <v>628</v>
      </c>
      <c r="F328" s="2">
        <v>38</v>
      </c>
      <c r="G328" s="2">
        <v>6</v>
      </c>
      <c r="H328" s="2" t="s">
        <v>707</v>
      </c>
      <c r="I328" s="2" t="s">
        <v>52</v>
      </c>
      <c r="J328" s="2"/>
      <c r="K328" s="2"/>
      <c r="L328" s="10" t="s">
        <v>708</v>
      </c>
      <c r="M328" s="1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T328" s="1"/>
      <c r="AU328" s="34"/>
      <c r="AV328" s="34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</row>
    <row r="329" spans="1:61" x14ac:dyDescent="0.25">
      <c r="A329" s="36" t="s">
        <v>40</v>
      </c>
      <c r="B329" s="36" t="s">
        <v>41</v>
      </c>
      <c r="C329" s="36">
        <v>1</v>
      </c>
      <c r="D329" s="36" t="s">
        <v>2493</v>
      </c>
      <c r="E329" s="2" t="s">
        <v>628</v>
      </c>
      <c r="F329" s="2" t="s">
        <v>733</v>
      </c>
      <c r="G329" s="2">
        <v>3</v>
      </c>
      <c r="H329" s="5" t="s">
        <v>734</v>
      </c>
      <c r="I329" s="5" t="s">
        <v>39</v>
      </c>
      <c r="J329" s="5"/>
      <c r="K329" s="2">
        <v>2019</v>
      </c>
      <c r="L329" s="10" t="s">
        <v>735</v>
      </c>
      <c r="M329" s="10"/>
      <c r="N329" s="36"/>
      <c r="O329" s="36"/>
      <c r="P329" s="36"/>
      <c r="Q329" s="36"/>
      <c r="R329" s="87">
        <v>1960</v>
      </c>
      <c r="S329" s="134">
        <f>IF((2017-R329)&gt;35,6,IF(AND((2017-R329)&lt;=35,(2017-R329)&gt;=26),5,IF(AND((2017-R329)&lt;=25, (2017-R329)&gt;=16),3,1)))</f>
        <v>6</v>
      </c>
      <c r="T329" s="70">
        <v>0</v>
      </c>
      <c r="U329" s="70">
        <v>0</v>
      </c>
      <c r="V329" s="70">
        <v>0</v>
      </c>
      <c r="W329" s="70">
        <v>0</v>
      </c>
      <c r="X329" s="70">
        <v>0</v>
      </c>
      <c r="Y329" s="71">
        <v>1</v>
      </c>
      <c r="Z329" s="102">
        <v>78.7</v>
      </c>
      <c r="AA329" s="36">
        <f>IF(Z329=100,9,IF(AND((Z329&lt;100),(Z329&gt;=90)),8,IF(AND((Z329&lt;90),(Z329&gt;=80)),7,IF(AND((Z329&lt;80),(Z329&gt;=70)),6,5))))</f>
        <v>6</v>
      </c>
      <c r="AB329" s="140">
        <v>10</v>
      </c>
      <c r="AC329" s="84">
        <f>AB329</f>
        <v>10</v>
      </c>
      <c r="AD329" s="69" t="s">
        <v>2459</v>
      </c>
      <c r="AE329" s="72">
        <v>3</v>
      </c>
      <c r="AF329" s="72" t="s">
        <v>2460</v>
      </c>
      <c r="AG329" s="72">
        <v>0</v>
      </c>
      <c r="AH329" s="72">
        <v>156</v>
      </c>
      <c r="AI329" s="36">
        <f>(IF(AH329&gt;201,7,IF(AND(AH329&lt;=200,AH329&gt;=151),5,IF(AND(AH329&lt;=150,AH329&gt;=101),4,IF(AND(AH329&lt;=100,AH329&gt;=51),3,2)))))</f>
        <v>5</v>
      </c>
      <c r="AJ329" s="69">
        <v>2</v>
      </c>
      <c r="AK329" s="72">
        <v>0</v>
      </c>
      <c r="AL329" s="72">
        <v>20</v>
      </c>
      <c r="AM329" s="87">
        <v>0</v>
      </c>
      <c r="AN329" s="69">
        <v>0</v>
      </c>
      <c r="AO329" s="72">
        <v>0</v>
      </c>
      <c r="AP329" s="149">
        <v>97.17</v>
      </c>
      <c r="AQ329" s="125" t="e">
        <f>(IF((AP329-#REF!)&gt;0.3,3,IF(AND((AP329-#REF!)&lt;0.3,(AP329-#REF!)&gt;0.2),2,IF(AND((AP329-#REF!)&lt;0.2,(AP329-#REF!)&gt;0.1),1,IF(AND((AP329-#REF!)&lt;0.1,(AP329-#REF!)&gt;=0),0,0)))))</f>
        <v>#REF!</v>
      </c>
      <c r="AR329" s="126" t="e">
        <f>(IF((AP329-#REF!)&gt;0.3,3,IF(AND((AP329-#REF!)&lt;0.3,(AP329-#REF!)&gt;0.2),2,IF(AND((AP329-#REF!)&lt;0.2,(AP329-#REF!)&gt;0.1),1,IF(AND((AP329-#REF!)&lt;0.1,(AP329-#REF!)&gt;=0),0,"ОТКЛОНИТЬ")))))</f>
        <v>#REF!</v>
      </c>
      <c r="AS329" s="127" t="e">
        <f>IF(AR329="ОТКЛОНИТЬ", "ОТКЛОНИТЬ",S329+U329+W329+Y329+AA329+AC329+AE329+AG329+AI329+AK329+AM329+AQ329)</f>
        <v>#REF!</v>
      </c>
      <c r="AT329" s="128" t="e">
        <f>S329+U329+W329+Y329+AA329+AC329+AE329+AG329+AI329+AK329+AM329+AQ329</f>
        <v>#REF!</v>
      </c>
      <c r="AU329" s="133"/>
      <c r="AV329" s="133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</row>
    <row r="330" spans="1:61" hidden="1" x14ac:dyDescent="0.25">
      <c r="A330" s="1" t="s">
        <v>40</v>
      </c>
      <c r="B330" s="1" t="s">
        <v>41</v>
      </c>
      <c r="C330" s="1">
        <v>1</v>
      </c>
      <c r="D330" s="1"/>
      <c r="E330" s="2" t="s">
        <v>628</v>
      </c>
      <c r="F330" s="2" t="s">
        <v>458</v>
      </c>
      <c r="G330" s="2">
        <v>7</v>
      </c>
      <c r="H330" s="2"/>
      <c r="I330" s="2" t="s">
        <v>52</v>
      </c>
      <c r="J330" s="2"/>
      <c r="K330" s="2"/>
      <c r="L330" s="10" t="s">
        <v>715</v>
      </c>
      <c r="M330" s="1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T330" s="1"/>
      <c r="AU330" s="34"/>
      <c r="AV330" s="34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</row>
    <row r="331" spans="1:61" hidden="1" x14ac:dyDescent="0.25">
      <c r="A331" s="1" t="s">
        <v>40</v>
      </c>
      <c r="B331" s="1" t="s">
        <v>41</v>
      </c>
      <c r="C331" s="1">
        <v>1</v>
      </c>
      <c r="D331" s="1"/>
      <c r="E331" s="2" t="s">
        <v>628</v>
      </c>
      <c r="F331" s="2" t="s">
        <v>458</v>
      </c>
      <c r="G331" s="2">
        <v>23</v>
      </c>
      <c r="H331" s="2"/>
      <c r="I331" s="2" t="s">
        <v>52</v>
      </c>
      <c r="J331" s="2"/>
      <c r="K331" s="2"/>
      <c r="L331" s="10" t="s">
        <v>717</v>
      </c>
      <c r="M331" s="1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T331" s="1"/>
      <c r="AU331" s="34"/>
      <c r="AV331" s="34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</row>
    <row r="332" spans="1:61" hidden="1" x14ac:dyDescent="0.25">
      <c r="A332" s="1" t="s">
        <v>40</v>
      </c>
      <c r="B332" s="1" t="s">
        <v>41</v>
      </c>
      <c r="C332" s="1">
        <v>1</v>
      </c>
      <c r="D332" s="1"/>
      <c r="E332" s="2" t="s">
        <v>628</v>
      </c>
      <c r="F332" s="2" t="s">
        <v>718</v>
      </c>
      <c r="G332" s="2">
        <v>12</v>
      </c>
      <c r="H332" s="2" t="s">
        <v>723</v>
      </c>
      <c r="I332" s="2" t="s">
        <v>52</v>
      </c>
      <c r="J332" s="2"/>
      <c r="K332" s="2"/>
      <c r="L332" s="10" t="s">
        <v>724</v>
      </c>
      <c r="M332" s="1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T332" s="1"/>
      <c r="AU332" s="34"/>
      <c r="AV332" s="34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</row>
    <row r="333" spans="1:61" hidden="1" x14ac:dyDescent="0.25">
      <c r="A333" s="7" t="s">
        <v>40</v>
      </c>
      <c r="B333" s="7" t="s">
        <v>41</v>
      </c>
      <c r="C333" s="1">
        <v>1</v>
      </c>
      <c r="D333" s="7" t="s">
        <v>42</v>
      </c>
      <c r="E333" s="8" t="s">
        <v>628</v>
      </c>
      <c r="F333" s="8" t="s">
        <v>718</v>
      </c>
      <c r="G333" s="8">
        <v>20</v>
      </c>
      <c r="H333" s="5" t="s">
        <v>719</v>
      </c>
      <c r="I333" s="5" t="s">
        <v>39</v>
      </c>
      <c r="J333" s="6"/>
      <c r="K333" s="2" t="s">
        <v>50</v>
      </c>
      <c r="L333" s="8">
        <v>89135557778</v>
      </c>
      <c r="M333" s="9" t="s">
        <v>720</v>
      </c>
      <c r="N333" s="7" t="s">
        <v>48</v>
      </c>
      <c r="O333" s="7" t="s">
        <v>339</v>
      </c>
      <c r="P333" s="39">
        <v>16</v>
      </c>
      <c r="Q333" s="7"/>
      <c r="R333" s="35">
        <v>1959</v>
      </c>
      <c r="S333" s="35">
        <f>IF((2017-R333)&gt;35,6,IF(AND((2017-R333)&lt;=35,(2017-R333)&gt;=26),5,IF(AND((2017-R333)&lt;=25, (2017-R333)&gt;=16),3,1)))</f>
        <v>6</v>
      </c>
      <c r="T333" s="1"/>
      <c r="U333" s="1"/>
      <c r="V333" s="1"/>
      <c r="W333" s="1"/>
      <c r="X333" s="1"/>
      <c r="Y333" s="1"/>
      <c r="Z333" s="34">
        <f>976.9/1328.1*100</f>
        <v>73.556208116858684</v>
      </c>
      <c r="AA333" s="1">
        <f>IF(Z333=100,9,IF(AND((Z333&lt;100),(Z333&gt;=90)),8,IF(AND((Z333&lt;90),(Z333&gt;=80)),7,IF(AND((Z333&lt;80),(Z333&gt;=70)),6,5))))</f>
        <v>6</v>
      </c>
      <c r="AB333" s="1">
        <v>10</v>
      </c>
      <c r="AC333" s="1">
        <f>AB333</f>
        <v>10</v>
      </c>
      <c r="AD333" s="1" t="s">
        <v>50</v>
      </c>
      <c r="AE333" s="1">
        <f>IF(AD333="Да",3,0)</f>
        <v>3</v>
      </c>
      <c r="AF333" s="36" t="s">
        <v>2438</v>
      </c>
      <c r="AG333" s="1">
        <f>IF(AF333="Да",3,0)</f>
        <v>0</v>
      </c>
      <c r="AH333" s="1">
        <v>118</v>
      </c>
      <c r="AI333" s="1">
        <f>(IF(AH333&gt;201,7,IF(AND(AH333&lt;=200,AH333&gt;=151),5,IF(AND(AH333&lt;=150,AH333&gt;=101),4,IF(AND(AH333&lt;=100,AH333&gt;=51),3,2)))))</f>
        <v>4</v>
      </c>
      <c r="AJ333" s="1">
        <v>2</v>
      </c>
      <c r="AK333" s="1">
        <f>IF(AJ333&gt;5,5,IF(AND(AJ333&lt;=5,AJ333&gt;3),3,0))</f>
        <v>0</v>
      </c>
      <c r="AL333" s="1"/>
      <c r="AM333" s="1">
        <f>IF(AL333&gt;30,3,IF(AND(AL333&lt;=30,AL333&gt;20),1,0))</f>
        <v>0</v>
      </c>
      <c r="AN333" s="1"/>
      <c r="AO333" s="1"/>
      <c r="AP333" s="34">
        <v>99.08</v>
      </c>
      <c r="AQ333" s="38" t="e">
        <f>(IF((AP333-#REF!)&gt;0.3,3,IF(AND((AP333-#REF!)&lt;0.3,(AP333-#REF!)&gt;0.2),2,IF(AND((AP333-#REF!)&lt;0.2,(AP333-#REF!)&gt;0.1),1,IF(AND((AP333-#REF!)&lt;0.1,(AP333-#REF!)&gt;=0),0,0)))))</f>
        <v>#REF!</v>
      </c>
      <c r="AR333" s="1" t="e">
        <f>(IF((AP333-#REF!)&gt;0.3,3,IF(AND((AP333-#REF!)&lt;0.3,(AP333-#REF!)&gt;0.2),2,IF(AND((AP333-#REF!)&lt;0.2,(AP333-#REF!)&gt;0.1),1,IF(AND((AP333-#REF!)&lt;0.1,(AP333-#REF!)&gt;=0),0,"ОТКЛОНИТЬ")))))</f>
        <v>#REF!</v>
      </c>
      <c r="AT333" s="38" t="e">
        <f>S333+U333+W333+Y333+AA333+AC333+AE333+AG333+AI333+AK333+AM333+AQ333</f>
        <v>#REF!</v>
      </c>
      <c r="AU333" s="55">
        <f>484922.18+30119.7</f>
        <v>515041.88</v>
      </c>
      <c r="AV333" s="40">
        <v>0</v>
      </c>
      <c r="AW333" s="40">
        <f>AU333+AV333</f>
        <v>515041.88</v>
      </c>
      <c r="AX333" s="40">
        <f>AU333*0.02</f>
        <v>10300.837600000001</v>
      </c>
      <c r="AY333" s="40">
        <f>AV333*0.2</f>
        <v>0</v>
      </c>
      <c r="AZ333" s="40">
        <f>AX333+AY333</f>
        <v>10300.837600000001</v>
      </c>
      <c r="BA333" s="40">
        <f>AW333-AZ333</f>
        <v>504741.04239999998</v>
      </c>
      <c r="BB333" s="40">
        <f>BA333*61.97939365/100.99999999</f>
        <v>309738.05704275559</v>
      </c>
      <c r="BC333" s="40">
        <f>BA333*37.98738363/100.99999999</f>
        <v>189839.52092428997</v>
      </c>
      <c r="BD333" s="40">
        <f>BA333*1.03322271/100.99999999</f>
        <v>5163.4644329543316</v>
      </c>
      <c r="BE333" s="48"/>
      <c r="BF333" s="1"/>
      <c r="BG333" s="1"/>
      <c r="BH333" s="1"/>
      <c r="BI333" s="1"/>
    </row>
    <row r="334" spans="1:61" hidden="1" x14ac:dyDescent="0.25">
      <c r="A334" s="1" t="s">
        <v>40</v>
      </c>
      <c r="B334" s="1" t="s">
        <v>41</v>
      </c>
      <c r="C334" s="1">
        <v>1</v>
      </c>
      <c r="D334" s="1"/>
      <c r="E334" s="2" t="s">
        <v>628</v>
      </c>
      <c r="F334" s="2" t="s">
        <v>718</v>
      </c>
      <c r="G334" s="2">
        <v>2</v>
      </c>
      <c r="H334" s="2" t="s">
        <v>721</v>
      </c>
      <c r="I334" s="2" t="s">
        <v>52</v>
      </c>
      <c r="J334" s="2"/>
      <c r="K334" s="2"/>
      <c r="L334" s="10" t="s">
        <v>722</v>
      </c>
      <c r="M334" s="1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T334" s="1"/>
      <c r="AU334" s="34"/>
      <c r="AV334" s="34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</row>
    <row r="335" spans="1:61" hidden="1" x14ac:dyDescent="0.25">
      <c r="A335" s="1" t="s">
        <v>40</v>
      </c>
      <c r="B335" s="1" t="s">
        <v>41</v>
      </c>
      <c r="C335" s="1">
        <v>1</v>
      </c>
      <c r="D335" s="1"/>
      <c r="E335" s="2" t="s">
        <v>628</v>
      </c>
      <c r="F335" s="2" t="s">
        <v>725</v>
      </c>
      <c r="G335" s="2">
        <v>9</v>
      </c>
      <c r="H335" s="2" t="s">
        <v>730</v>
      </c>
      <c r="I335" s="2" t="s">
        <v>52</v>
      </c>
      <c r="J335" s="2"/>
      <c r="K335" s="2"/>
      <c r="L335" s="10" t="s">
        <v>731</v>
      </c>
      <c r="M335" s="10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T335" s="1"/>
      <c r="AU335" s="34"/>
      <c r="AV335" s="34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</row>
    <row r="336" spans="1:61" hidden="1" x14ac:dyDescent="0.25">
      <c r="A336" s="1" t="s">
        <v>40</v>
      </c>
      <c r="B336" s="1" t="s">
        <v>41</v>
      </c>
      <c r="C336" s="1">
        <v>1</v>
      </c>
      <c r="D336" s="1"/>
      <c r="E336" s="2" t="s">
        <v>628</v>
      </c>
      <c r="F336" s="2" t="s">
        <v>725</v>
      </c>
      <c r="G336" s="2">
        <v>10</v>
      </c>
      <c r="H336" s="2" t="s">
        <v>732</v>
      </c>
      <c r="I336" s="2" t="s">
        <v>52</v>
      </c>
      <c r="J336" s="2"/>
      <c r="K336" s="2"/>
      <c r="L336" s="10" t="s">
        <v>727</v>
      </c>
      <c r="M336" s="1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T336" s="1"/>
      <c r="AU336" s="34"/>
      <c r="AV336" s="34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</row>
    <row r="337" spans="1:61" hidden="1" x14ac:dyDescent="0.25">
      <c r="A337" s="1" t="s">
        <v>40</v>
      </c>
      <c r="B337" s="1" t="s">
        <v>41</v>
      </c>
      <c r="C337" s="1">
        <v>1</v>
      </c>
      <c r="D337" s="1"/>
      <c r="E337" s="2" t="s">
        <v>628</v>
      </c>
      <c r="F337" s="2" t="s">
        <v>725</v>
      </c>
      <c r="G337" s="2">
        <v>7</v>
      </c>
      <c r="H337" s="5" t="s">
        <v>728</v>
      </c>
      <c r="I337" s="5" t="s">
        <v>39</v>
      </c>
      <c r="J337" s="5"/>
      <c r="K337" s="2"/>
      <c r="L337" s="10" t="s">
        <v>729</v>
      </c>
      <c r="M337" s="1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T337" s="1"/>
      <c r="AU337" s="34"/>
      <c r="AV337" s="34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</row>
    <row r="338" spans="1:61" hidden="1" x14ac:dyDescent="0.25">
      <c r="A338" s="1" t="s">
        <v>40</v>
      </c>
      <c r="B338" s="1" t="s">
        <v>41</v>
      </c>
      <c r="C338" s="1">
        <v>1</v>
      </c>
      <c r="D338" s="1"/>
      <c r="E338" s="2" t="s">
        <v>628</v>
      </c>
      <c r="F338" s="2" t="s">
        <v>725</v>
      </c>
      <c r="G338" s="2">
        <v>1</v>
      </c>
      <c r="H338" s="2" t="s">
        <v>726</v>
      </c>
      <c r="I338" s="2" t="s">
        <v>52</v>
      </c>
      <c r="J338" s="2"/>
      <c r="K338" s="2"/>
      <c r="L338" s="10" t="s">
        <v>727</v>
      </c>
      <c r="M338" s="1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T338" s="1"/>
      <c r="AU338" s="34"/>
      <c r="AV338" s="34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</row>
    <row r="339" spans="1:61" x14ac:dyDescent="0.25">
      <c r="A339" s="134" t="s">
        <v>40</v>
      </c>
      <c r="B339" s="134" t="s">
        <v>322</v>
      </c>
      <c r="C339" s="134">
        <v>14</v>
      </c>
      <c r="D339" s="134" t="s">
        <v>2502</v>
      </c>
      <c r="E339" s="47" t="s">
        <v>1416</v>
      </c>
      <c r="F339" s="47">
        <v>2</v>
      </c>
      <c r="G339" s="47">
        <v>8</v>
      </c>
      <c r="H339" s="2" t="s">
        <v>1417</v>
      </c>
      <c r="I339" s="2" t="s">
        <v>52</v>
      </c>
      <c r="J339" s="2"/>
      <c r="K339" s="2">
        <v>2019</v>
      </c>
      <c r="L339" s="2" t="s">
        <v>1418</v>
      </c>
      <c r="M339" s="2"/>
      <c r="N339" s="36"/>
      <c r="O339" s="36"/>
      <c r="P339" s="36"/>
      <c r="Q339" s="36"/>
      <c r="R339" s="85">
        <v>1991</v>
      </c>
      <c r="S339" s="134">
        <f>IF((2017-R339)&gt;35,6,IF(AND((2017-R339)&lt;=35,(2017-R339)&gt;=26),5,IF(AND((2017-R339)&lt;=25, (2017-R339)&gt;=16),3,1)))</f>
        <v>5</v>
      </c>
      <c r="T339" s="73">
        <v>0</v>
      </c>
      <c r="U339" s="73">
        <v>0</v>
      </c>
      <c r="V339" s="70">
        <v>0</v>
      </c>
      <c r="W339" s="70">
        <v>0</v>
      </c>
      <c r="X339" s="70">
        <v>0</v>
      </c>
      <c r="Y339" s="71">
        <v>1</v>
      </c>
      <c r="Z339" s="130">
        <v>65.650000000000006</v>
      </c>
      <c r="AA339" s="36">
        <f>IF(Z339=100,9,IF(AND((Z339&lt;100),(Z339&gt;=90)),8,IF(AND((Z339&lt;90),(Z339&gt;=80)),7,IF(AND((Z339&lt;80),(Z339&gt;=70)),6,5))))</f>
        <v>5</v>
      </c>
      <c r="AB339" s="131">
        <v>10</v>
      </c>
      <c r="AC339" s="84">
        <f>AB339</f>
        <v>10</v>
      </c>
      <c r="AD339" s="69" t="s">
        <v>2459</v>
      </c>
      <c r="AE339" s="72">
        <v>3</v>
      </c>
      <c r="AF339" s="69" t="s">
        <v>2460</v>
      </c>
      <c r="AG339" s="72">
        <v>0</v>
      </c>
      <c r="AH339" s="132">
        <v>300</v>
      </c>
      <c r="AI339" s="36">
        <f>(IF(AH339&gt;201,7,IF(AND(AH339&lt;=200,AH339&gt;=151),5,IF(AND(AH339&lt;=150,AH339&gt;=101),4,IF(AND(AH339&lt;=100,AH339&gt;=51),3,2)))))</f>
        <v>7</v>
      </c>
      <c r="AJ339" s="70">
        <v>2</v>
      </c>
      <c r="AK339" s="72">
        <v>0</v>
      </c>
      <c r="AL339" s="132">
        <v>20</v>
      </c>
      <c r="AM339" s="87">
        <v>0</v>
      </c>
      <c r="AN339" s="71">
        <v>0</v>
      </c>
      <c r="AO339" s="72">
        <v>0</v>
      </c>
      <c r="AP339" s="149">
        <v>90</v>
      </c>
      <c r="AQ339" s="125" t="e">
        <f>(IF((AP339-#REF!)&gt;0.3,3,IF(AND((AP339-#REF!)&lt;0.3,(AP339-#REF!)&gt;0.2),2,IF(AND((AP339-#REF!)&lt;0.2,(AP339-#REF!)&gt;0.1),1,IF(AND((AP339-#REF!)&lt;0.1,(AP339-#REF!)&gt;=0),0,0)))))</f>
        <v>#REF!</v>
      </c>
      <c r="AR339" s="126" t="e">
        <f>(IF((AP339-#REF!)&gt;0.3,3,IF(AND((AP339-#REF!)&lt;0.3,(AP339-#REF!)&gt;0.2),2,IF(AND((AP339-#REF!)&lt;0.2,(AP339-#REF!)&gt;0.1),1,IF(AND((AP339-#REF!)&lt;0.1,(AP339-#REF!)&gt;=0),0,"ОТКЛОНИТЬ")))))</f>
        <v>#REF!</v>
      </c>
      <c r="AS339" s="127" t="e">
        <f>IF(AR339="ОТКЛОНИТЬ", "ОТКЛОНИТЬ",S339+U339+W339+Y339+AA339+AC339+AE339+AG339+AI339+AK339+AM339+AQ339)</f>
        <v>#REF!</v>
      </c>
      <c r="AT339" s="128" t="e">
        <f>S339+U339+W339+Y339+AA339+AC339+AE339+AG339+AI339+AK339+AM339+AQ339</f>
        <v>#REF!</v>
      </c>
      <c r="AU339" s="133"/>
      <c r="AV339" s="133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</row>
    <row r="340" spans="1:61" hidden="1" x14ac:dyDescent="0.25">
      <c r="A340" s="1" t="s">
        <v>40</v>
      </c>
      <c r="B340" s="1" t="s">
        <v>41</v>
      </c>
      <c r="C340" s="1">
        <v>1</v>
      </c>
      <c r="D340" s="1"/>
      <c r="E340" s="2" t="s">
        <v>628</v>
      </c>
      <c r="F340" s="2" t="s">
        <v>733</v>
      </c>
      <c r="G340" s="2">
        <v>16</v>
      </c>
      <c r="H340" s="2" t="s">
        <v>736</v>
      </c>
      <c r="I340" s="2" t="s">
        <v>52</v>
      </c>
      <c r="J340" s="2"/>
      <c r="K340" s="2"/>
      <c r="L340" s="10"/>
      <c r="M340" s="10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T340" s="1"/>
      <c r="AU340" s="34"/>
      <c r="AV340" s="34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</row>
    <row r="341" spans="1:61" hidden="1" x14ac:dyDescent="0.25">
      <c r="A341" s="1" t="s">
        <v>40</v>
      </c>
      <c r="B341" s="1" t="s">
        <v>235</v>
      </c>
      <c r="C341" s="1">
        <v>2</v>
      </c>
      <c r="D341" s="1"/>
      <c r="E341" s="2" t="s">
        <v>628</v>
      </c>
      <c r="F341" s="2" t="s">
        <v>408</v>
      </c>
      <c r="G341" s="2">
        <v>8</v>
      </c>
      <c r="H341" s="2" t="s">
        <v>740</v>
      </c>
      <c r="I341" s="2" t="s">
        <v>52</v>
      </c>
      <c r="J341" s="2"/>
      <c r="K341" s="2"/>
      <c r="L341" s="10" t="s">
        <v>741</v>
      </c>
      <c r="M341" s="10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T341" s="1"/>
      <c r="AU341" s="34"/>
      <c r="AV341" s="34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</row>
    <row r="342" spans="1:61" hidden="1" x14ac:dyDescent="0.25">
      <c r="A342" s="1" t="s">
        <v>40</v>
      </c>
      <c r="B342" s="1" t="s">
        <v>235</v>
      </c>
      <c r="C342" s="1">
        <v>2</v>
      </c>
      <c r="D342" s="1"/>
      <c r="E342" s="2" t="s">
        <v>628</v>
      </c>
      <c r="F342" s="2" t="s">
        <v>408</v>
      </c>
      <c r="G342" s="2">
        <v>1</v>
      </c>
      <c r="H342" s="5" t="s">
        <v>737</v>
      </c>
      <c r="I342" s="5" t="s">
        <v>39</v>
      </c>
      <c r="J342" s="5"/>
      <c r="K342" s="2"/>
      <c r="L342" s="10" t="s">
        <v>738</v>
      </c>
      <c r="M342" s="1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T342" s="1"/>
      <c r="AU342" s="34"/>
      <c r="AV342" s="34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</row>
    <row r="343" spans="1:61" hidden="1" x14ac:dyDescent="0.25">
      <c r="A343" s="1" t="s">
        <v>40</v>
      </c>
      <c r="B343" s="1" t="s">
        <v>235</v>
      </c>
      <c r="C343" s="1">
        <v>2</v>
      </c>
      <c r="D343" s="1"/>
      <c r="E343" s="2" t="s">
        <v>628</v>
      </c>
      <c r="F343" s="2" t="s">
        <v>408</v>
      </c>
      <c r="G343" s="2">
        <v>6</v>
      </c>
      <c r="H343" s="2" t="s">
        <v>739</v>
      </c>
      <c r="I343" s="2" t="s">
        <v>52</v>
      </c>
      <c r="J343" s="2"/>
      <c r="K343" s="2"/>
      <c r="L343" s="10"/>
      <c r="M343" s="1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T343" s="1"/>
      <c r="AU343" s="34"/>
      <c r="AV343" s="34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</row>
    <row r="344" spans="1:61" hidden="1" x14ac:dyDescent="0.25">
      <c r="A344" s="1" t="s">
        <v>40</v>
      </c>
      <c r="B344" s="1" t="s">
        <v>235</v>
      </c>
      <c r="C344" s="1">
        <v>2</v>
      </c>
      <c r="D344" s="1"/>
      <c r="E344" s="2" t="s">
        <v>628</v>
      </c>
      <c r="F344" s="2" t="s">
        <v>742</v>
      </c>
      <c r="G344" s="2">
        <v>6</v>
      </c>
      <c r="H344" s="2" t="s">
        <v>745</v>
      </c>
      <c r="I344" s="2" t="s">
        <v>52</v>
      </c>
      <c r="J344" s="2"/>
      <c r="K344" s="2"/>
      <c r="L344" s="10" t="s">
        <v>746</v>
      </c>
      <c r="M344" s="1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T344" s="1"/>
      <c r="AU344" s="34"/>
      <c r="AV344" s="34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</row>
    <row r="345" spans="1:61" hidden="1" x14ac:dyDescent="0.25">
      <c r="A345" s="1" t="s">
        <v>40</v>
      </c>
      <c r="B345" s="1" t="s">
        <v>235</v>
      </c>
      <c r="C345" s="1">
        <v>2</v>
      </c>
      <c r="D345" s="1"/>
      <c r="E345" s="2" t="s">
        <v>628</v>
      </c>
      <c r="F345" s="2" t="s">
        <v>742</v>
      </c>
      <c r="G345" s="2">
        <v>2</v>
      </c>
      <c r="H345" s="5" t="s">
        <v>743</v>
      </c>
      <c r="I345" s="5" t="s">
        <v>39</v>
      </c>
      <c r="J345" s="5"/>
      <c r="K345" s="2"/>
      <c r="L345" s="10" t="s">
        <v>744</v>
      </c>
      <c r="M345" s="1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T345" s="1"/>
      <c r="AU345" s="34"/>
      <c r="AV345" s="34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</row>
    <row r="346" spans="1:61" hidden="1" x14ac:dyDescent="0.25">
      <c r="A346" s="1" t="s">
        <v>40</v>
      </c>
      <c r="B346" s="1" t="s">
        <v>235</v>
      </c>
      <c r="C346" s="1">
        <v>3</v>
      </c>
      <c r="D346" s="1"/>
      <c r="E346" s="2" t="s">
        <v>628</v>
      </c>
      <c r="F346" s="2" t="s">
        <v>747</v>
      </c>
      <c r="G346" s="2">
        <v>2</v>
      </c>
      <c r="H346" s="2" t="s">
        <v>751</v>
      </c>
      <c r="I346" s="2" t="s">
        <v>52</v>
      </c>
      <c r="J346" s="2"/>
      <c r="K346" s="2"/>
      <c r="L346" s="10" t="s">
        <v>752</v>
      </c>
      <c r="M346" s="1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T346" s="1"/>
      <c r="AU346" s="34"/>
      <c r="AV346" s="34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</row>
    <row r="347" spans="1:61" hidden="1" x14ac:dyDescent="0.25">
      <c r="A347" s="1" t="s">
        <v>40</v>
      </c>
      <c r="B347" s="1" t="s">
        <v>235</v>
      </c>
      <c r="C347" s="1">
        <v>3</v>
      </c>
      <c r="D347" s="1"/>
      <c r="E347" s="2" t="s">
        <v>628</v>
      </c>
      <c r="F347" s="2" t="s">
        <v>747</v>
      </c>
      <c r="G347" s="2">
        <v>7</v>
      </c>
      <c r="H347" s="2" t="s">
        <v>755</v>
      </c>
      <c r="I347" s="2" t="s">
        <v>52</v>
      </c>
      <c r="J347" s="2"/>
      <c r="K347" s="2"/>
      <c r="L347" s="10" t="s">
        <v>756</v>
      </c>
      <c r="M347" s="10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T347" s="1"/>
      <c r="AU347" s="34"/>
      <c r="AV347" s="34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</row>
    <row r="348" spans="1:61" hidden="1" x14ac:dyDescent="0.25">
      <c r="A348" s="1" t="s">
        <v>40</v>
      </c>
      <c r="B348" s="1" t="s">
        <v>235</v>
      </c>
      <c r="C348" s="1">
        <v>3</v>
      </c>
      <c r="D348" s="1"/>
      <c r="E348" s="2" t="s">
        <v>628</v>
      </c>
      <c r="F348" s="2" t="s">
        <v>747</v>
      </c>
      <c r="G348" s="2">
        <v>6</v>
      </c>
      <c r="H348" s="2" t="s">
        <v>753</v>
      </c>
      <c r="I348" s="2" t="s">
        <v>52</v>
      </c>
      <c r="J348" s="2"/>
      <c r="K348" s="2"/>
      <c r="L348" s="10" t="s">
        <v>754</v>
      </c>
      <c r="M348" s="1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T348" s="1"/>
      <c r="AU348" s="34"/>
      <c r="AV348" s="34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</row>
    <row r="349" spans="1:61" ht="45" hidden="1" x14ac:dyDescent="0.25">
      <c r="A349" s="7" t="s">
        <v>40</v>
      </c>
      <c r="B349" s="7" t="s">
        <v>235</v>
      </c>
      <c r="C349" s="1">
        <v>3</v>
      </c>
      <c r="D349" s="7" t="s">
        <v>236</v>
      </c>
      <c r="E349" s="8" t="s">
        <v>628</v>
      </c>
      <c r="F349" s="8" t="s">
        <v>747</v>
      </c>
      <c r="G349" s="8">
        <v>3</v>
      </c>
      <c r="H349" s="5" t="s">
        <v>748</v>
      </c>
      <c r="I349" s="5" t="s">
        <v>39</v>
      </c>
      <c r="J349" s="6"/>
      <c r="K349" s="2"/>
      <c r="L349" s="10" t="s">
        <v>749</v>
      </c>
      <c r="M349" s="10" t="s">
        <v>750</v>
      </c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T349" s="1"/>
      <c r="AU349" s="34"/>
      <c r="AV349" s="34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</row>
    <row r="350" spans="1:61" hidden="1" x14ac:dyDescent="0.25">
      <c r="A350" s="1" t="s">
        <v>40</v>
      </c>
      <c r="B350" s="1" t="s">
        <v>235</v>
      </c>
      <c r="C350" s="1">
        <v>3</v>
      </c>
      <c r="D350" s="1"/>
      <c r="E350" s="2" t="s">
        <v>628</v>
      </c>
      <c r="F350" s="2" t="s">
        <v>757</v>
      </c>
      <c r="G350" s="2">
        <v>2</v>
      </c>
      <c r="H350" s="2" t="s">
        <v>758</v>
      </c>
      <c r="I350" s="2" t="s">
        <v>52</v>
      </c>
      <c r="J350" s="2"/>
      <c r="K350" s="2"/>
      <c r="L350" s="10" t="s">
        <v>759</v>
      </c>
      <c r="M350" s="1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T350" s="1"/>
      <c r="AU350" s="34"/>
      <c r="AV350" s="34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</row>
    <row r="351" spans="1:61" hidden="1" x14ac:dyDescent="0.25">
      <c r="A351" s="1" t="s">
        <v>40</v>
      </c>
      <c r="B351" s="1" t="s">
        <v>235</v>
      </c>
      <c r="C351" s="1">
        <v>3</v>
      </c>
      <c r="D351" s="1"/>
      <c r="E351" s="2" t="s">
        <v>628</v>
      </c>
      <c r="F351" s="2" t="s">
        <v>757</v>
      </c>
      <c r="G351" s="2">
        <v>6</v>
      </c>
      <c r="H351" s="5" t="s">
        <v>763</v>
      </c>
      <c r="I351" s="5" t="s">
        <v>39</v>
      </c>
      <c r="J351" s="5"/>
      <c r="K351" s="2"/>
      <c r="L351" s="10" t="s">
        <v>764</v>
      </c>
      <c r="M351" s="1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T351" s="1"/>
      <c r="AU351" s="34"/>
      <c r="AV351" s="34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</row>
    <row r="352" spans="1:61" hidden="1" x14ac:dyDescent="0.25">
      <c r="A352" s="1" t="s">
        <v>40</v>
      </c>
      <c r="B352" s="1" t="s">
        <v>235</v>
      </c>
      <c r="C352" s="1">
        <v>3</v>
      </c>
      <c r="D352" s="1"/>
      <c r="E352" s="2" t="s">
        <v>628</v>
      </c>
      <c r="F352" s="2" t="s">
        <v>757</v>
      </c>
      <c r="G352" s="2">
        <v>3</v>
      </c>
      <c r="H352" s="2" t="s">
        <v>760</v>
      </c>
      <c r="I352" s="2" t="s">
        <v>52</v>
      </c>
      <c r="J352" s="2"/>
      <c r="K352" s="2"/>
      <c r="L352" s="10"/>
      <c r="M352" s="10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T352" s="1"/>
      <c r="AU352" s="34"/>
      <c r="AV352" s="34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</row>
    <row r="353" spans="1:61" hidden="1" x14ac:dyDescent="0.25">
      <c r="A353" s="1" t="s">
        <v>40</v>
      </c>
      <c r="B353" s="1" t="s">
        <v>235</v>
      </c>
      <c r="C353" s="1">
        <v>3</v>
      </c>
      <c r="D353" s="1"/>
      <c r="E353" s="2" t="s">
        <v>628</v>
      </c>
      <c r="F353" s="2" t="s">
        <v>757</v>
      </c>
      <c r="G353" s="2">
        <v>5</v>
      </c>
      <c r="H353" s="2" t="s">
        <v>761</v>
      </c>
      <c r="I353" s="2" t="s">
        <v>52</v>
      </c>
      <c r="J353" s="2"/>
      <c r="K353" s="2"/>
      <c r="L353" s="10" t="s">
        <v>762</v>
      </c>
      <c r="M353" s="1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T353" s="1"/>
      <c r="AU353" s="34"/>
      <c r="AV353" s="34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</row>
    <row r="354" spans="1:61" hidden="1" x14ac:dyDescent="0.25">
      <c r="A354" s="1" t="s">
        <v>40</v>
      </c>
      <c r="B354" s="1" t="s">
        <v>41</v>
      </c>
      <c r="C354" s="1">
        <v>1</v>
      </c>
      <c r="D354" s="1"/>
      <c r="E354" s="2" t="s">
        <v>628</v>
      </c>
      <c r="F354" s="2" t="s">
        <v>765</v>
      </c>
      <c r="G354" s="2">
        <v>34</v>
      </c>
      <c r="H354" s="5" t="s">
        <v>774</v>
      </c>
      <c r="I354" s="5" t="s">
        <v>39</v>
      </c>
      <c r="J354" s="5"/>
      <c r="K354" s="2"/>
      <c r="L354" s="10" t="s">
        <v>775</v>
      </c>
      <c r="M354" s="1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T354" s="1"/>
      <c r="AU354" s="34"/>
      <c r="AV354" s="34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</row>
    <row r="355" spans="1:61" hidden="1" x14ac:dyDescent="0.25">
      <c r="A355" s="1" t="s">
        <v>40</v>
      </c>
      <c r="B355" s="1" t="s">
        <v>41</v>
      </c>
      <c r="C355" s="1">
        <v>1</v>
      </c>
      <c r="D355" s="1"/>
      <c r="E355" s="2" t="s">
        <v>628</v>
      </c>
      <c r="F355" s="2" t="s">
        <v>765</v>
      </c>
      <c r="G355" s="2">
        <v>18</v>
      </c>
      <c r="H355" s="2" t="s">
        <v>770</v>
      </c>
      <c r="I355" s="2" t="s">
        <v>52</v>
      </c>
      <c r="J355" s="2"/>
      <c r="K355" s="2"/>
      <c r="L355" s="10" t="s">
        <v>771</v>
      </c>
      <c r="M355" s="1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T355" s="1"/>
      <c r="AU355" s="34"/>
      <c r="AV355" s="34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</row>
    <row r="356" spans="1:61" hidden="1" x14ac:dyDescent="0.25">
      <c r="A356" s="1" t="s">
        <v>40</v>
      </c>
      <c r="B356" s="1" t="s">
        <v>41</v>
      </c>
      <c r="C356" s="1">
        <v>1</v>
      </c>
      <c r="D356" s="1"/>
      <c r="E356" s="2" t="s">
        <v>628</v>
      </c>
      <c r="F356" s="2" t="s">
        <v>765</v>
      </c>
      <c r="G356" s="2">
        <v>28</v>
      </c>
      <c r="H356" s="2" t="s">
        <v>772</v>
      </c>
      <c r="I356" s="2" t="s">
        <v>52</v>
      </c>
      <c r="J356" s="2"/>
      <c r="K356" s="2"/>
      <c r="L356" s="10" t="s">
        <v>773</v>
      </c>
      <c r="M356" s="1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T356" s="1"/>
      <c r="AU356" s="34"/>
      <c r="AV356" s="34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</row>
    <row r="357" spans="1:61" hidden="1" x14ac:dyDescent="0.25">
      <c r="A357" s="1" t="s">
        <v>40</v>
      </c>
      <c r="B357" s="1" t="s">
        <v>41</v>
      </c>
      <c r="C357" s="1">
        <v>1</v>
      </c>
      <c r="D357" s="1"/>
      <c r="E357" s="2" t="s">
        <v>628</v>
      </c>
      <c r="F357" s="2" t="s">
        <v>765</v>
      </c>
      <c r="G357" s="2">
        <v>16</v>
      </c>
      <c r="H357" s="2" t="s">
        <v>768</v>
      </c>
      <c r="I357" s="2" t="s">
        <v>52</v>
      </c>
      <c r="J357" s="2"/>
      <c r="K357" s="2"/>
      <c r="L357" s="10" t="s">
        <v>769</v>
      </c>
      <c r="M357" s="1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T357" s="1"/>
      <c r="AU357" s="34"/>
      <c r="AV357" s="34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</row>
    <row r="358" spans="1:61" hidden="1" x14ac:dyDescent="0.25">
      <c r="A358" s="1" t="s">
        <v>40</v>
      </c>
      <c r="B358" s="1" t="s">
        <v>41</v>
      </c>
      <c r="C358" s="1">
        <v>1</v>
      </c>
      <c r="D358" s="1"/>
      <c r="E358" s="2" t="s">
        <v>628</v>
      </c>
      <c r="F358" s="2" t="s">
        <v>765</v>
      </c>
      <c r="G358" s="2">
        <v>10</v>
      </c>
      <c r="H358" s="2" t="s">
        <v>766</v>
      </c>
      <c r="I358" s="2" t="s">
        <v>52</v>
      </c>
      <c r="J358" s="2"/>
      <c r="K358" s="2"/>
      <c r="L358" s="10" t="s">
        <v>767</v>
      </c>
      <c r="M358" s="10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T358" s="1"/>
      <c r="AU358" s="34"/>
      <c r="AV358" s="34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</row>
    <row r="359" spans="1:61" ht="30" hidden="1" x14ac:dyDescent="0.25">
      <c r="A359" s="1" t="s">
        <v>35</v>
      </c>
      <c r="B359" s="1" t="s">
        <v>165</v>
      </c>
      <c r="C359" s="1">
        <v>4</v>
      </c>
      <c r="D359" s="1"/>
      <c r="E359" s="1" t="s">
        <v>779</v>
      </c>
      <c r="F359" s="1">
        <v>1</v>
      </c>
      <c r="G359" s="1">
        <v>23</v>
      </c>
      <c r="H359" s="2" t="s">
        <v>780</v>
      </c>
      <c r="I359" s="5" t="s">
        <v>39</v>
      </c>
      <c r="J359" s="5"/>
      <c r="K359" s="2"/>
      <c r="L359" s="1" t="s">
        <v>781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T359" s="1"/>
      <c r="AU359" s="34"/>
      <c r="AV359" s="34"/>
      <c r="AW359" s="1"/>
      <c r="AX359" s="1"/>
      <c r="AY359" s="1"/>
      <c r="AZ359" s="1"/>
      <c r="BA359" s="1"/>
      <c r="BB359" s="1"/>
      <c r="BC359" s="1"/>
      <c r="BD359" s="1"/>
      <c r="BE359" s="1"/>
      <c r="BF359" s="1" t="s">
        <v>782</v>
      </c>
      <c r="BG359" s="1" t="s">
        <v>376</v>
      </c>
      <c r="BH359" s="1"/>
      <c r="BI359" s="18">
        <v>2756</v>
      </c>
    </row>
    <row r="360" spans="1:61" hidden="1" x14ac:dyDescent="0.25">
      <c r="A360" s="1" t="s">
        <v>40</v>
      </c>
      <c r="B360" s="1" t="s">
        <v>115</v>
      </c>
      <c r="C360" s="1">
        <v>9</v>
      </c>
      <c r="D360" s="1"/>
      <c r="E360" s="1" t="s">
        <v>779</v>
      </c>
      <c r="F360" s="2">
        <v>2</v>
      </c>
      <c r="G360" s="2">
        <v>71</v>
      </c>
      <c r="H360" s="2" t="s">
        <v>789</v>
      </c>
      <c r="I360" s="2" t="s">
        <v>52</v>
      </c>
      <c r="J360" s="2"/>
      <c r="K360" s="2"/>
      <c r="L360" s="2" t="s">
        <v>790</v>
      </c>
      <c r="M360" s="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T360" s="1"/>
      <c r="AU360" s="34"/>
      <c r="AV360" s="34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</row>
    <row r="361" spans="1:61" hidden="1" x14ac:dyDescent="0.25">
      <c r="A361" s="1" t="s">
        <v>40</v>
      </c>
      <c r="B361" s="1" t="s">
        <v>115</v>
      </c>
      <c r="C361" s="1">
        <v>9</v>
      </c>
      <c r="D361" s="1"/>
      <c r="E361" s="1" t="s">
        <v>779</v>
      </c>
      <c r="F361" s="2">
        <v>2</v>
      </c>
      <c r="G361" s="2">
        <v>22</v>
      </c>
      <c r="H361" s="2" t="s">
        <v>787</v>
      </c>
      <c r="I361" s="2" t="s">
        <v>52</v>
      </c>
      <c r="J361" s="2"/>
      <c r="K361" s="2"/>
      <c r="L361" s="2" t="s">
        <v>788</v>
      </c>
      <c r="M361" s="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T361" s="1"/>
      <c r="AU361" s="34"/>
      <c r="AV361" s="34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</row>
    <row r="362" spans="1:61" ht="75" hidden="1" x14ac:dyDescent="0.25">
      <c r="A362" s="7" t="s">
        <v>40</v>
      </c>
      <c r="B362" s="7" t="s">
        <v>115</v>
      </c>
      <c r="C362" s="1">
        <v>9</v>
      </c>
      <c r="D362" s="7" t="s">
        <v>42</v>
      </c>
      <c r="E362" s="1" t="s">
        <v>779</v>
      </c>
      <c r="F362" s="8">
        <v>2</v>
      </c>
      <c r="G362" s="8">
        <v>56</v>
      </c>
      <c r="H362" s="5" t="s">
        <v>783</v>
      </c>
      <c r="I362" s="5" t="s">
        <v>39</v>
      </c>
      <c r="J362" s="6"/>
      <c r="K362" s="2"/>
      <c r="L362" s="2" t="s">
        <v>784</v>
      </c>
      <c r="M362" s="2" t="s">
        <v>785</v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T362" s="1"/>
      <c r="AU362" s="34"/>
      <c r="AV362" s="34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</row>
    <row r="363" spans="1:61" hidden="1" x14ac:dyDescent="0.25">
      <c r="A363" s="1" t="s">
        <v>40</v>
      </c>
      <c r="B363" s="1" t="s">
        <v>41</v>
      </c>
      <c r="C363" s="1">
        <v>4</v>
      </c>
      <c r="D363" s="1"/>
      <c r="E363" s="1" t="s">
        <v>779</v>
      </c>
      <c r="F363" s="2">
        <v>3</v>
      </c>
      <c r="G363" s="2">
        <v>73</v>
      </c>
      <c r="H363" s="2" t="s">
        <v>794</v>
      </c>
      <c r="I363" s="2" t="s">
        <v>52</v>
      </c>
      <c r="J363" s="2"/>
      <c r="K363" s="2"/>
      <c r="L363" s="10" t="s">
        <v>795</v>
      </c>
      <c r="M363" s="1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T363" s="1"/>
      <c r="AU363" s="34"/>
      <c r="AV363" s="34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</row>
    <row r="364" spans="1:61" hidden="1" x14ac:dyDescent="0.25">
      <c r="A364" s="1" t="s">
        <v>40</v>
      </c>
      <c r="B364" s="1" t="s">
        <v>41</v>
      </c>
      <c r="C364" s="1">
        <v>4</v>
      </c>
      <c r="D364" s="1"/>
      <c r="E364" s="1" t="s">
        <v>779</v>
      </c>
      <c r="F364" s="2">
        <v>3</v>
      </c>
      <c r="G364" s="2">
        <v>18</v>
      </c>
      <c r="H364" s="5" t="s">
        <v>791</v>
      </c>
      <c r="I364" s="5" t="s">
        <v>39</v>
      </c>
      <c r="J364" s="5"/>
      <c r="K364" s="2"/>
      <c r="L364" s="10" t="s">
        <v>792</v>
      </c>
      <c r="M364" s="1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T364" s="1"/>
      <c r="AU364" s="34"/>
      <c r="AV364" s="34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</row>
    <row r="365" spans="1:61" hidden="1" x14ac:dyDescent="0.25">
      <c r="A365" s="1" t="s">
        <v>40</v>
      </c>
      <c r="B365" s="1" t="s">
        <v>41</v>
      </c>
      <c r="C365" s="1">
        <v>4</v>
      </c>
      <c r="D365" s="1"/>
      <c r="E365" s="1" t="s">
        <v>779</v>
      </c>
      <c r="F365" s="2">
        <v>3</v>
      </c>
      <c r="G365" s="2">
        <v>60</v>
      </c>
      <c r="H365" s="2" t="s">
        <v>793</v>
      </c>
      <c r="I365" s="2" t="s">
        <v>52</v>
      </c>
      <c r="J365" s="2"/>
      <c r="K365" s="2"/>
      <c r="L365" s="10"/>
      <c r="M365" s="1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T365" s="1"/>
      <c r="AU365" s="34"/>
      <c r="AV365" s="34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</row>
    <row r="366" spans="1:61" hidden="1" x14ac:dyDescent="0.25">
      <c r="A366" s="1" t="s">
        <v>40</v>
      </c>
      <c r="B366" s="1" t="s">
        <v>115</v>
      </c>
      <c r="C366" s="1">
        <v>9</v>
      </c>
      <c r="D366" s="1"/>
      <c r="E366" s="1" t="s">
        <v>779</v>
      </c>
      <c r="F366" s="2">
        <v>4</v>
      </c>
      <c r="G366" s="2"/>
      <c r="H366" s="2" t="s">
        <v>799</v>
      </c>
      <c r="I366" s="2" t="s">
        <v>52</v>
      </c>
      <c r="J366" s="2"/>
      <c r="K366" s="2"/>
      <c r="L366" s="2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T366" s="1"/>
      <c r="AU366" s="34"/>
      <c r="AV366" s="34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</row>
    <row r="367" spans="1:61" hidden="1" x14ac:dyDescent="0.25">
      <c r="A367" s="1" t="s">
        <v>40</v>
      </c>
      <c r="B367" s="1" t="s">
        <v>115</v>
      </c>
      <c r="C367" s="1">
        <v>9</v>
      </c>
      <c r="D367" s="1"/>
      <c r="E367" s="1" t="s">
        <v>779</v>
      </c>
      <c r="F367" s="2">
        <v>4</v>
      </c>
      <c r="G367" s="2">
        <v>76</v>
      </c>
      <c r="H367" s="2" t="s">
        <v>796</v>
      </c>
      <c r="I367" s="2" t="s">
        <v>52</v>
      </c>
      <c r="J367" s="2"/>
      <c r="K367" s="2"/>
      <c r="L367" s="2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T367" s="1"/>
      <c r="AU367" s="34"/>
      <c r="AV367" s="34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</row>
    <row r="368" spans="1:61" hidden="1" x14ac:dyDescent="0.25">
      <c r="A368" s="1" t="s">
        <v>40</v>
      </c>
      <c r="B368" s="1" t="s">
        <v>115</v>
      </c>
      <c r="C368" s="1">
        <v>9</v>
      </c>
      <c r="D368" s="1"/>
      <c r="E368" s="1" t="s">
        <v>779</v>
      </c>
      <c r="F368" s="2">
        <v>4</v>
      </c>
      <c r="G368" s="2"/>
      <c r="H368" s="2" t="s">
        <v>800</v>
      </c>
      <c r="I368" s="2" t="s">
        <v>52</v>
      </c>
      <c r="J368" s="2"/>
      <c r="K368" s="2"/>
      <c r="L368" s="2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T368" s="1"/>
      <c r="AU368" s="34"/>
      <c r="AV368" s="34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</row>
    <row r="369" spans="1:61" hidden="1" x14ac:dyDescent="0.25">
      <c r="A369" s="1" t="s">
        <v>40</v>
      </c>
      <c r="B369" s="1" t="s">
        <v>115</v>
      </c>
      <c r="C369" s="1">
        <v>9</v>
      </c>
      <c r="D369" s="1"/>
      <c r="E369" s="1" t="s">
        <v>779</v>
      </c>
      <c r="F369" s="2">
        <v>4</v>
      </c>
      <c r="G369" s="2"/>
      <c r="H369" s="2" t="s">
        <v>801</v>
      </c>
      <c r="I369" s="2" t="s">
        <v>52</v>
      </c>
      <c r="J369" s="2"/>
      <c r="K369" s="2"/>
      <c r="L369" s="2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T369" s="1"/>
      <c r="AU369" s="34"/>
      <c r="AV369" s="34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</row>
    <row r="370" spans="1:61" hidden="1" x14ac:dyDescent="0.25">
      <c r="A370" s="1" t="s">
        <v>40</v>
      </c>
      <c r="B370" s="1" t="s">
        <v>115</v>
      </c>
      <c r="C370" s="1">
        <v>9</v>
      </c>
      <c r="D370" s="1"/>
      <c r="E370" s="1" t="s">
        <v>779</v>
      </c>
      <c r="F370" s="2">
        <v>4</v>
      </c>
      <c r="G370" s="2">
        <v>137</v>
      </c>
      <c r="H370" s="5" t="s">
        <v>797</v>
      </c>
      <c r="I370" s="5" t="s">
        <v>39</v>
      </c>
      <c r="J370" s="5"/>
      <c r="K370" s="2"/>
      <c r="L370" s="2" t="s">
        <v>798</v>
      </c>
      <c r="M370" s="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T370" s="1"/>
      <c r="AU370" s="34"/>
      <c r="AV370" s="34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</row>
    <row r="371" spans="1:61" hidden="1" x14ac:dyDescent="0.25">
      <c r="A371" s="1" t="s">
        <v>40</v>
      </c>
      <c r="B371" s="1" t="s">
        <v>41</v>
      </c>
      <c r="C371" s="1">
        <v>4</v>
      </c>
      <c r="D371" s="1"/>
      <c r="E371" s="1" t="s">
        <v>779</v>
      </c>
      <c r="F371" s="2">
        <v>5</v>
      </c>
      <c r="G371" s="2">
        <v>61</v>
      </c>
      <c r="H371" s="2" t="s">
        <v>804</v>
      </c>
      <c r="I371" s="2" t="s">
        <v>52</v>
      </c>
      <c r="J371" s="2"/>
      <c r="K371" s="2"/>
      <c r="L371" s="10" t="s">
        <v>805</v>
      </c>
      <c r="M371" s="10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T371" s="1"/>
      <c r="AU371" s="34"/>
      <c r="AV371" s="34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</row>
    <row r="372" spans="1:61" x14ac:dyDescent="0.25">
      <c r="A372" s="36" t="s">
        <v>40</v>
      </c>
      <c r="B372" s="36" t="s">
        <v>41</v>
      </c>
      <c r="C372" s="36">
        <v>1</v>
      </c>
      <c r="D372" s="36" t="s">
        <v>2493</v>
      </c>
      <c r="E372" s="2" t="s">
        <v>1483</v>
      </c>
      <c r="F372" s="2" t="s">
        <v>1625</v>
      </c>
      <c r="G372" s="2">
        <v>25</v>
      </c>
      <c r="H372" s="5" t="s">
        <v>2463</v>
      </c>
      <c r="I372" s="5" t="s">
        <v>39</v>
      </c>
      <c r="J372" s="5"/>
      <c r="K372" s="2">
        <v>2019</v>
      </c>
      <c r="L372" s="10" t="s">
        <v>2464</v>
      </c>
      <c r="M372" s="10"/>
      <c r="N372" s="36"/>
      <c r="O372" s="36"/>
      <c r="P372" s="36"/>
      <c r="Q372" s="36"/>
      <c r="R372" s="138">
        <v>1961</v>
      </c>
      <c r="S372" s="134">
        <f>IF((2017-R372)&gt;35,6,IF(AND((2017-R372)&lt;=35,(2017-R372)&gt;=26),5,IF(AND((2017-R372)&lt;=25, (2017-R372)&gt;=16),3,1)))</f>
        <v>6</v>
      </c>
      <c r="T372" s="73">
        <v>0</v>
      </c>
      <c r="U372" s="73">
        <v>0</v>
      </c>
      <c r="V372" s="70">
        <v>0</v>
      </c>
      <c r="W372" s="70">
        <v>0</v>
      </c>
      <c r="X372" s="70">
        <v>0</v>
      </c>
      <c r="Y372" s="71">
        <v>1</v>
      </c>
      <c r="Z372" s="139">
        <v>70.069999999999993</v>
      </c>
      <c r="AA372" s="36">
        <f>IF(Z372=100,9,IF(AND((Z372&lt;100),(Z372&gt;=90)),8,IF(AND((Z372&lt;90),(Z372&gt;=80)),7,IF(AND((Z372&lt;80),(Z372&gt;=70)),6,5))))</f>
        <v>6</v>
      </c>
      <c r="AB372" s="140">
        <v>10</v>
      </c>
      <c r="AC372" s="84">
        <f>AB372</f>
        <v>10</v>
      </c>
      <c r="AD372" s="69" t="s">
        <v>2459</v>
      </c>
      <c r="AE372" s="72">
        <v>3</v>
      </c>
      <c r="AF372" s="69" t="s">
        <v>2460</v>
      </c>
      <c r="AG372" s="72">
        <v>0</v>
      </c>
      <c r="AH372" s="140">
        <v>158</v>
      </c>
      <c r="AI372" s="36">
        <f>(IF(AH372&gt;201,7,IF(AND(AH372&lt;=200,AH372&gt;=151),5,IF(AND(AH372&lt;=150,AH372&gt;=101),4,IF(AND(AH372&lt;=100,AH372&gt;=51),3,2)))))</f>
        <v>5</v>
      </c>
      <c r="AJ372" s="70">
        <v>2</v>
      </c>
      <c r="AK372" s="72">
        <v>0</v>
      </c>
      <c r="AL372" s="71">
        <v>0</v>
      </c>
      <c r="AM372" s="87">
        <v>0</v>
      </c>
      <c r="AN372" s="71">
        <v>0</v>
      </c>
      <c r="AO372" s="72">
        <v>0</v>
      </c>
      <c r="AP372" s="150">
        <v>93.3</v>
      </c>
      <c r="AQ372" s="125" t="e">
        <f>(IF((AP372-#REF!)&gt;0.3,3,IF(AND((AP372-#REF!)&lt;0.3,(AP372-#REF!)&gt;0.2),2,IF(AND((AP372-#REF!)&lt;0.2,(AP372-#REF!)&gt;0.1),1,IF(AND((AP372-#REF!)&lt;0.1,(AP372-#REF!)&gt;=0),0,0)))))</f>
        <v>#REF!</v>
      </c>
      <c r="AR372" s="126" t="e">
        <f>(IF((AP372-#REF!)&gt;0.3,3,IF(AND((AP372-#REF!)&lt;0.3,(AP372-#REF!)&gt;0.2),2,IF(AND((AP372-#REF!)&lt;0.2,(AP372-#REF!)&gt;0.1),1,IF(AND((AP372-#REF!)&lt;0.1,(AP372-#REF!)&gt;=0),0,"ОТКЛОНИТЬ")))))</f>
        <v>#REF!</v>
      </c>
      <c r="AS372" s="127" t="e">
        <f>IF(AR372="ОТКЛОНИТЬ", "ОТКЛОНИТЬ",S372+U372+W372+Y372+AA372+AC372+AE372+AG372+AI372+AK372+AM372+AQ372)</f>
        <v>#REF!</v>
      </c>
      <c r="AT372" s="128" t="e">
        <f>S372+U372+W372+Y372+AA372+AC372+AE372+AG372+AI372+AK372+AM372+AQ372</f>
        <v>#REF!</v>
      </c>
      <c r="AU372" s="133"/>
      <c r="AV372" s="133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</row>
    <row r="373" spans="1:61" hidden="1" x14ac:dyDescent="0.25">
      <c r="A373" s="1" t="s">
        <v>40</v>
      </c>
      <c r="B373" s="1" t="s">
        <v>41</v>
      </c>
      <c r="C373" s="1">
        <v>4</v>
      </c>
      <c r="D373" s="1"/>
      <c r="E373" s="1" t="s">
        <v>779</v>
      </c>
      <c r="F373" s="2">
        <v>5</v>
      </c>
      <c r="G373" s="2">
        <v>69</v>
      </c>
      <c r="H373" s="2" t="s">
        <v>806</v>
      </c>
      <c r="I373" s="2" t="s">
        <v>52</v>
      </c>
      <c r="J373" s="2"/>
      <c r="K373" s="2"/>
      <c r="L373" s="10" t="s">
        <v>807</v>
      </c>
      <c r="M373" s="1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T373" s="1"/>
      <c r="AU373" s="34"/>
      <c r="AV373" s="34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</row>
    <row r="374" spans="1:61" hidden="1" x14ac:dyDescent="0.25">
      <c r="A374" s="1" t="s">
        <v>40</v>
      </c>
      <c r="B374" s="1" t="s">
        <v>41</v>
      </c>
      <c r="C374" s="1">
        <v>4</v>
      </c>
      <c r="D374" s="1"/>
      <c r="E374" s="1" t="s">
        <v>779</v>
      </c>
      <c r="F374" s="2">
        <v>7</v>
      </c>
      <c r="G374" s="2">
        <v>3</v>
      </c>
      <c r="H374" s="2" t="s">
        <v>810</v>
      </c>
      <c r="I374" s="2" t="s">
        <v>52</v>
      </c>
      <c r="J374" s="2"/>
      <c r="K374" s="2"/>
      <c r="L374" s="10" t="s">
        <v>811</v>
      </c>
      <c r="M374" s="1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T374" s="1"/>
      <c r="AU374" s="34"/>
      <c r="AV374" s="34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</row>
    <row r="375" spans="1:61" hidden="1" x14ac:dyDescent="0.25">
      <c r="A375" s="7" t="s">
        <v>40</v>
      </c>
      <c r="B375" s="7" t="s">
        <v>41</v>
      </c>
      <c r="C375" s="7">
        <v>4</v>
      </c>
      <c r="D375" s="7" t="s">
        <v>42</v>
      </c>
      <c r="E375" s="1" t="s">
        <v>779</v>
      </c>
      <c r="F375" s="8">
        <v>7</v>
      </c>
      <c r="G375" s="8">
        <v>72</v>
      </c>
      <c r="H375" s="8" t="s">
        <v>808</v>
      </c>
      <c r="I375" s="8" t="s">
        <v>52</v>
      </c>
      <c r="J375" s="8"/>
      <c r="K375" s="2"/>
      <c r="L375" s="10" t="s">
        <v>2453</v>
      </c>
      <c r="M375" s="1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T375" s="1"/>
      <c r="AU375" s="34"/>
      <c r="AV375" s="34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</row>
    <row r="376" spans="1:61" ht="60" x14ac:dyDescent="0.25">
      <c r="A376" s="134" t="s">
        <v>35</v>
      </c>
      <c r="B376" s="134" t="s">
        <v>165</v>
      </c>
      <c r="C376" s="134">
        <v>15</v>
      </c>
      <c r="D376" s="134" t="s">
        <v>2503</v>
      </c>
      <c r="E376" s="47" t="s">
        <v>2083</v>
      </c>
      <c r="F376" s="134">
        <v>27</v>
      </c>
      <c r="G376" s="134">
        <v>63</v>
      </c>
      <c r="H376" s="2" t="s">
        <v>2178</v>
      </c>
      <c r="I376" s="5" t="s">
        <v>39</v>
      </c>
      <c r="J376" s="5"/>
      <c r="K376" s="2">
        <v>2019</v>
      </c>
      <c r="L376" s="36" t="s">
        <v>2179</v>
      </c>
      <c r="M376" s="36"/>
      <c r="N376" s="36"/>
      <c r="O376" s="36"/>
      <c r="P376" s="36"/>
      <c r="Q376" s="36"/>
      <c r="R376" s="85">
        <v>1977</v>
      </c>
      <c r="S376" s="134">
        <f>IF((2017-R376)&gt;35,6,IF(AND((2017-R376)&lt;=35,(2017-R376)&gt;=26),5,IF(AND((2017-R376)&lt;=25, (2017-R376)&gt;=16),3,1)))</f>
        <v>6</v>
      </c>
      <c r="T376" s="73">
        <v>0</v>
      </c>
      <c r="U376" s="73">
        <v>0</v>
      </c>
      <c r="V376" s="70">
        <v>0</v>
      </c>
      <c r="W376" s="70">
        <v>0</v>
      </c>
      <c r="X376" s="70">
        <v>0</v>
      </c>
      <c r="Y376" s="71">
        <v>1</v>
      </c>
      <c r="Z376" s="130">
        <v>66.3</v>
      </c>
      <c r="AA376" s="36">
        <f>IF(Z376=100,9,IF(AND((Z376&lt;100),(Z376&gt;=90)),8,IF(AND((Z376&lt;90),(Z376&gt;=80)),7,IF(AND((Z376&lt;80),(Z376&gt;=70)),6,5))))</f>
        <v>5</v>
      </c>
      <c r="AB376" s="131">
        <v>10</v>
      </c>
      <c r="AC376" s="84">
        <f>AB376</f>
        <v>10</v>
      </c>
      <c r="AD376" s="69" t="s">
        <v>2459</v>
      </c>
      <c r="AE376" s="72">
        <v>3</v>
      </c>
      <c r="AF376" s="69" t="s">
        <v>2460</v>
      </c>
      <c r="AG376" s="72">
        <v>0</v>
      </c>
      <c r="AH376" s="132">
        <v>180</v>
      </c>
      <c r="AI376" s="36">
        <f>(IF(AH376&gt;201,7,IF(AND(AH376&lt;=200,AH376&gt;=151),5,IF(AND(AH376&lt;=150,AH376&gt;=101),4,IF(AND(AH376&lt;=100,AH376&gt;=51),3,2)))))</f>
        <v>5</v>
      </c>
      <c r="AJ376" s="70">
        <v>2</v>
      </c>
      <c r="AK376" s="72">
        <v>0</v>
      </c>
      <c r="AL376" s="132">
        <v>20</v>
      </c>
      <c r="AM376" s="87">
        <v>0</v>
      </c>
      <c r="AN376" s="71">
        <v>0</v>
      </c>
      <c r="AO376" s="72">
        <v>0</v>
      </c>
      <c r="AP376" s="149">
        <v>88.1</v>
      </c>
      <c r="AQ376" s="125" t="e">
        <f>(IF((AP376-#REF!)&gt;0.3,3,IF(AND((AP376-#REF!)&lt;0.3,(AP376-#REF!)&gt;0.2),2,IF(AND((AP376-#REF!)&lt;0.2,(AP376-#REF!)&gt;0.1),1,IF(AND((AP376-#REF!)&lt;0.1,(AP376-#REF!)&gt;=0),0,0)))))</f>
        <v>#REF!</v>
      </c>
      <c r="AR376" s="126" t="e">
        <f>(IF((AP376-#REF!)&gt;0.3,3,IF(AND((AP376-#REF!)&lt;0.3,(AP376-#REF!)&gt;0.2),2,IF(AND((AP376-#REF!)&lt;0.2,(AP376-#REF!)&gt;0.1),1,IF(AND((AP376-#REF!)&lt;0.1,(AP376-#REF!)&gt;=0),0,"ОТКЛОНИТЬ")))))</f>
        <v>#REF!</v>
      </c>
      <c r="AS376" s="127" t="e">
        <f>IF(AR376="ОТКЛОНИТЬ", "ОТКЛОНИТЬ",S376+U376+W376+Y376+AA376+AC376+AE376+AG376+AI376+AK376+AM376+AQ376)</f>
        <v>#REF!</v>
      </c>
      <c r="AT376" s="128" t="e">
        <f>S376+U376+W376+Y376+AA376+AC376+AE376+AG376+AI376+AK376+AM376+AQ376</f>
        <v>#REF!</v>
      </c>
      <c r="AU376" s="133"/>
      <c r="AV376" s="133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 t="s">
        <v>2180</v>
      </c>
      <c r="BG376" s="36"/>
      <c r="BH376" s="36"/>
      <c r="BI376" s="2">
        <v>678.5</v>
      </c>
    </row>
    <row r="377" spans="1:61" hidden="1" x14ac:dyDescent="0.25">
      <c r="A377" s="1" t="s">
        <v>40</v>
      </c>
      <c r="B377" s="1" t="s">
        <v>41</v>
      </c>
      <c r="C377" s="1">
        <v>4</v>
      </c>
      <c r="D377" s="1"/>
      <c r="E377" s="1" t="s">
        <v>779</v>
      </c>
      <c r="F377" s="2">
        <v>7</v>
      </c>
      <c r="G377" s="2">
        <v>16</v>
      </c>
      <c r="H377" s="2" t="s">
        <v>814</v>
      </c>
      <c r="I377" s="2" t="s">
        <v>52</v>
      </c>
      <c r="J377" s="2"/>
      <c r="K377" s="2"/>
      <c r="L377" s="10" t="s">
        <v>815</v>
      </c>
      <c r="M377" s="1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T377" s="1"/>
      <c r="AU377" s="34"/>
      <c r="AV377" s="34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</row>
    <row r="378" spans="1:61" hidden="1" x14ac:dyDescent="0.25">
      <c r="A378" s="1" t="s">
        <v>40</v>
      </c>
      <c r="B378" s="1" t="s">
        <v>115</v>
      </c>
      <c r="C378" s="1">
        <v>9</v>
      </c>
      <c r="D378" s="1"/>
      <c r="E378" s="1" t="s">
        <v>779</v>
      </c>
      <c r="F378" s="2">
        <v>8</v>
      </c>
      <c r="G378" s="2">
        <v>9</v>
      </c>
      <c r="H378" s="2" t="s">
        <v>816</v>
      </c>
      <c r="I378" s="2" t="s">
        <v>52</v>
      </c>
      <c r="J378" s="2"/>
      <c r="K378" s="2"/>
      <c r="L378" s="2" t="s">
        <v>817</v>
      </c>
      <c r="M378" s="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T378" s="1"/>
      <c r="AU378" s="34"/>
      <c r="AV378" s="34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</row>
    <row r="379" spans="1:61" hidden="1" x14ac:dyDescent="0.25">
      <c r="A379" s="1" t="s">
        <v>40</v>
      </c>
      <c r="B379" s="1" t="s">
        <v>115</v>
      </c>
      <c r="C379" s="1">
        <v>9</v>
      </c>
      <c r="D379" s="1"/>
      <c r="E379" s="1" t="s">
        <v>779</v>
      </c>
      <c r="F379" s="2">
        <v>8</v>
      </c>
      <c r="G379" s="2">
        <v>9</v>
      </c>
      <c r="H379" s="2" t="s">
        <v>818</v>
      </c>
      <c r="I379" s="2" t="s">
        <v>52</v>
      </c>
      <c r="J379" s="2"/>
      <c r="K379" s="2"/>
      <c r="L379" s="2" t="s">
        <v>817</v>
      </c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T379" s="1"/>
      <c r="AU379" s="34"/>
      <c r="AV379" s="34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</row>
    <row r="380" spans="1:61" hidden="1" x14ac:dyDescent="0.25">
      <c r="A380" s="1" t="s">
        <v>40</v>
      </c>
      <c r="B380" s="1" t="s">
        <v>115</v>
      </c>
      <c r="C380" s="1">
        <v>9</v>
      </c>
      <c r="D380" s="1"/>
      <c r="E380" s="1" t="s">
        <v>779</v>
      </c>
      <c r="F380" s="2">
        <v>8</v>
      </c>
      <c r="G380" s="2">
        <v>50</v>
      </c>
      <c r="H380" s="5" t="s">
        <v>821</v>
      </c>
      <c r="I380" s="5" t="s">
        <v>39</v>
      </c>
      <c r="J380" s="5"/>
      <c r="K380" s="2"/>
      <c r="L380" s="2" t="s">
        <v>822</v>
      </c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T380" s="1"/>
      <c r="AU380" s="34"/>
      <c r="AV380" s="34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</row>
    <row r="381" spans="1:61" hidden="1" x14ac:dyDescent="0.25">
      <c r="A381" s="1" t="s">
        <v>40</v>
      </c>
      <c r="B381" s="1" t="s">
        <v>115</v>
      </c>
      <c r="C381" s="1">
        <v>9</v>
      </c>
      <c r="D381" s="1"/>
      <c r="E381" s="1" t="s">
        <v>779</v>
      </c>
      <c r="F381" s="2">
        <v>8</v>
      </c>
      <c r="G381" s="2">
        <v>73</v>
      </c>
      <c r="H381" s="2" t="s">
        <v>823</v>
      </c>
      <c r="I381" s="2" t="s">
        <v>52</v>
      </c>
      <c r="J381" s="2"/>
      <c r="K381" s="2"/>
      <c r="L381" s="2" t="s">
        <v>824</v>
      </c>
      <c r="M381" s="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T381" s="1"/>
      <c r="AU381" s="34"/>
      <c r="AV381" s="34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</row>
    <row r="382" spans="1:61" hidden="1" x14ac:dyDescent="0.25">
      <c r="A382" s="1" t="s">
        <v>40</v>
      </c>
      <c r="B382" s="1" t="s">
        <v>115</v>
      </c>
      <c r="C382" s="1">
        <v>9</v>
      </c>
      <c r="D382" s="1"/>
      <c r="E382" s="1" t="s">
        <v>779</v>
      </c>
      <c r="F382" s="2">
        <v>8</v>
      </c>
      <c r="G382" s="2">
        <v>29</v>
      </c>
      <c r="H382" s="2" t="s">
        <v>819</v>
      </c>
      <c r="I382" s="2" t="s">
        <v>52</v>
      </c>
      <c r="J382" s="2"/>
      <c r="K382" s="2"/>
      <c r="L382" s="2" t="s">
        <v>820</v>
      </c>
      <c r="M382" s="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T382" s="1"/>
      <c r="AU382" s="34"/>
      <c r="AV382" s="34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</row>
    <row r="383" spans="1:61" hidden="1" x14ac:dyDescent="0.25">
      <c r="A383" s="1" t="s">
        <v>40</v>
      </c>
      <c r="B383" s="1" t="s">
        <v>115</v>
      </c>
      <c r="C383" s="1">
        <v>9</v>
      </c>
      <c r="D383" s="1"/>
      <c r="E383" s="1" t="s">
        <v>779</v>
      </c>
      <c r="F383" s="2">
        <v>8</v>
      </c>
      <c r="G383" s="2">
        <v>76</v>
      </c>
      <c r="H383" s="2" t="s">
        <v>825</v>
      </c>
      <c r="I383" s="2" t="s">
        <v>52</v>
      </c>
      <c r="J383" s="2"/>
      <c r="K383" s="2"/>
      <c r="L383" s="2" t="s">
        <v>826</v>
      </c>
      <c r="M383" s="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T383" s="1"/>
      <c r="AU383" s="34"/>
      <c r="AV383" s="34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</row>
    <row r="384" spans="1:61" hidden="1" x14ac:dyDescent="0.25">
      <c r="A384" s="1" t="s">
        <v>40</v>
      </c>
      <c r="B384" s="1" t="s">
        <v>115</v>
      </c>
      <c r="C384" s="1">
        <v>9</v>
      </c>
      <c r="D384" s="1"/>
      <c r="E384" s="1" t="s">
        <v>779</v>
      </c>
      <c r="F384" s="2">
        <v>8</v>
      </c>
      <c r="G384" s="2">
        <v>100</v>
      </c>
      <c r="H384" s="2" t="s">
        <v>829</v>
      </c>
      <c r="I384" s="2" t="s">
        <v>52</v>
      </c>
      <c r="J384" s="2"/>
      <c r="K384" s="2"/>
      <c r="L384" s="2" t="s">
        <v>830</v>
      </c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T384" s="1"/>
      <c r="AU384" s="34"/>
      <c r="AV384" s="34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</row>
    <row r="385" spans="1:61" hidden="1" x14ac:dyDescent="0.25">
      <c r="A385" s="1" t="s">
        <v>40</v>
      </c>
      <c r="B385" s="1" t="s">
        <v>115</v>
      </c>
      <c r="C385" s="1">
        <v>9</v>
      </c>
      <c r="D385" s="1"/>
      <c r="E385" s="1" t="s">
        <v>779</v>
      </c>
      <c r="F385" s="2">
        <v>8</v>
      </c>
      <c r="G385" s="2">
        <v>78</v>
      </c>
      <c r="H385" s="2" t="s">
        <v>827</v>
      </c>
      <c r="I385" s="2" t="s">
        <v>52</v>
      </c>
      <c r="J385" s="2"/>
      <c r="K385" s="2"/>
      <c r="L385" s="2" t="s">
        <v>828</v>
      </c>
      <c r="M385" s="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T385" s="1"/>
      <c r="AU385" s="34"/>
      <c r="AV385" s="34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</row>
    <row r="386" spans="1:61" hidden="1" x14ac:dyDescent="0.25">
      <c r="A386" s="1" t="s">
        <v>40</v>
      </c>
      <c r="B386" s="1" t="s">
        <v>41</v>
      </c>
      <c r="C386" s="1">
        <v>4</v>
      </c>
      <c r="D386" s="1"/>
      <c r="E386" s="1" t="s">
        <v>779</v>
      </c>
      <c r="F386" s="2">
        <v>9</v>
      </c>
      <c r="G386" s="2">
        <v>8</v>
      </c>
      <c r="H386" s="2" t="s">
        <v>833</v>
      </c>
      <c r="I386" s="2" t="s">
        <v>52</v>
      </c>
      <c r="J386" s="2"/>
      <c r="K386" s="2"/>
      <c r="L386" s="10" t="s">
        <v>834</v>
      </c>
      <c r="M386" s="10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T386" s="1"/>
      <c r="AU386" s="34"/>
      <c r="AV386" s="34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</row>
    <row r="387" spans="1:61" hidden="1" x14ac:dyDescent="0.25">
      <c r="A387" s="1" t="s">
        <v>40</v>
      </c>
      <c r="B387" s="1" t="s">
        <v>41</v>
      </c>
      <c r="C387" s="1">
        <v>4</v>
      </c>
      <c r="D387" s="1"/>
      <c r="E387" s="1" t="s">
        <v>779</v>
      </c>
      <c r="F387" s="2">
        <v>9</v>
      </c>
      <c r="G387" s="2">
        <v>1</v>
      </c>
      <c r="H387" s="2" t="s">
        <v>831</v>
      </c>
      <c r="I387" s="2" t="s">
        <v>52</v>
      </c>
      <c r="J387" s="2"/>
      <c r="K387" s="2"/>
      <c r="L387" s="10" t="s">
        <v>832</v>
      </c>
      <c r="M387" s="10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T387" s="1"/>
      <c r="AU387" s="34"/>
      <c r="AV387" s="34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1:61" hidden="1" x14ac:dyDescent="0.25">
      <c r="A388" s="1" t="s">
        <v>40</v>
      </c>
      <c r="B388" s="1" t="s">
        <v>41</v>
      </c>
      <c r="C388" s="1">
        <v>4</v>
      </c>
      <c r="D388" s="1"/>
      <c r="E388" s="1" t="s">
        <v>779</v>
      </c>
      <c r="F388" s="2">
        <v>9</v>
      </c>
      <c r="G388" s="2">
        <v>23</v>
      </c>
      <c r="H388" s="5" t="s">
        <v>835</v>
      </c>
      <c r="I388" s="5" t="s">
        <v>39</v>
      </c>
      <c r="J388" s="5"/>
      <c r="K388" s="2"/>
      <c r="L388" s="10" t="s">
        <v>836</v>
      </c>
      <c r="M388" s="10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T388" s="1"/>
      <c r="AU388" s="34"/>
      <c r="AV388" s="34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1:61" hidden="1" x14ac:dyDescent="0.25">
      <c r="A389" s="1" t="s">
        <v>40</v>
      </c>
      <c r="B389" s="1" t="s">
        <v>41</v>
      </c>
      <c r="C389" s="1">
        <v>4</v>
      </c>
      <c r="D389" s="1"/>
      <c r="E389" s="1" t="s">
        <v>779</v>
      </c>
      <c r="F389" s="2">
        <v>9</v>
      </c>
      <c r="G389" s="2">
        <v>34</v>
      </c>
      <c r="H389" s="2" t="s">
        <v>837</v>
      </c>
      <c r="I389" s="2" t="s">
        <v>52</v>
      </c>
      <c r="J389" s="2"/>
      <c r="K389" s="2"/>
      <c r="L389" s="10" t="s">
        <v>838</v>
      </c>
      <c r="M389" s="10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T389" s="1"/>
      <c r="AU389" s="34"/>
      <c r="AV389" s="34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1:61" hidden="1" x14ac:dyDescent="0.25">
      <c r="A390" s="1" t="s">
        <v>40</v>
      </c>
      <c r="B390" s="1" t="s">
        <v>41</v>
      </c>
      <c r="C390" s="1">
        <v>4</v>
      </c>
      <c r="D390" s="1"/>
      <c r="E390" s="1" t="s">
        <v>779</v>
      </c>
      <c r="F390" s="2">
        <v>11</v>
      </c>
      <c r="G390" s="2">
        <v>32</v>
      </c>
      <c r="H390" s="2" t="s">
        <v>841</v>
      </c>
      <c r="I390" s="2" t="s">
        <v>52</v>
      </c>
      <c r="J390" s="2"/>
      <c r="K390" s="2"/>
      <c r="L390" s="10" t="s">
        <v>842</v>
      </c>
      <c r="M390" s="10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T390" s="1"/>
      <c r="AU390" s="34"/>
      <c r="AV390" s="34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1:61" hidden="1" x14ac:dyDescent="0.25">
      <c r="A391" s="1" t="s">
        <v>40</v>
      </c>
      <c r="B391" s="1" t="s">
        <v>41</v>
      </c>
      <c r="C391" s="1">
        <v>4</v>
      </c>
      <c r="D391" s="1"/>
      <c r="E391" s="1" t="s">
        <v>779</v>
      </c>
      <c r="F391" s="2">
        <v>11</v>
      </c>
      <c r="G391" s="2">
        <v>80</v>
      </c>
      <c r="H391" s="2" t="s">
        <v>847</v>
      </c>
      <c r="I391" s="2" t="s">
        <v>52</v>
      </c>
      <c r="J391" s="2"/>
      <c r="K391" s="2"/>
      <c r="L391" s="10" t="s">
        <v>848</v>
      </c>
      <c r="M391" s="10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T391" s="1"/>
      <c r="AU391" s="34"/>
      <c r="AV391" s="34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1:61" hidden="1" x14ac:dyDescent="0.25">
      <c r="A392" s="1" t="s">
        <v>40</v>
      </c>
      <c r="B392" s="1" t="s">
        <v>41</v>
      </c>
      <c r="C392" s="1">
        <v>4</v>
      </c>
      <c r="D392" s="1"/>
      <c r="E392" s="1" t="s">
        <v>779</v>
      </c>
      <c r="F392" s="2">
        <v>11</v>
      </c>
      <c r="G392" s="2">
        <v>21</v>
      </c>
      <c r="H392" s="5" t="s">
        <v>839</v>
      </c>
      <c r="I392" s="5" t="s">
        <v>39</v>
      </c>
      <c r="J392" s="5"/>
      <c r="K392" s="2"/>
      <c r="L392" s="10" t="s">
        <v>840</v>
      </c>
      <c r="M392" s="10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T392" s="1"/>
      <c r="AU392" s="34"/>
      <c r="AV392" s="34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1:61" hidden="1" x14ac:dyDescent="0.25">
      <c r="A393" s="1" t="s">
        <v>40</v>
      </c>
      <c r="B393" s="1" t="s">
        <v>41</v>
      </c>
      <c r="C393" s="1">
        <v>4</v>
      </c>
      <c r="D393" s="1"/>
      <c r="E393" s="1" t="s">
        <v>779</v>
      </c>
      <c r="F393" s="2">
        <v>11</v>
      </c>
      <c r="G393" s="2">
        <v>44</v>
      </c>
      <c r="H393" s="2" t="s">
        <v>845</v>
      </c>
      <c r="I393" s="2" t="s">
        <v>52</v>
      </c>
      <c r="J393" s="2"/>
      <c r="K393" s="2"/>
      <c r="L393" s="10" t="s">
        <v>846</v>
      </c>
      <c r="M393" s="10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T393" s="1"/>
      <c r="AU393" s="34"/>
      <c r="AV393" s="34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1:61" hidden="1" x14ac:dyDescent="0.25">
      <c r="A394" s="1" t="s">
        <v>40</v>
      </c>
      <c r="B394" s="1" t="s">
        <v>41</v>
      </c>
      <c r="C394" s="1">
        <v>4</v>
      </c>
      <c r="D394" s="1"/>
      <c r="E394" s="1" t="s">
        <v>779</v>
      </c>
      <c r="F394" s="2">
        <v>11</v>
      </c>
      <c r="G394" s="2">
        <v>33</v>
      </c>
      <c r="H394" s="2" t="s">
        <v>843</v>
      </c>
      <c r="I394" s="2" t="s">
        <v>52</v>
      </c>
      <c r="J394" s="2"/>
      <c r="K394" s="2"/>
      <c r="L394" s="10" t="s">
        <v>844</v>
      </c>
      <c r="M394" s="10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T394" s="1"/>
      <c r="AU394" s="34"/>
      <c r="AV394" s="34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1:61" hidden="1" x14ac:dyDescent="0.25">
      <c r="A395" s="1" t="s">
        <v>40</v>
      </c>
      <c r="B395" s="1" t="s">
        <v>115</v>
      </c>
      <c r="C395" s="1">
        <v>10</v>
      </c>
      <c r="D395" s="1"/>
      <c r="E395" s="1" t="s">
        <v>779</v>
      </c>
      <c r="F395" s="2">
        <v>12</v>
      </c>
      <c r="G395" s="2">
        <v>6</v>
      </c>
      <c r="H395" s="2" t="s">
        <v>849</v>
      </c>
      <c r="I395" s="2" t="s">
        <v>52</v>
      </c>
      <c r="J395" s="2"/>
      <c r="K395" s="2"/>
      <c r="L395" s="2">
        <v>89135661619</v>
      </c>
      <c r="M395" s="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T395" s="1"/>
      <c r="AU395" s="34"/>
      <c r="AV395" s="34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1:61" hidden="1" x14ac:dyDescent="0.25">
      <c r="A396" s="1" t="s">
        <v>40</v>
      </c>
      <c r="B396" s="1" t="s">
        <v>115</v>
      </c>
      <c r="C396" s="1">
        <v>10</v>
      </c>
      <c r="D396" s="1"/>
      <c r="E396" s="1" t="s">
        <v>779</v>
      </c>
      <c r="F396" s="2">
        <v>12</v>
      </c>
      <c r="G396" s="2">
        <v>58</v>
      </c>
      <c r="H396" s="2" t="s">
        <v>853</v>
      </c>
      <c r="I396" s="2" t="s">
        <v>52</v>
      </c>
      <c r="J396" s="2"/>
      <c r="K396" s="2"/>
      <c r="L396" s="2"/>
      <c r="M396" s="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T396" s="1"/>
      <c r="AU396" s="34"/>
      <c r="AV396" s="34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1:61" hidden="1" x14ac:dyDescent="0.25">
      <c r="A397" s="1" t="s">
        <v>40</v>
      </c>
      <c r="B397" s="1" t="s">
        <v>115</v>
      </c>
      <c r="C397" s="1">
        <v>10</v>
      </c>
      <c r="D397" s="1"/>
      <c r="E397" s="1" t="s">
        <v>779</v>
      </c>
      <c r="F397" s="2">
        <v>12</v>
      </c>
      <c r="G397" s="2">
        <v>49</v>
      </c>
      <c r="H397" s="2" t="s">
        <v>852</v>
      </c>
      <c r="I397" s="2" t="s">
        <v>52</v>
      </c>
      <c r="J397" s="2"/>
      <c r="K397" s="2"/>
      <c r="L397" s="2">
        <v>89135985096</v>
      </c>
      <c r="M397" s="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T397" s="1"/>
      <c r="AU397" s="34"/>
      <c r="AV397" s="34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1:61" hidden="1" x14ac:dyDescent="0.25">
      <c r="A398" s="1" t="s">
        <v>40</v>
      </c>
      <c r="B398" s="1" t="s">
        <v>115</v>
      </c>
      <c r="C398" s="1">
        <v>10</v>
      </c>
      <c r="D398" s="1"/>
      <c r="E398" s="1" t="s">
        <v>779</v>
      </c>
      <c r="F398" s="2">
        <v>12</v>
      </c>
      <c r="G398" s="2">
        <v>28</v>
      </c>
      <c r="H398" s="5" t="s">
        <v>850</v>
      </c>
      <c r="I398" s="5" t="s">
        <v>39</v>
      </c>
      <c r="J398" s="5"/>
      <c r="K398" s="2"/>
      <c r="L398" s="2" t="s">
        <v>851</v>
      </c>
      <c r="M398" s="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T398" s="1"/>
      <c r="AU398" s="34"/>
      <c r="AV398" s="34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1:61" hidden="1" x14ac:dyDescent="0.25">
      <c r="A399" s="1" t="s">
        <v>40</v>
      </c>
      <c r="B399" s="1" t="s">
        <v>41</v>
      </c>
      <c r="C399" s="1">
        <v>4</v>
      </c>
      <c r="D399" s="1"/>
      <c r="E399" s="1" t="s">
        <v>779</v>
      </c>
      <c r="F399" s="2">
        <v>13</v>
      </c>
      <c r="G399" s="2">
        <v>40</v>
      </c>
      <c r="H399" s="2" t="s">
        <v>856</v>
      </c>
      <c r="I399" s="2" t="s">
        <v>52</v>
      </c>
      <c r="J399" s="2"/>
      <c r="K399" s="2"/>
      <c r="L399" s="10"/>
      <c r="M399" s="10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T399" s="1"/>
      <c r="AU399" s="34"/>
      <c r="AV399" s="34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1:61" ht="30" x14ac:dyDescent="0.25">
      <c r="A400" s="134" t="s">
        <v>40</v>
      </c>
      <c r="B400" s="134" t="s">
        <v>41</v>
      </c>
      <c r="C400" s="134">
        <v>1</v>
      </c>
      <c r="D400" s="134" t="s">
        <v>2493</v>
      </c>
      <c r="E400" s="47" t="s">
        <v>628</v>
      </c>
      <c r="F400" s="47" t="s">
        <v>458</v>
      </c>
      <c r="G400" s="47">
        <v>5</v>
      </c>
      <c r="H400" s="5" t="s">
        <v>2461</v>
      </c>
      <c r="I400" s="5" t="s">
        <v>39</v>
      </c>
      <c r="J400" s="6"/>
      <c r="K400" s="2">
        <v>2019</v>
      </c>
      <c r="L400" s="10" t="s">
        <v>2462</v>
      </c>
      <c r="M400" s="10" t="s">
        <v>713</v>
      </c>
      <c r="N400" s="36"/>
      <c r="O400" s="36"/>
      <c r="P400" s="36"/>
      <c r="Q400" s="36"/>
      <c r="R400" s="138">
        <v>1959</v>
      </c>
      <c r="S400" s="134">
        <f>IF((2017-R400)&gt;35,6,IF(AND((2017-R400)&lt;=35,(2017-R400)&gt;=26),5,IF(AND((2017-R400)&lt;=25, (2017-R400)&gt;=16),3,1)))</f>
        <v>6</v>
      </c>
      <c r="T400" s="73">
        <v>0</v>
      </c>
      <c r="U400" s="70">
        <v>0</v>
      </c>
      <c r="V400" s="70">
        <v>0</v>
      </c>
      <c r="W400" s="70">
        <v>0</v>
      </c>
      <c r="X400" s="70">
        <v>0</v>
      </c>
      <c r="Y400" s="71">
        <v>1</v>
      </c>
      <c r="Z400" s="139">
        <v>75.3</v>
      </c>
      <c r="AA400" s="36">
        <f>IF(Z400=100,9,IF(AND((Z400&lt;100),(Z400&gt;=90)),8,IF(AND((Z400&lt;90),(Z400&gt;=80)),7,IF(AND((Z400&lt;80),(Z400&gt;=70)),6,5))))</f>
        <v>6</v>
      </c>
      <c r="AB400" s="140">
        <v>10</v>
      </c>
      <c r="AC400" s="84">
        <f>AB400</f>
        <v>10</v>
      </c>
      <c r="AD400" s="69" t="s">
        <v>2459</v>
      </c>
      <c r="AE400" s="72">
        <v>3</v>
      </c>
      <c r="AF400" s="72" t="s">
        <v>2460</v>
      </c>
      <c r="AG400" s="72">
        <v>0</v>
      </c>
      <c r="AH400" s="140">
        <v>94</v>
      </c>
      <c r="AI400" s="36">
        <f>(IF(AH400&gt;201,7,IF(AND(AH400&lt;=200,AH400&gt;=151),5,IF(AND(AH400&lt;=150,AH400&gt;=101),4,IF(AND(AH400&lt;=100,AH400&gt;=51),3,2)))))</f>
        <v>3</v>
      </c>
      <c r="AJ400" s="70">
        <v>2</v>
      </c>
      <c r="AK400" s="72">
        <v>0</v>
      </c>
      <c r="AL400" s="71">
        <v>0</v>
      </c>
      <c r="AM400" s="87">
        <v>0</v>
      </c>
      <c r="AN400" s="70">
        <v>0</v>
      </c>
      <c r="AO400" s="72">
        <v>0</v>
      </c>
      <c r="AP400" s="150">
        <v>75.3</v>
      </c>
      <c r="AQ400" s="125" t="e">
        <f>(IF((AP400-#REF!)&gt;0.3,3,IF(AND((AP400-#REF!)&lt;0.3,(AP400-#REF!)&gt;0.2),2,IF(AND((AP400-#REF!)&lt;0.2,(AP400-#REF!)&gt;0.1),1,IF(AND((AP400-#REF!)&lt;0.1,(AP400-#REF!)&gt;=0),0,0)))))</f>
        <v>#REF!</v>
      </c>
      <c r="AR400" s="126" t="e">
        <f>(IF((AP400-#REF!)&gt;0.3,3,IF(AND((AP400-#REF!)&lt;0.3,(AP400-#REF!)&gt;0.2),2,IF(AND((AP400-#REF!)&lt;0.2,(AP400-#REF!)&gt;0.1),1,IF(AND((AP400-#REF!)&lt;0.1,(AP400-#REF!)&gt;=0),0,"ОТКЛОНИТЬ")))))</f>
        <v>#REF!</v>
      </c>
      <c r="AS400" s="127" t="e">
        <f>IF(AR400="ОТКЛОНИТЬ", "ОТКЛОНИТЬ",S400+U400+W400+Y400+AA400+AC400+AE400+AG400+AI400+AK400+AM400+AQ400)</f>
        <v>#REF!</v>
      </c>
      <c r="AT400" s="128" t="e">
        <f>S400+U400+W400+Y400+AA400+AC400+AE400+AG400+AI400+AK400+AM400+AQ400</f>
        <v>#REF!</v>
      </c>
      <c r="AU400" s="133"/>
      <c r="AV400" s="133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</row>
    <row r="401" spans="1:61" hidden="1" x14ac:dyDescent="0.25">
      <c r="A401" s="1" t="s">
        <v>40</v>
      </c>
      <c r="B401" s="1" t="s">
        <v>41</v>
      </c>
      <c r="C401" s="1">
        <v>4</v>
      </c>
      <c r="D401" s="1"/>
      <c r="E401" s="1" t="s">
        <v>779</v>
      </c>
      <c r="F401" s="2">
        <v>13</v>
      </c>
      <c r="G401" s="2">
        <v>61</v>
      </c>
      <c r="H401" s="2" t="s">
        <v>857</v>
      </c>
      <c r="I401" s="2" t="s">
        <v>52</v>
      </c>
      <c r="J401" s="2"/>
      <c r="K401" s="2"/>
      <c r="L401" s="10" t="s">
        <v>858</v>
      </c>
      <c r="M401" s="10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T401" s="1"/>
      <c r="AU401" s="34"/>
      <c r="AV401" s="34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1:61" hidden="1" x14ac:dyDescent="0.25">
      <c r="A402" s="1" t="s">
        <v>40</v>
      </c>
      <c r="B402" s="1" t="s">
        <v>41</v>
      </c>
      <c r="C402" s="1">
        <v>4</v>
      </c>
      <c r="D402" s="1"/>
      <c r="E402" s="1" t="s">
        <v>779</v>
      </c>
      <c r="F402" s="2">
        <v>15</v>
      </c>
      <c r="G402" s="2">
        <v>20</v>
      </c>
      <c r="H402" s="2" t="s">
        <v>859</v>
      </c>
      <c r="I402" s="2" t="s">
        <v>52</v>
      </c>
      <c r="J402" s="2"/>
      <c r="K402" s="2"/>
      <c r="L402" s="10" t="s">
        <v>860</v>
      </c>
      <c r="M402" s="10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T402" s="1"/>
      <c r="AU402" s="34"/>
      <c r="AV402" s="34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1:61" hidden="1" x14ac:dyDescent="0.25">
      <c r="A403" s="1" t="s">
        <v>40</v>
      </c>
      <c r="B403" s="1" t="s">
        <v>41</v>
      </c>
      <c r="C403" s="1">
        <v>4</v>
      </c>
      <c r="D403" s="1"/>
      <c r="E403" s="1" t="s">
        <v>779</v>
      </c>
      <c r="F403" s="2">
        <v>15</v>
      </c>
      <c r="G403" s="2">
        <v>73</v>
      </c>
      <c r="H403" s="2" t="s">
        <v>863</v>
      </c>
      <c r="I403" s="2" t="s">
        <v>52</v>
      </c>
      <c r="J403" s="2"/>
      <c r="K403" s="2"/>
      <c r="L403" s="10" t="s">
        <v>864</v>
      </c>
      <c r="M403" s="10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T403" s="1"/>
      <c r="AU403" s="34"/>
      <c r="AV403" s="34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1:61" hidden="1" x14ac:dyDescent="0.25">
      <c r="A404" s="1" t="s">
        <v>40</v>
      </c>
      <c r="B404" s="1" t="s">
        <v>41</v>
      </c>
      <c r="C404" s="1">
        <v>4</v>
      </c>
      <c r="D404" s="1"/>
      <c r="E404" s="1" t="s">
        <v>779</v>
      </c>
      <c r="F404" s="2">
        <v>15</v>
      </c>
      <c r="G404" s="2">
        <v>77</v>
      </c>
      <c r="H404" s="5" t="s">
        <v>865</v>
      </c>
      <c r="I404" s="5" t="s">
        <v>39</v>
      </c>
      <c r="J404" s="5"/>
      <c r="K404" s="2"/>
      <c r="L404" s="10" t="s">
        <v>866</v>
      </c>
      <c r="M404" s="10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T404" s="1"/>
      <c r="AU404" s="34"/>
      <c r="AV404" s="34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1:61" hidden="1" x14ac:dyDescent="0.25">
      <c r="A405" s="1" t="s">
        <v>40</v>
      </c>
      <c r="B405" s="1" t="s">
        <v>41</v>
      </c>
      <c r="C405" s="1">
        <v>4</v>
      </c>
      <c r="D405" s="1"/>
      <c r="E405" s="1" t="s">
        <v>779</v>
      </c>
      <c r="F405" s="2">
        <v>15</v>
      </c>
      <c r="G405" s="2">
        <v>21</v>
      </c>
      <c r="H405" s="2" t="s">
        <v>861</v>
      </c>
      <c r="I405" s="2" t="s">
        <v>52</v>
      </c>
      <c r="J405" s="2"/>
      <c r="K405" s="2"/>
      <c r="L405" s="10" t="s">
        <v>862</v>
      </c>
      <c r="M405" s="10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T405" s="1"/>
      <c r="AU405" s="34"/>
      <c r="AV405" s="34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1:61" hidden="1" x14ac:dyDescent="0.25">
      <c r="A406" s="1" t="s">
        <v>40</v>
      </c>
      <c r="B406" s="1" t="s">
        <v>41</v>
      </c>
      <c r="C406" s="1">
        <v>4</v>
      </c>
      <c r="D406" s="1"/>
      <c r="E406" s="1" t="s">
        <v>779</v>
      </c>
      <c r="F406" s="2">
        <v>19</v>
      </c>
      <c r="G406" s="2">
        <v>18</v>
      </c>
      <c r="H406" s="2" t="s">
        <v>870</v>
      </c>
      <c r="I406" s="2" t="s">
        <v>52</v>
      </c>
      <c r="J406" s="2"/>
      <c r="K406" s="2"/>
      <c r="L406" s="10" t="s">
        <v>871</v>
      </c>
      <c r="M406" s="10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T406" s="1"/>
      <c r="AU406" s="34"/>
      <c r="AV406" s="34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1:61" hidden="1" x14ac:dyDescent="0.25">
      <c r="A407" s="1" t="s">
        <v>40</v>
      </c>
      <c r="B407" s="1" t="s">
        <v>41</v>
      </c>
      <c r="C407" s="1">
        <v>4</v>
      </c>
      <c r="D407" s="1"/>
      <c r="E407" s="1" t="s">
        <v>779</v>
      </c>
      <c r="F407" s="2">
        <v>19</v>
      </c>
      <c r="G407" s="2">
        <v>56</v>
      </c>
      <c r="H407" s="2" t="s">
        <v>878</v>
      </c>
      <c r="I407" s="2" t="s">
        <v>52</v>
      </c>
      <c r="J407" s="2"/>
      <c r="K407" s="2"/>
      <c r="L407" s="10" t="s">
        <v>879</v>
      </c>
      <c r="M407" s="10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T407" s="1"/>
      <c r="AU407" s="34"/>
      <c r="AV407" s="34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1:61" hidden="1" x14ac:dyDescent="0.25">
      <c r="A408" s="1" t="s">
        <v>40</v>
      </c>
      <c r="B408" s="1" t="s">
        <v>41</v>
      </c>
      <c r="C408" s="1">
        <v>4</v>
      </c>
      <c r="D408" s="1"/>
      <c r="E408" s="1" t="s">
        <v>779</v>
      </c>
      <c r="F408" s="2">
        <v>19</v>
      </c>
      <c r="G408" s="2">
        <v>52</v>
      </c>
      <c r="H408" s="2" t="s">
        <v>876</v>
      </c>
      <c r="I408" s="2" t="s">
        <v>52</v>
      </c>
      <c r="J408" s="2"/>
      <c r="K408" s="2"/>
      <c r="L408" s="10" t="s">
        <v>877</v>
      </c>
      <c r="M408" s="10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T408" s="1"/>
      <c r="AU408" s="34"/>
      <c r="AV408" s="34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1:61" hidden="1" x14ac:dyDescent="0.25">
      <c r="A409" s="1" t="s">
        <v>40</v>
      </c>
      <c r="B409" s="1" t="s">
        <v>41</v>
      </c>
      <c r="C409" s="1">
        <v>4</v>
      </c>
      <c r="D409" s="1"/>
      <c r="E409" s="1" t="s">
        <v>779</v>
      </c>
      <c r="F409" s="2">
        <v>19</v>
      </c>
      <c r="G409" s="2">
        <v>32</v>
      </c>
      <c r="H409" s="2" t="s">
        <v>872</v>
      </c>
      <c r="I409" s="2" t="s">
        <v>52</v>
      </c>
      <c r="J409" s="2"/>
      <c r="K409" s="2"/>
      <c r="L409" s="10" t="s">
        <v>873</v>
      </c>
      <c r="M409" s="10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T409" s="1"/>
      <c r="AU409" s="34"/>
      <c r="AV409" s="34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1:61" hidden="1" x14ac:dyDescent="0.25">
      <c r="A410" s="1" t="s">
        <v>40</v>
      </c>
      <c r="B410" s="1" t="s">
        <v>41</v>
      </c>
      <c r="C410" s="1">
        <v>4</v>
      </c>
      <c r="D410" s="1"/>
      <c r="E410" s="1" t="s">
        <v>779</v>
      </c>
      <c r="F410" s="2">
        <v>19</v>
      </c>
      <c r="G410" s="2">
        <v>36</v>
      </c>
      <c r="H410" s="2" t="s">
        <v>874</v>
      </c>
      <c r="I410" s="2" t="s">
        <v>52</v>
      </c>
      <c r="J410" s="2"/>
      <c r="K410" s="2"/>
      <c r="L410" s="10" t="s">
        <v>875</v>
      </c>
      <c r="M410" s="10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T410" s="1"/>
      <c r="AU410" s="34"/>
      <c r="AV410" s="34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1:61" ht="30" hidden="1" x14ac:dyDescent="0.25">
      <c r="A411" s="7" t="s">
        <v>40</v>
      </c>
      <c r="B411" s="7" t="s">
        <v>41</v>
      </c>
      <c r="C411" s="7">
        <v>4</v>
      </c>
      <c r="D411" s="7" t="s">
        <v>42</v>
      </c>
      <c r="E411" s="1" t="s">
        <v>779</v>
      </c>
      <c r="F411" s="8">
        <v>19</v>
      </c>
      <c r="G411" s="8">
        <v>36</v>
      </c>
      <c r="H411" s="5" t="s">
        <v>867</v>
      </c>
      <c r="I411" s="5" t="s">
        <v>39</v>
      </c>
      <c r="J411" s="6"/>
      <c r="K411" s="2"/>
      <c r="L411" s="10" t="s">
        <v>868</v>
      </c>
      <c r="M411" s="10" t="s">
        <v>869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T411" s="1"/>
      <c r="AU411" s="34"/>
      <c r="AV411" s="34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1:61" ht="30" hidden="1" x14ac:dyDescent="0.25">
      <c r="A412" s="7" t="s">
        <v>40</v>
      </c>
      <c r="B412" s="7" t="s">
        <v>115</v>
      </c>
      <c r="C412" s="1">
        <v>10</v>
      </c>
      <c r="D412" s="7" t="s">
        <v>123</v>
      </c>
      <c r="E412" s="1" t="s">
        <v>779</v>
      </c>
      <c r="F412" s="8">
        <v>20</v>
      </c>
      <c r="G412" s="8">
        <v>35</v>
      </c>
      <c r="H412" s="5" t="s">
        <v>880</v>
      </c>
      <c r="I412" s="5" t="s">
        <v>39</v>
      </c>
      <c r="J412" s="6"/>
      <c r="K412" s="2"/>
      <c r="L412" s="2" t="s">
        <v>881</v>
      </c>
      <c r="M412" s="2" t="s">
        <v>882</v>
      </c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T412" s="1"/>
      <c r="AU412" s="34"/>
      <c r="AV412" s="34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1:61" hidden="1" x14ac:dyDescent="0.25">
      <c r="A413" s="1" t="s">
        <v>40</v>
      </c>
      <c r="B413" s="1" t="s">
        <v>41</v>
      </c>
      <c r="C413" s="1">
        <v>5</v>
      </c>
      <c r="D413" s="1"/>
      <c r="E413" s="1" t="s">
        <v>779</v>
      </c>
      <c r="F413" s="2">
        <v>21</v>
      </c>
      <c r="G413" s="2">
        <v>32</v>
      </c>
      <c r="H413" s="5" t="s">
        <v>887</v>
      </c>
      <c r="I413" s="5" t="s">
        <v>39</v>
      </c>
      <c r="J413" s="5"/>
      <c r="K413" s="2"/>
      <c r="L413" s="10" t="s">
        <v>888</v>
      </c>
      <c r="M413" s="10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T413" s="1"/>
      <c r="AU413" s="34"/>
      <c r="AV413" s="34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1:61" hidden="1" x14ac:dyDescent="0.25">
      <c r="A414" s="1" t="s">
        <v>40</v>
      </c>
      <c r="B414" s="1" t="s">
        <v>41</v>
      </c>
      <c r="C414" s="1">
        <v>5</v>
      </c>
      <c r="D414" s="1"/>
      <c r="E414" s="1" t="s">
        <v>779</v>
      </c>
      <c r="F414" s="2">
        <v>21</v>
      </c>
      <c r="G414" s="2">
        <v>77</v>
      </c>
      <c r="H414" s="2" t="s">
        <v>889</v>
      </c>
      <c r="I414" s="2" t="s">
        <v>52</v>
      </c>
      <c r="J414" s="2"/>
      <c r="K414" s="2"/>
      <c r="L414" s="10" t="s">
        <v>890</v>
      </c>
      <c r="M414" s="10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T414" s="1"/>
      <c r="AU414" s="34"/>
      <c r="AV414" s="34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1:61" hidden="1" x14ac:dyDescent="0.25">
      <c r="A415" s="1" t="s">
        <v>40</v>
      </c>
      <c r="B415" s="1" t="s">
        <v>41</v>
      </c>
      <c r="C415" s="1">
        <v>5</v>
      </c>
      <c r="D415" s="1"/>
      <c r="E415" s="1" t="s">
        <v>779</v>
      </c>
      <c r="F415" s="2">
        <v>21</v>
      </c>
      <c r="G415" s="2">
        <v>9</v>
      </c>
      <c r="H415" s="2" t="s">
        <v>883</v>
      </c>
      <c r="I415" s="2" t="s">
        <v>52</v>
      </c>
      <c r="J415" s="2"/>
      <c r="K415" s="2"/>
      <c r="L415" s="10" t="s">
        <v>884</v>
      </c>
      <c r="M415" s="10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T415" s="1"/>
      <c r="AU415" s="34"/>
      <c r="AV415" s="34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1:61" hidden="1" x14ac:dyDescent="0.25">
      <c r="A416" s="1" t="s">
        <v>40</v>
      </c>
      <c r="B416" s="1" t="s">
        <v>41</v>
      </c>
      <c r="C416" s="1">
        <v>5</v>
      </c>
      <c r="D416" s="1"/>
      <c r="E416" s="1" t="s">
        <v>779</v>
      </c>
      <c r="F416" s="2">
        <v>21</v>
      </c>
      <c r="G416" s="2">
        <v>27</v>
      </c>
      <c r="H416" s="2" t="s">
        <v>885</v>
      </c>
      <c r="I416" s="2" t="s">
        <v>52</v>
      </c>
      <c r="J416" s="2"/>
      <c r="K416" s="2"/>
      <c r="L416" s="10" t="s">
        <v>886</v>
      </c>
      <c r="M416" s="10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T416" s="1"/>
      <c r="AU416" s="34"/>
      <c r="AV416" s="34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1:61" hidden="1" x14ac:dyDescent="0.25">
      <c r="A417" s="1" t="s">
        <v>40</v>
      </c>
      <c r="B417" s="1" t="s">
        <v>41</v>
      </c>
      <c r="C417" s="1">
        <v>5</v>
      </c>
      <c r="D417" s="1"/>
      <c r="E417" s="1" t="s">
        <v>779</v>
      </c>
      <c r="F417" s="2">
        <v>23</v>
      </c>
      <c r="G417" s="2">
        <v>56</v>
      </c>
      <c r="H417" s="2" t="s">
        <v>896</v>
      </c>
      <c r="I417" s="2" t="s">
        <v>52</v>
      </c>
      <c r="J417" s="2"/>
      <c r="K417" s="2"/>
      <c r="L417" s="10" t="s">
        <v>897</v>
      </c>
      <c r="M417" s="10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T417" s="1"/>
      <c r="AU417" s="34"/>
      <c r="AV417" s="34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1:61" hidden="1" x14ac:dyDescent="0.25">
      <c r="A418" s="1" t="s">
        <v>40</v>
      </c>
      <c r="B418" s="1" t="s">
        <v>41</v>
      </c>
      <c r="C418" s="1">
        <v>5</v>
      </c>
      <c r="D418" s="1"/>
      <c r="E418" s="1" t="s">
        <v>779</v>
      </c>
      <c r="F418" s="2">
        <v>23</v>
      </c>
      <c r="G418" s="2">
        <v>22</v>
      </c>
      <c r="H418" s="2" t="s">
        <v>894</v>
      </c>
      <c r="I418" s="2" t="s">
        <v>52</v>
      </c>
      <c r="J418" s="2"/>
      <c r="K418" s="2"/>
      <c r="L418" s="10" t="s">
        <v>895</v>
      </c>
      <c r="M418" s="10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T418" s="1"/>
      <c r="AU418" s="34"/>
      <c r="AV418" s="34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1:61" hidden="1" x14ac:dyDescent="0.25">
      <c r="A419" s="7" t="s">
        <v>40</v>
      </c>
      <c r="B419" s="7" t="s">
        <v>41</v>
      </c>
      <c r="C419" s="1">
        <v>5</v>
      </c>
      <c r="D419" s="7" t="s">
        <v>42</v>
      </c>
      <c r="E419" s="1" t="s">
        <v>779</v>
      </c>
      <c r="F419" s="47">
        <v>23</v>
      </c>
      <c r="G419" s="8">
        <v>36</v>
      </c>
      <c r="H419" s="5" t="s">
        <v>891</v>
      </c>
      <c r="I419" s="5" t="s">
        <v>39</v>
      </c>
      <c r="J419" s="6"/>
      <c r="K419" s="2" t="s">
        <v>50</v>
      </c>
      <c r="L419" s="9" t="s">
        <v>892</v>
      </c>
      <c r="M419" s="9" t="s">
        <v>893</v>
      </c>
      <c r="N419" s="7" t="s">
        <v>48</v>
      </c>
      <c r="O419" s="7" t="s">
        <v>72</v>
      </c>
      <c r="P419" s="39">
        <v>17</v>
      </c>
      <c r="Q419" s="7"/>
      <c r="R419" s="35">
        <v>1974</v>
      </c>
      <c r="S419" s="35">
        <f>IF((2017-R419)&gt;35,6,IF(AND((2017-R419)&lt;=35,(2017-R419)&gt;=26),5,IF(AND((2017-R419)&lt;=25, (2017-R419)&gt;=16),3,1)))</f>
        <v>6</v>
      </c>
      <c r="T419" s="1"/>
      <c r="U419" s="1"/>
      <c r="V419" s="1"/>
      <c r="W419" s="1"/>
      <c r="X419" s="1"/>
      <c r="Y419" s="1"/>
      <c r="Z419" s="34">
        <f>2543.3/3101.6*100</f>
        <v>81.999613102914637</v>
      </c>
      <c r="AA419" s="1">
        <f>IF(Z419=100,9,IF(AND((Z419&lt;100),(Z419&gt;=90)),8,IF(AND((Z419&lt;90),(Z419&gt;=80)),7,IF(AND((Z419&lt;80),(Z419&gt;=70)),6,5))))</f>
        <v>7</v>
      </c>
      <c r="AB419" s="1">
        <v>10</v>
      </c>
      <c r="AC419" s="1">
        <f>AB419</f>
        <v>10</v>
      </c>
      <c r="AD419" s="1" t="s">
        <v>50</v>
      </c>
      <c r="AE419" s="1">
        <f>IF(AD419="Да",3,0)</f>
        <v>3</v>
      </c>
      <c r="AF419" s="36" t="s">
        <v>2438</v>
      </c>
      <c r="AG419" s="1">
        <f>IF(AF419="Да",3,0)</f>
        <v>0</v>
      </c>
      <c r="AH419" s="1">
        <v>68</v>
      </c>
      <c r="AI419" s="1">
        <f>(IF(AH419&gt;201,7,IF(AND(AH419&lt;=200,AH419&gt;=151),5,IF(AND(AH419&lt;=150,AH419&gt;=101),4,IF(AND(AH419&lt;=100,AH419&gt;=51),3,2)))))</f>
        <v>3</v>
      </c>
      <c r="AJ419" s="1">
        <v>2</v>
      </c>
      <c r="AK419" s="1">
        <f>IF(AJ419&gt;5,5,IF(AND(AJ419&lt;=5,AJ419&gt;3),3,0))</f>
        <v>0</v>
      </c>
      <c r="AL419" s="1">
        <v>20</v>
      </c>
      <c r="AM419" s="1">
        <f>IF(AL419&gt;30,3,IF(AND(AL419&lt;=30,AL419&gt;20),1,0))</f>
        <v>0</v>
      </c>
      <c r="AN419" s="1"/>
      <c r="AO419" s="1"/>
      <c r="AP419" s="34">
        <v>95.47</v>
      </c>
      <c r="AQ419" s="38" t="e">
        <f>(IF((AP419-#REF!)&gt;0.3,3,IF(AND((AP419-#REF!)&lt;0.3,(AP419-#REF!)&gt;0.2),2,IF(AND((AP419-#REF!)&lt;0.2,(AP419-#REF!)&gt;0.1),1,IF(AND((AP419-#REF!)&lt;0.1,(AP419-#REF!)&gt;=0),0,0)))))</f>
        <v>#REF!</v>
      </c>
      <c r="AR419" s="1" t="e">
        <f>(IF((AP419-#REF!)&gt;0.3,3,IF(AND((AP419-#REF!)&lt;0.3,(AP419-#REF!)&gt;0.2),2,IF(AND((AP419-#REF!)&lt;0.2,(AP419-#REF!)&gt;0.1),1,IF(AND((AP419-#REF!)&lt;0.1,(AP419-#REF!)&gt;=0),0,"ОТКЛОНИТЬ")))))</f>
        <v>#REF!</v>
      </c>
      <c r="AT419" s="38" t="e">
        <f>S419+U419+W419+Y419+AA419+AC419+AE419+AG419+AI419+AK419+AM419+AQ419</f>
        <v>#REF!</v>
      </c>
      <c r="AU419" s="55">
        <v>753303.74</v>
      </c>
      <c r="AV419" s="55">
        <v>223194.64</v>
      </c>
      <c r="AW419" s="40">
        <f>AU419+AV419</f>
        <v>976498.38</v>
      </c>
      <c r="AX419" s="40">
        <f>AU419*0.02</f>
        <v>15066.0748</v>
      </c>
      <c r="AY419" s="40">
        <f>AV419*0.2</f>
        <v>44638.928000000007</v>
      </c>
      <c r="AZ419" s="40">
        <f>AX419+AY419</f>
        <v>59705.002800000009</v>
      </c>
      <c r="BA419" s="40">
        <f>AW419-AZ419</f>
        <v>916793.37719999999</v>
      </c>
      <c r="BB419" s="40">
        <f>(AU419-AX419)*61.97939365/100.99999999</f>
        <v>453024.97884374211</v>
      </c>
      <c r="BC419" s="40">
        <f>(AU419-AX419)*37.98738363/100.99999999</f>
        <v>277660.56832519307</v>
      </c>
      <c r="BD419" s="40">
        <f>(AU419-AX419)*1.03322271/100.99999999</f>
        <v>7552.1180310647314</v>
      </c>
      <c r="BE419" s="40">
        <f>AV419*0.8</f>
        <v>178555.71200000003</v>
      </c>
      <c r="BF419" s="42"/>
      <c r="BG419" s="1"/>
      <c r="BH419" s="1"/>
      <c r="BI419" s="1"/>
    </row>
    <row r="420" spans="1:61" hidden="1" x14ac:dyDescent="0.25">
      <c r="A420" s="1" t="s">
        <v>40</v>
      </c>
      <c r="B420" s="1" t="s">
        <v>41</v>
      </c>
      <c r="C420" s="1">
        <v>5</v>
      </c>
      <c r="D420" s="1"/>
      <c r="E420" s="1" t="s">
        <v>779</v>
      </c>
      <c r="F420" s="2">
        <v>25</v>
      </c>
      <c r="G420" s="2">
        <v>32</v>
      </c>
      <c r="H420" s="2" t="s">
        <v>900</v>
      </c>
      <c r="I420" s="2" t="s">
        <v>52</v>
      </c>
      <c r="J420" s="2"/>
      <c r="K420" s="2"/>
      <c r="L420" s="10" t="s">
        <v>901</v>
      </c>
      <c r="M420" s="10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T420" s="1"/>
      <c r="AU420" s="34"/>
      <c r="AV420" s="34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1:61" hidden="1" x14ac:dyDescent="0.25">
      <c r="A421" s="1" t="s">
        <v>40</v>
      </c>
      <c r="B421" s="1" t="s">
        <v>41</v>
      </c>
      <c r="C421" s="1">
        <v>5</v>
      </c>
      <c r="D421" s="1"/>
      <c r="E421" s="1" t="s">
        <v>779</v>
      </c>
      <c r="F421" s="2">
        <v>25</v>
      </c>
      <c r="G421" s="2">
        <v>19</v>
      </c>
      <c r="H421" s="2" t="s">
        <v>898</v>
      </c>
      <c r="I421" s="2" t="s">
        <v>52</v>
      </c>
      <c r="J421" s="2"/>
      <c r="K421" s="2"/>
      <c r="L421" s="10" t="s">
        <v>899</v>
      </c>
      <c r="M421" s="10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T421" s="1"/>
      <c r="AU421" s="34"/>
      <c r="AV421" s="34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1:61" hidden="1" x14ac:dyDescent="0.25">
      <c r="A422" s="1" t="s">
        <v>40</v>
      </c>
      <c r="B422" s="1" t="s">
        <v>41</v>
      </c>
      <c r="C422" s="1">
        <v>5</v>
      </c>
      <c r="D422" s="1"/>
      <c r="E422" s="1" t="s">
        <v>779</v>
      </c>
      <c r="F422" s="2">
        <v>25</v>
      </c>
      <c r="G422" s="2">
        <v>50</v>
      </c>
      <c r="H422" s="5" t="s">
        <v>902</v>
      </c>
      <c r="I422" s="5" t="s">
        <v>39</v>
      </c>
      <c r="J422" s="5"/>
      <c r="K422" s="2"/>
      <c r="L422" s="10" t="s">
        <v>903</v>
      </c>
      <c r="M422" s="10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T422" s="1"/>
      <c r="AU422" s="34"/>
      <c r="AV422" s="34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1:61" hidden="1" x14ac:dyDescent="0.25">
      <c r="A423" s="1" t="s">
        <v>40</v>
      </c>
      <c r="B423" s="1" t="s">
        <v>41</v>
      </c>
      <c r="C423" s="1">
        <v>5</v>
      </c>
      <c r="D423" s="1"/>
      <c r="E423" s="1" t="s">
        <v>779</v>
      </c>
      <c r="F423" s="2">
        <v>27</v>
      </c>
      <c r="G423" s="2">
        <v>10</v>
      </c>
      <c r="H423" s="5" t="s">
        <v>906</v>
      </c>
      <c r="I423" s="5" t="s">
        <v>39</v>
      </c>
      <c r="J423" s="5"/>
      <c r="K423" s="2"/>
      <c r="L423" s="10" t="s">
        <v>907</v>
      </c>
      <c r="M423" s="10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T423" s="1"/>
      <c r="AU423" s="34"/>
      <c r="AV423" s="34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1:61" hidden="1" x14ac:dyDescent="0.25">
      <c r="A424" s="1" t="s">
        <v>40</v>
      </c>
      <c r="B424" s="1" t="s">
        <v>41</v>
      </c>
      <c r="C424" s="1">
        <v>5</v>
      </c>
      <c r="D424" s="1"/>
      <c r="E424" s="1" t="s">
        <v>779</v>
      </c>
      <c r="F424" s="2">
        <v>27</v>
      </c>
      <c r="G424" s="2">
        <v>41</v>
      </c>
      <c r="H424" s="2" t="s">
        <v>910</v>
      </c>
      <c r="I424" s="2" t="s">
        <v>52</v>
      </c>
      <c r="J424" s="2"/>
      <c r="K424" s="2"/>
      <c r="L424" s="10" t="s">
        <v>911</v>
      </c>
      <c r="M424" s="10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T424" s="1"/>
      <c r="AU424" s="34"/>
      <c r="AV424" s="34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1:61" hidden="1" x14ac:dyDescent="0.25">
      <c r="A425" s="1" t="s">
        <v>40</v>
      </c>
      <c r="B425" s="1" t="s">
        <v>41</v>
      </c>
      <c r="C425" s="1">
        <v>5</v>
      </c>
      <c r="D425" s="1"/>
      <c r="E425" s="1" t="s">
        <v>779</v>
      </c>
      <c r="F425" s="2">
        <v>27</v>
      </c>
      <c r="G425" s="2">
        <v>4</v>
      </c>
      <c r="H425" s="2" t="s">
        <v>904</v>
      </c>
      <c r="I425" s="2" t="s">
        <v>52</v>
      </c>
      <c r="J425" s="2"/>
      <c r="K425" s="2"/>
      <c r="L425" s="10" t="s">
        <v>905</v>
      </c>
      <c r="M425" s="10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T425" s="1"/>
      <c r="AU425" s="34"/>
      <c r="AV425" s="34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1:61" hidden="1" x14ac:dyDescent="0.25">
      <c r="A426" s="1" t="s">
        <v>40</v>
      </c>
      <c r="B426" s="1" t="s">
        <v>41</v>
      </c>
      <c r="C426" s="1">
        <v>5</v>
      </c>
      <c r="D426" s="1"/>
      <c r="E426" s="1" t="s">
        <v>779</v>
      </c>
      <c r="F426" s="2">
        <v>27</v>
      </c>
      <c r="G426" s="2">
        <v>36</v>
      </c>
      <c r="H426" s="2" t="s">
        <v>908</v>
      </c>
      <c r="I426" s="2" t="s">
        <v>52</v>
      </c>
      <c r="J426" s="2"/>
      <c r="K426" s="2"/>
      <c r="L426" s="10" t="s">
        <v>909</v>
      </c>
      <c r="M426" s="10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T426" s="1"/>
      <c r="AU426" s="34"/>
      <c r="AV426" s="34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1:61" hidden="1" x14ac:dyDescent="0.25">
      <c r="A427" s="1" t="s">
        <v>912</v>
      </c>
      <c r="B427" s="1" t="s">
        <v>912</v>
      </c>
      <c r="C427" s="1">
        <v>5</v>
      </c>
      <c r="D427" s="1"/>
      <c r="E427" s="1" t="s">
        <v>779</v>
      </c>
      <c r="F427" s="1">
        <v>31</v>
      </c>
      <c r="G427" s="1">
        <v>22</v>
      </c>
      <c r="H427" s="1" t="s">
        <v>913</v>
      </c>
      <c r="I427" s="5" t="s">
        <v>39</v>
      </c>
      <c r="J427" s="5"/>
      <c r="K427" s="2"/>
      <c r="L427" s="1" t="s">
        <v>914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T427" s="1"/>
      <c r="AU427" s="34"/>
      <c r="AV427" s="34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1:61" hidden="1" x14ac:dyDescent="0.25">
      <c r="A428" s="1" t="s">
        <v>40</v>
      </c>
      <c r="B428" s="1" t="s">
        <v>41</v>
      </c>
      <c r="C428" s="1">
        <v>5</v>
      </c>
      <c r="D428" s="1"/>
      <c r="E428" s="1" t="s">
        <v>779</v>
      </c>
      <c r="F428" s="2">
        <v>35</v>
      </c>
      <c r="G428" s="2">
        <v>21</v>
      </c>
      <c r="H428" s="2" t="s">
        <v>915</v>
      </c>
      <c r="I428" s="2" t="s">
        <v>52</v>
      </c>
      <c r="J428" s="2"/>
      <c r="K428" s="2"/>
      <c r="L428" s="10" t="s">
        <v>916</v>
      </c>
      <c r="M428" s="10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T428" s="1"/>
      <c r="AU428" s="34"/>
      <c r="AV428" s="34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1:61" hidden="1" x14ac:dyDescent="0.25">
      <c r="A429" s="1" t="s">
        <v>40</v>
      </c>
      <c r="B429" s="1" t="s">
        <v>41</v>
      </c>
      <c r="C429" s="1">
        <v>5</v>
      </c>
      <c r="D429" s="1"/>
      <c r="E429" s="1" t="s">
        <v>779</v>
      </c>
      <c r="F429" s="2">
        <v>35</v>
      </c>
      <c r="G429" s="2">
        <v>56</v>
      </c>
      <c r="H429" s="2" t="s">
        <v>917</v>
      </c>
      <c r="I429" s="2" t="s">
        <v>52</v>
      </c>
      <c r="J429" s="2"/>
      <c r="K429" s="2"/>
      <c r="L429" s="10" t="s">
        <v>918</v>
      </c>
      <c r="M429" s="10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T429" s="1"/>
      <c r="AU429" s="34"/>
      <c r="AV429" s="34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1:61" hidden="1" x14ac:dyDescent="0.25">
      <c r="A430" s="1" t="s">
        <v>40</v>
      </c>
      <c r="B430" s="1" t="s">
        <v>41</v>
      </c>
      <c r="C430" s="1">
        <v>5</v>
      </c>
      <c r="D430" s="1"/>
      <c r="E430" s="1" t="s">
        <v>779</v>
      </c>
      <c r="F430" s="2">
        <v>35</v>
      </c>
      <c r="G430" s="2">
        <v>10</v>
      </c>
      <c r="H430" s="5" t="s">
        <v>906</v>
      </c>
      <c r="I430" s="5" t="s">
        <v>39</v>
      </c>
      <c r="J430" s="5"/>
      <c r="K430" s="2"/>
      <c r="L430" s="10" t="s">
        <v>907</v>
      </c>
      <c r="M430" s="10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T430" s="1"/>
      <c r="AU430" s="34"/>
      <c r="AV430" s="34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1:61" hidden="1" x14ac:dyDescent="0.25">
      <c r="A431" s="1" t="s">
        <v>40</v>
      </c>
      <c r="B431" s="1" t="s">
        <v>41</v>
      </c>
      <c r="C431" s="1">
        <v>5</v>
      </c>
      <c r="D431" s="1"/>
      <c r="E431" s="1" t="s">
        <v>779</v>
      </c>
      <c r="F431" s="2">
        <v>35</v>
      </c>
      <c r="G431" s="2">
        <v>77</v>
      </c>
      <c r="H431" s="2" t="s">
        <v>919</v>
      </c>
      <c r="I431" s="2" t="s">
        <v>52</v>
      </c>
      <c r="J431" s="2"/>
      <c r="K431" s="2"/>
      <c r="L431" s="10"/>
      <c r="M431" s="10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T431" s="1"/>
      <c r="AU431" s="34"/>
      <c r="AV431" s="34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1:61" hidden="1" x14ac:dyDescent="0.25">
      <c r="A432" s="1" t="s">
        <v>40</v>
      </c>
      <c r="B432" s="1" t="s">
        <v>41</v>
      </c>
      <c r="C432" s="1">
        <v>5</v>
      </c>
      <c r="D432" s="1"/>
      <c r="E432" s="1" t="s">
        <v>779</v>
      </c>
      <c r="F432" s="2">
        <v>37</v>
      </c>
      <c r="G432" s="2">
        <v>79</v>
      </c>
      <c r="H432" s="5" t="s">
        <v>922</v>
      </c>
      <c r="I432" s="5" t="s">
        <v>39</v>
      </c>
      <c r="J432" s="5"/>
      <c r="K432" s="2"/>
      <c r="L432" s="10" t="s">
        <v>923</v>
      </c>
      <c r="M432" s="10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T432" s="1"/>
      <c r="AU432" s="34"/>
      <c r="AV432" s="34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1:61" hidden="1" x14ac:dyDescent="0.25">
      <c r="A433" s="1" t="s">
        <v>40</v>
      </c>
      <c r="B433" s="1" t="s">
        <v>41</v>
      </c>
      <c r="C433" s="1">
        <v>5</v>
      </c>
      <c r="D433" s="1"/>
      <c r="E433" s="1" t="s">
        <v>779</v>
      </c>
      <c r="F433" s="2">
        <v>37</v>
      </c>
      <c r="G433" s="2">
        <v>56</v>
      </c>
      <c r="H433" s="2" t="s">
        <v>920</v>
      </c>
      <c r="I433" s="2" t="s">
        <v>52</v>
      </c>
      <c r="J433" s="2"/>
      <c r="K433" s="2"/>
      <c r="L433" s="10" t="s">
        <v>921</v>
      </c>
      <c r="M433" s="10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T433" s="1"/>
      <c r="AU433" s="34"/>
      <c r="AV433" s="34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1:61" hidden="1" x14ac:dyDescent="0.25">
      <c r="A434" s="1" t="s">
        <v>40</v>
      </c>
      <c r="B434" s="1" t="s">
        <v>41</v>
      </c>
      <c r="C434" s="1">
        <v>5</v>
      </c>
      <c r="D434" s="1"/>
      <c r="E434" s="1" t="s">
        <v>779</v>
      </c>
      <c r="F434" s="2">
        <v>37</v>
      </c>
      <c r="G434" s="2">
        <v>79</v>
      </c>
      <c r="H434" s="2" t="s">
        <v>924</v>
      </c>
      <c r="I434" s="2" t="s">
        <v>52</v>
      </c>
      <c r="J434" s="2"/>
      <c r="K434" s="2"/>
      <c r="L434" s="10" t="s">
        <v>923</v>
      </c>
      <c r="M434" s="10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T434" s="1"/>
      <c r="AU434" s="34"/>
      <c r="AV434" s="34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1:61" ht="45" hidden="1" x14ac:dyDescent="0.25">
      <c r="A435" s="7" t="s">
        <v>912</v>
      </c>
      <c r="B435" s="7" t="s">
        <v>912</v>
      </c>
      <c r="C435" s="1">
        <v>5</v>
      </c>
      <c r="D435" s="7" t="s">
        <v>42</v>
      </c>
      <c r="E435" s="1" t="s">
        <v>779</v>
      </c>
      <c r="F435" s="7">
        <v>39</v>
      </c>
      <c r="G435" s="7">
        <v>27</v>
      </c>
      <c r="H435" s="7" t="s">
        <v>925</v>
      </c>
      <c r="I435" s="7" t="s">
        <v>52</v>
      </c>
      <c r="J435" s="6"/>
      <c r="K435" s="2"/>
      <c r="L435" s="1">
        <v>89135643085</v>
      </c>
      <c r="M435" s="1" t="s">
        <v>926</v>
      </c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T435" s="1"/>
      <c r="AU435" s="34"/>
      <c r="AV435" s="34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1:61" hidden="1" x14ac:dyDescent="0.25">
      <c r="A436" s="1" t="s">
        <v>912</v>
      </c>
      <c r="B436" s="1" t="s">
        <v>912</v>
      </c>
      <c r="C436" s="1">
        <v>5</v>
      </c>
      <c r="D436" s="1"/>
      <c r="E436" s="1" t="s">
        <v>779</v>
      </c>
      <c r="F436" s="1">
        <v>39</v>
      </c>
      <c r="G436" s="1">
        <v>65</v>
      </c>
      <c r="H436" s="1" t="s">
        <v>927</v>
      </c>
      <c r="I436" s="5" t="s">
        <v>39</v>
      </c>
      <c r="J436" s="5"/>
      <c r="K436" s="2"/>
      <c r="L436" s="1" t="s">
        <v>928</v>
      </c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T436" s="1"/>
      <c r="AU436" s="34"/>
      <c r="AV436" s="34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1:61" hidden="1" x14ac:dyDescent="0.25">
      <c r="A437" s="1" t="s">
        <v>40</v>
      </c>
      <c r="B437" s="1" t="s">
        <v>322</v>
      </c>
      <c r="C437" s="1">
        <v>20</v>
      </c>
      <c r="D437" s="1"/>
      <c r="E437" s="2" t="s">
        <v>929</v>
      </c>
      <c r="F437" s="2">
        <v>2</v>
      </c>
      <c r="G437" s="2">
        <v>4</v>
      </c>
      <c r="H437" s="2" t="s">
        <v>930</v>
      </c>
      <c r="I437" s="2" t="s">
        <v>52</v>
      </c>
      <c r="J437" s="2"/>
      <c r="K437" s="2"/>
      <c r="L437" s="2" t="s">
        <v>931</v>
      </c>
      <c r="M437" s="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T437" s="1"/>
      <c r="AU437" s="34"/>
      <c r="AV437" s="34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1:61" hidden="1" x14ac:dyDescent="0.25">
      <c r="A438" s="1" t="s">
        <v>40</v>
      </c>
      <c r="B438" s="1" t="s">
        <v>322</v>
      </c>
      <c r="C438" s="1">
        <v>20</v>
      </c>
      <c r="D438" s="1"/>
      <c r="E438" s="2" t="s">
        <v>929</v>
      </c>
      <c r="F438" s="2">
        <v>3</v>
      </c>
      <c r="G438" s="2">
        <v>6</v>
      </c>
      <c r="H438" s="2" t="s">
        <v>932</v>
      </c>
      <c r="I438" s="2" t="s">
        <v>52</v>
      </c>
      <c r="J438" s="2"/>
      <c r="K438" s="2"/>
      <c r="L438" s="2" t="s">
        <v>933</v>
      </c>
      <c r="M438" s="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T438" s="1"/>
      <c r="AU438" s="34"/>
      <c r="AV438" s="34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1:61" ht="30" hidden="1" x14ac:dyDescent="0.25">
      <c r="A439" s="1" t="s">
        <v>35</v>
      </c>
      <c r="B439" s="1" t="s">
        <v>36</v>
      </c>
      <c r="C439" s="1">
        <v>20</v>
      </c>
      <c r="D439" s="1"/>
      <c r="E439" s="2" t="s">
        <v>929</v>
      </c>
      <c r="F439" s="2">
        <v>4</v>
      </c>
      <c r="G439" s="1"/>
      <c r="H439" s="2" t="s">
        <v>777</v>
      </c>
      <c r="I439" s="5" t="s">
        <v>39</v>
      </c>
      <c r="J439" s="5"/>
      <c r="K439" s="2"/>
      <c r="L439" s="1" t="s">
        <v>778</v>
      </c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T439" s="1"/>
      <c r="AU439" s="34"/>
      <c r="AV439" s="34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2">
        <v>220</v>
      </c>
    </row>
    <row r="440" spans="1:61" hidden="1" x14ac:dyDescent="0.25">
      <c r="A440" s="1" t="s">
        <v>40</v>
      </c>
      <c r="B440" s="1" t="s">
        <v>322</v>
      </c>
      <c r="C440" s="1">
        <v>20</v>
      </c>
      <c r="D440" s="1"/>
      <c r="E440" s="2" t="s">
        <v>929</v>
      </c>
      <c r="F440" s="2">
        <v>6</v>
      </c>
      <c r="G440" s="2">
        <v>7</v>
      </c>
      <c r="H440" s="2" t="s">
        <v>934</v>
      </c>
      <c r="I440" s="2" t="s">
        <v>52</v>
      </c>
      <c r="J440" s="2"/>
      <c r="K440" s="2"/>
      <c r="L440" s="2" t="s">
        <v>935</v>
      </c>
      <c r="M440" s="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T440" s="1"/>
      <c r="AU440" s="34"/>
      <c r="AV440" s="34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1:61" hidden="1" x14ac:dyDescent="0.25">
      <c r="A441" s="1" t="s">
        <v>40</v>
      </c>
      <c r="B441" s="1" t="s">
        <v>41</v>
      </c>
      <c r="C441" s="1">
        <v>1</v>
      </c>
      <c r="D441" s="1"/>
      <c r="E441" s="2" t="s">
        <v>936</v>
      </c>
      <c r="F441" s="2">
        <v>3</v>
      </c>
      <c r="G441" s="2">
        <v>29</v>
      </c>
      <c r="H441" s="2" t="s">
        <v>942</v>
      </c>
      <c r="I441" s="2" t="s">
        <v>52</v>
      </c>
      <c r="J441" s="2"/>
      <c r="K441" s="2"/>
      <c r="L441" s="10" t="s">
        <v>943</v>
      </c>
      <c r="M441" s="10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T441" s="1"/>
      <c r="AU441" s="34"/>
      <c r="AV441" s="34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1:61" ht="30" hidden="1" x14ac:dyDescent="0.25">
      <c r="A442" s="7" t="s">
        <v>40</v>
      </c>
      <c r="B442" s="7" t="s">
        <v>41</v>
      </c>
      <c r="C442" s="1">
        <v>1</v>
      </c>
      <c r="D442" s="7" t="s">
        <v>42</v>
      </c>
      <c r="E442" s="8" t="s">
        <v>936</v>
      </c>
      <c r="F442" s="8">
        <v>3</v>
      </c>
      <c r="G442" s="8">
        <v>43</v>
      </c>
      <c r="H442" s="5" t="s">
        <v>937</v>
      </c>
      <c r="I442" s="5" t="s">
        <v>39</v>
      </c>
      <c r="J442" s="1"/>
      <c r="K442" s="2"/>
      <c r="L442" s="10" t="s">
        <v>938</v>
      </c>
      <c r="M442" s="10" t="s">
        <v>939</v>
      </c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T442" s="1"/>
      <c r="AU442" s="34"/>
      <c r="AV442" s="34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1:61" hidden="1" x14ac:dyDescent="0.25">
      <c r="A443" s="1" t="s">
        <v>40</v>
      </c>
      <c r="B443" s="1" t="s">
        <v>41</v>
      </c>
      <c r="C443" s="1">
        <v>1</v>
      </c>
      <c r="D443" s="1"/>
      <c r="E443" s="2" t="s">
        <v>936</v>
      </c>
      <c r="F443" s="2">
        <v>3</v>
      </c>
      <c r="G443" s="2">
        <v>21</v>
      </c>
      <c r="H443" s="2" t="s">
        <v>940</v>
      </c>
      <c r="I443" s="2" t="s">
        <v>52</v>
      </c>
      <c r="J443" s="2"/>
      <c r="K443" s="2"/>
      <c r="L443" s="10" t="s">
        <v>941</v>
      </c>
      <c r="M443" s="10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T443" s="1"/>
      <c r="AU443" s="34"/>
      <c r="AV443" s="34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1:61" hidden="1" x14ac:dyDescent="0.25">
      <c r="A444" s="1" t="s">
        <v>40</v>
      </c>
      <c r="B444" s="1" t="s">
        <v>41</v>
      </c>
      <c r="C444" s="1">
        <v>1</v>
      </c>
      <c r="D444" s="1"/>
      <c r="E444" s="2" t="s">
        <v>936</v>
      </c>
      <c r="F444" s="2">
        <v>3</v>
      </c>
      <c r="G444" s="2">
        <v>35</v>
      </c>
      <c r="H444" s="2" t="s">
        <v>944</v>
      </c>
      <c r="I444" s="2" t="s">
        <v>52</v>
      </c>
      <c r="J444" s="2"/>
      <c r="K444" s="2"/>
      <c r="L444" s="10" t="s">
        <v>945</v>
      </c>
      <c r="M444" s="10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T444" s="1"/>
      <c r="AU444" s="34"/>
      <c r="AV444" s="34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1:61" hidden="1" x14ac:dyDescent="0.25">
      <c r="A445" s="1" t="s">
        <v>40</v>
      </c>
      <c r="B445" s="1" t="s">
        <v>41</v>
      </c>
      <c r="C445" s="1">
        <v>4</v>
      </c>
      <c r="D445" s="1"/>
      <c r="E445" s="2" t="s">
        <v>936</v>
      </c>
      <c r="F445" s="2">
        <v>4</v>
      </c>
      <c r="G445" s="2">
        <v>55</v>
      </c>
      <c r="H445" s="5" t="s">
        <v>949</v>
      </c>
      <c r="I445" s="5" t="s">
        <v>39</v>
      </c>
      <c r="J445" s="5"/>
      <c r="K445" s="2"/>
      <c r="L445" s="10" t="s">
        <v>950</v>
      </c>
      <c r="M445" s="10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T445" s="1"/>
      <c r="AU445" s="34"/>
      <c r="AV445" s="34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1:61" hidden="1" x14ac:dyDescent="0.25">
      <c r="A446" s="1" t="s">
        <v>40</v>
      </c>
      <c r="B446" s="1" t="s">
        <v>41</v>
      </c>
      <c r="C446" s="1">
        <v>4</v>
      </c>
      <c r="D446" s="1"/>
      <c r="E446" s="2" t="s">
        <v>936</v>
      </c>
      <c r="F446" s="2">
        <v>4</v>
      </c>
      <c r="G446" s="2">
        <v>15</v>
      </c>
      <c r="H446" s="2" t="s">
        <v>946</v>
      </c>
      <c r="I446" s="2" t="s">
        <v>52</v>
      </c>
      <c r="J446" s="2"/>
      <c r="K446" s="2"/>
      <c r="L446" s="10"/>
      <c r="M446" s="10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T446" s="1"/>
      <c r="AU446" s="34"/>
      <c r="AV446" s="34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1:61" hidden="1" x14ac:dyDescent="0.25">
      <c r="A447" s="1" t="s">
        <v>40</v>
      </c>
      <c r="B447" s="1" t="s">
        <v>41</v>
      </c>
      <c r="C447" s="1">
        <v>4</v>
      </c>
      <c r="D447" s="1"/>
      <c r="E447" s="2" t="s">
        <v>936</v>
      </c>
      <c r="F447" s="2">
        <v>4</v>
      </c>
      <c r="G447" s="2">
        <v>45</v>
      </c>
      <c r="H447" s="2" t="s">
        <v>947</v>
      </c>
      <c r="I447" s="2" t="s">
        <v>52</v>
      </c>
      <c r="J447" s="2"/>
      <c r="K447" s="2"/>
      <c r="L447" s="10" t="s">
        <v>948</v>
      </c>
      <c r="M447" s="10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T447" s="1"/>
      <c r="AU447" s="34"/>
      <c r="AV447" s="34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1:61" hidden="1" x14ac:dyDescent="0.25">
      <c r="A448" s="1" t="s">
        <v>40</v>
      </c>
      <c r="B448" s="1" t="s">
        <v>41</v>
      </c>
      <c r="C448" s="1">
        <v>4</v>
      </c>
      <c r="D448" s="1"/>
      <c r="E448" s="2" t="s">
        <v>936</v>
      </c>
      <c r="F448" s="2">
        <v>4</v>
      </c>
      <c r="G448" s="2">
        <v>56</v>
      </c>
      <c r="H448" s="2" t="s">
        <v>951</v>
      </c>
      <c r="I448" s="2" t="s">
        <v>52</v>
      </c>
      <c r="J448" s="2"/>
      <c r="K448" s="2"/>
      <c r="L448" s="10" t="s">
        <v>952</v>
      </c>
      <c r="M448" s="10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T448" s="1"/>
      <c r="AU448" s="34"/>
      <c r="AV448" s="34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1:61" hidden="1" x14ac:dyDescent="0.25">
      <c r="A449" s="1" t="s">
        <v>40</v>
      </c>
      <c r="B449" s="1" t="s">
        <v>41</v>
      </c>
      <c r="C449" s="1">
        <v>4</v>
      </c>
      <c r="D449" s="1"/>
      <c r="E449" s="2" t="s">
        <v>936</v>
      </c>
      <c r="F449" s="2">
        <v>8</v>
      </c>
      <c r="G449" s="2">
        <v>19</v>
      </c>
      <c r="H449" s="5" t="s">
        <v>953</v>
      </c>
      <c r="I449" s="5" t="s">
        <v>39</v>
      </c>
      <c r="J449" s="5"/>
      <c r="K449" s="2"/>
      <c r="L449" s="10" t="s">
        <v>954</v>
      </c>
      <c r="M449" s="10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T449" s="1"/>
      <c r="AU449" s="34"/>
      <c r="AV449" s="34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1:61" hidden="1" x14ac:dyDescent="0.25">
      <c r="A450" s="1" t="s">
        <v>40</v>
      </c>
      <c r="B450" s="1" t="s">
        <v>41</v>
      </c>
      <c r="C450" s="1">
        <v>4</v>
      </c>
      <c r="D450" s="1"/>
      <c r="E450" s="2" t="s">
        <v>936</v>
      </c>
      <c r="F450" s="2">
        <v>8</v>
      </c>
      <c r="G450" s="2">
        <v>23</v>
      </c>
      <c r="H450" s="2" t="s">
        <v>955</v>
      </c>
      <c r="I450" s="2" t="s">
        <v>52</v>
      </c>
      <c r="J450" s="2"/>
      <c r="K450" s="2"/>
      <c r="L450" s="10" t="s">
        <v>956</v>
      </c>
      <c r="M450" s="10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T450" s="1"/>
      <c r="AU450" s="34"/>
      <c r="AV450" s="34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1:61" hidden="1" x14ac:dyDescent="0.25">
      <c r="A451" s="1" t="s">
        <v>40</v>
      </c>
      <c r="B451" s="1" t="s">
        <v>41</v>
      </c>
      <c r="C451" s="1">
        <v>1</v>
      </c>
      <c r="D451" s="1"/>
      <c r="E451" s="2" t="s">
        <v>936</v>
      </c>
      <c r="F451" s="2">
        <v>11</v>
      </c>
      <c r="G451" s="2">
        <v>21</v>
      </c>
      <c r="H451" s="5" t="s">
        <v>959</v>
      </c>
      <c r="I451" s="5" t="s">
        <v>39</v>
      </c>
      <c r="J451" s="5"/>
      <c r="K451" s="2"/>
      <c r="L451" s="10" t="s">
        <v>960</v>
      </c>
      <c r="M451" s="10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T451" s="1"/>
      <c r="AU451" s="34"/>
      <c r="AV451" s="34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1:61" hidden="1" x14ac:dyDescent="0.25">
      <c r="A452" s="1" t="s">
        <v>40</v>
      </c>
      <c r="B452" s="1" t="s">
        <v>41</v>
      </c>
      <c r="C452" s="1">
        <v>1</v>
      </c>
      <c r="D452" s="1"/>
      <c r="E452" s="2" t="s">
        <v>936</v>
      </c>
      <c r="F452" s="2">
        <v>11</v>
      </c>
      <c r="G452" s="2">
        <v>23</v>
      </c>
      <c r="H452" s="2" t="s">
        <v>961</v>
      </c>
      <c r="I452" s="2" t="s">
        <v>52</v>
      </c>
      <c r="J452" s="2"/>
      <c r="K452" s="2"/>
      <c r="L452" s="10" t="s">
        <v>962</v>
      </c>
      <c r="M452" s="10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T452" s="1"/>
      <c r="AU452" s="34"/>
      <c r="AV452" s="34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1:61" hidden="1" x14ac:dyDescent="0.25">
      <c r="A453" s="1" t="s">
        <v>40</v>
      </c>
      <c r="B453" s="1" t="s">
        <v>41</v>
      </c>
      <c r="C453" s="1">
        <v>1</v>
      </c>
      <c r="D453" s="1"/>
      <c r="E453" s="2" t="s">
        <v>936</v>
      </c>
      <c r="F453" s="2">
        <v>11</v>
      </c>
      <c r="G453" s="2">
        <v>14</v>
      </c>
      <c r="H453" s="2" t="s">
        <v>957</v>
      </c>
      <c r="I453" s="2" t="s">
        <v>52</v>
      </c>
      <c r="J453" s="2"/>
      <c r="K453" s="2"/>
      <c r="L453" s="10" t="s">
        <v>958</v>
      </c>
      <c r="M453" s="10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T453" s="1"/>
      <c r="AU453" s="34"/>
      <c r="AV453" s="34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1:61" hidden="1" x14ac:dyDescent="0.25">
      <c r="A454" s="1" t="s">
        <v>40</v>
      </c>
      <c r="B454" s="1" t="s">
        <v>41</v>
      </c>
      <c r="C454" s="1">
        <v>1</v>
      </c>
      <c r="D454" s="1"/>
      <c r="E454" s="2" t="s">
        <v>936</v>
      </c>
      <c r="F454" s="2">
        <v>11</v>
      </c>
      <c r="G454" s="2">
        <v>56</v>
      </c>
      <c r="H454" s="2" t="s">
        <v>963</v>
      </c>
      <c r="I454" s="2" t="s">
        <v>52</v>
      </c>
      <c r="J454" s="2"/>
      <c r="K454" s="2"/>
      <c r="L454" s="10" t="s">
        <v>964</v>
      </c>
      <c r="M454" s="10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T454" s="1"/>
      <c r="AU454" s="34"/>
      <c r="AV454" s="34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1:61" hidden="1" x14ac:dyDescent="0.25">
      <c r="A455" s="1" t="s">
        <v>40</v>
      </c>
      <c r="B455" s="1" t="s">
        <v>41</v>
      </c>
      <c r="C455" s="1">
        <v>6</v>
      </c>
      <c r="D455" s="1"/>
      <c r="E455" s="2" t="s">
        <v>936</v>
      </c>
      <c r="F455" s="2">
        <v>16</v>
      </c>
      <c r="G455" s="2">
        <v>56</v>
      </c>
      <c r="H455" s="2" t="s">
        <v>973</v>
      </c>
      <c r="I455" s="2" t="s">
        <v>52</v>
      </c>
      <c r="J455" s="2"/>
      <c r="K455" s="2"/>
      <c r="L455" s="10" t="s">
        <v>974</v>
      </c>
      <c r="M455" s="10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T455" s="1"/>
      <c r="AU455" s="34"/>
      <c r="AV455" s="34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1:61" hidden="1" x14ac:dyDescent="0.25">
      <c r="A456" s="1" t="s">
        <v>40</v>
      </c>
      <c r="B456" s="1" t="s">
        <v>41</v>
      </c>
      <c r="C456" s="1">
        <v>6</v>
      </c>
      <c r="D456" s="1"/>
      <c r="E456" s="2" t="s">
        <v>936</v>
      </c>
      <c r="F456" s="2">
        <v>16</v>
      </c>
      <c r="G456" s="2">
        <v>37</v>
      </c>
      <c r="H456" s="2" t="s">
        <v>971</v>
      </c>
      <c r="I456" s="2" t="s">
        <v>52</v>
      </c>
      <c r="J456" s="2"/>
      <c r="K456" s="2"/>
      <c r="L456" s="10" t="s">
        <v>972</v>
      </c>
      <c r="M456" s="10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T456" s="1"/>
      <c r="AU456" s="34"/>
      <c r="AV456" s="34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1:61" hidden="1" x14ac:dyDescent="0.25">
      <c r="A457" s="1" t="s">
        <v>40</v>
      </c>
      <c r="B457" s="1" t="s">
        <v>41</v>
      </c>
      <c r="C457" s="1">
        <v>6</v>
      </c>
      <c r="D457" s="1"/>
      <c r="E457" s="2" t="s">
        <v>936</v>
      </c>
      <c r="F457" s="2">
        <v>16</v>
      </c>
      <c r="G457" s="2">
        <v>4</v>
      </c>
      <c r="H457" s="2" t="s">
        <v>965</v>
      </c>
      <c r="I457" s="2" t="s">
        <v>52</v>
      </c>
      <c r="J457" s="2"/>
      <c r="K457" s="2"/>
      <c r="L457" s="10" t="s">
        <v>966</v>
      </c>
      <c r="M457" s="10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T457" s="1"/>
      <c r="AU457" s="34"/>
      <c r="AV457" s="34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1:61" hidden="1" x14ac:dyDescent="0.25">
      <c r="A458" s="1" t="s">
        <v>40</v>
      </c>
      <c r="B458" s="1" t="s">
        <v>41</v>
      </c>
      <c r="C458" s="1">
        <v>6</v>
      </c>
      <c r="D458" s="1"/>
      <c r="E458" s="2" t="s">
        <v>936</v>
      </c>
      <c r="F458" s="2">
        <v>16</v>
      </c>
      <c r="G458" s="2">
        <v>10</v>
      </c>
      <c r="H458" s="2" t="s">
        <v>967</v>
      </c>
      <c r="I458" s="2" t="s">
        <v>52</v>
      </c>
      <c r="J458" s="2"/>
      <c r="K458" s="2"/>
      <c r="L458" s="10" t="s">
        <v>968</v>
      </c>
      <c r="M458" s="10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T458" s="1"/>
      <c r="AU458" s="34"/>
      <c r="AV458" s="34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1:61" hidden="1" x14ac:dyDescent="0.25">
      <c r="A459" s="1" t="s">
        <v>40</v>
      </c>
      <c r="B459" s="1" t="s">
        <v>41</v>
      </c>
      <c r="C459" s="1">
        <v>6</v>
      </c>
      <c r="D459" s="1"/>
      <c r="E459" s="2" t="s">
        <v>936</v>
      </c>
      <c r="F459" s="2">
        <v>16</v>
      </c>
      <c r="G459" s="2">
        <v>35</v>
      </c>
      <c r="H459" s="5" t="s">
        <v>969</v>
      </c>
      <c r="I459" s="5" t="s">
        <v>39</v>
      </c>
      <c r="J459" s="5"/>
      <c r="K459" s="2"/>
      <c r="L459" s="10" t="s">
        <v>970</v>
      </c>
      <c r="M459" s="10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T459" s="1"/>
      <c r="AU459" s="34"/>
      <c r="AV459" s="34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1:61" hidden="1" x14ac:dyDescent="0.25">
      <c r="A460" s="1" t="s">
        <v>40</v>
      </c>
      <c r="B460" s="1" t="s">
        <v>41</v>
      </c>
      <c r="C460" s="1">
        <v>6</v>
      </c>
      <c r="D460" s="1"/>
      <c r="E460" s="2" t="s">
        <v>936</v>
      </c>
      <c r="F460" s="2">
        <v>18</v>
      </c>
      <c r="G460" s="2">
        <v>81</v>
      </c>
      <c r="H460" s="2" t="s">
        <v>976</v>
      </c>
      <c r="I460" s="2" t="s">
        <v>52</v>
      </c>
      <c r="J460" s="2"/>
      <c r="K460" s="2"/>
      <c r="L460" s="10" t="s">
        <v>977</v>
      </c>
      <c r="M460" s="10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T460" s="1"/>
      <c r="AU460" s="34"/>
      <c r="AV460" s="34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1:61" hidden="1" x14ac:dyDescent="0.25">
      <c r="A461" s="1" t="s">
        <v>40</v>
      </c>
      <c r="B461" s="1" t="s">
        <v>41</v>
      </c>
      <c r="C461" s="1">
        <v>6</v>
      </c>
      <c r="D461" s="1"/>
      <c r="E461" s="2" t="s">
        <v>936</v>
      </c>
      <c r="F461" s="2">
        <v>18</v>
      </c>
      <c r="G461" s="2">
        <v>105</v>
      </c>
      <c r="H461" s="2" t="s">
        <v>978</v>
      </c>
      <c r="I461" s="2" t="s">
        <v>52</v>
      </c>
      <c r="J461" s="2"/>
      <c r="K461" s="2"/>
      <c r="L461" s="10" t="s">
        <v>979</v>
      </c>
      <c r="M461" s="10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T461" s="1"/>
      <c r="AU461" s="34"/>
      <c r="AV461" s="34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1:61" hidden="1" x14ac:dyDescent="0.25">
      <c r="A462" s="1" t="s">
        <v>40</v>
      </c>
      <c r="B462" s="1" t="s">
        <v>41</v>
      </c>
      <c r="C462" s="1">
        <v>6</v>
      </c>
      <c r="D462" s="1"/>
      <c r="E462" s="2" t="s">
        <v>936</v>
      </c>
      <c r="F462" s="2">
        <v>18</v>
      </c>
      <c r="G462" s="2">
        <v>2</v>
      </c>
      <c r="H462" s="5" t="s">
        <v>753</v>
      </c>
      <c r="I462" s="5" t="s">
        <v>39</v>
      </c>
      <c r="J462" s="5"/>
      <c r="K462" s="2"/>
      <c r="L462" s="10" t="s">
        <v>975</v>
      </c>
      <c r="M462" s="10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T462" s="1"/>
      <c r="AU462" s="34"/>
      <c r="AV462" s="34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1:61" hidden="1" x14ac:dyDescent="0.25">
      <c r="A463" s="1" t="s">
        <v>40</v>
      </c>
      <c r="B463" s="1" t="s">
        <v>41</v>
      </c>
      <c r="C463" s="1">
        <v>2</v>
      </c>
      <c r="D463" s="1"/>
      <c r="E463" s="2" t="s">
        <v>936</v>
      </c>
      <c r="F463" s="2">
        <v>19</v>
      </c>
      <c r="G463" s="2">
        <v>43</v>
      </c>
      <c r="H463" s="2" t="s">
        <v>980</v>
      </c>
      <c r="I463" s="2" t="s">
        <v>52</v>
      </c>
      <c r="J463" s="2"/>
      <c r="K463" s="2"/>
      <c r="L463" s="10" t="s">
        <v>981</v>
      </c>
      <c r="M463" s="10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T463" s="1"/>
      <c r="AU463" s="34"/>
      <c r="AV463" s="34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1:61" hidden="1" x14ac:dyDescent="0.25">
      <c r="A464" s="1" t="s">
        <v>40</v>
      </c>
      <c r="B464" s="1" t="s">
        <v>41</v>
      </c>
      <c r="C464" s="1">
        <v>2</v>
      </c>
      <c r="D464" s="1"/>
      <c r="E464" s="2" t="s">
        <v>936</v>
      </c>
      <c r="F464" s="2">
        <v>19</v>
      </c>
      <c r="G464" s="2">
        <v>65</v>
      </c>
      <c r="H464" s="5" t="s">
        <v>982</v>
      </c>
      <c r="I464" s="5" t="s">
        <v>39</v>
      </c>
      <c r="J464" s="5"/>
      <c r="K464" s="2"/>
      <c r="L464" s="10" t="s">
        <v>983</v>
      </c>
      <c r="M464" s="10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T464" s="1"/>
      <c r="AU464" s="34"/>
      <c r="AV464" s="34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1:61" hidden="1" x14ac:dyDescent="0.25">
      <c r="A465" s="1" t="s">
        <v>40</v>
      </c>
      <c r="B465" s="1" t="s">
        <v>41</v>
      </c>
      <c r="C465" s="1">
        <v>2</v>
      </c>
      <c r="D465" s="1"/>
      <c r="E465" s="2" t="s">
        <v>936</v>
      </c>
      <c r="F465" s="2">
        <v>19</v>
      </c>
      <c r="G465" s="2">
        <v>75</v>
      </c>
      <c r="H465" s="2" t="s">
        <v>219</v>
      </c>
      <c r="I465" s="2" t="s">
        <v>52</v>
      </c>
      <c r="J465" s="2"/>
      <c r="K465" s="2"/>
      <c r="L465" s="10" t="s">
        <v>984</v>
      </c>
      <c r="M465" s="10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T465" s="1"/>
      <c r="AU465" s="34"/>
      <c r="AV465" s="34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1:61" ht="45" hidden="1" x14ac:dyDescent="0.25">
      <c r="A466" s="7" t="s">
        <v>40</v>
      </c>
      <c r="B466" s="7" t="s">
        <v>41</v>
      </c>
      <c r="C466" s="1">
        <v>6</v>
      </c>
      <c r="D466" s="7" t="s">
        <v>236</v>
      </c>
      <c r="E466" s="8" t="s">
        <v>936</v>
      </c>
      <c r="F466" s="8">
        <v>20</v>
      </c>
      <c r="G466" s="8">
        <v>56</v>
      </c>
      <c r="H466" s="8" t="s">
        <v>985</v>
      </c>
      <c r="I466" s="8" t="s">
        <v>52</v>
      </c>
      <c r="J466" s="2"/>
      <c r="K466" s="2"/>
      <c r="L466" s="10" t="s">
        <v>986</v>
      </c>
      <c r="M466" s="10" t="s">
        <v>987</v>
      </c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T466" s="1"/>
      <c r="AU466" s="34"/>
      <c r="AV466" s="34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1:61" hidden="1" x14ac:dyDescent="0.25">
      <c r="A467" s="1" t="s">
        <v>40</v>
      </c>
      <c r="B467" s="1" t="s">
        <v>41</v>
      </c>
      <c r="C467" s="1">
        <v>6</v>
      </c>
      <c r="D467" s="1"/>
      <c r="E467" s="2" t="s">
        <v>936</v>
      </c>
      <c r="F467" s="2">
        <v>20</v>
      </c>
      <c r="G467" s="2">
        <v>8</v>
      </c>
      <c r="H467" s="2" t="s">
        <v>988</v>
      </c>
      <c r="I467" s="2" t="s">
        <v>52</v>
      </c>
      <c r="J467" s="2"/>
      <c r="K467" s="2"/>
      <c r="L467" s="10" t="s">
        <v>989</v>
      </c>
      <c r="M467" s="10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T467" s="1"/>
      <c r="AU467" s="34"/>
      <c r="AV467" s="34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1:61" hidden="1" x14ac:dyDescent="0.25">
      <c r="A468" s="1" t="s">
        <v>40</v>
      </c>
      <c r="B468" s="1" t="s">
        <v>41</v>
      </c>
      <c r="C468" s="1">
        <v>6</v>
      </c>
      <c r="D468" s="1"/>
      <c r="E468" s="2" t="s">
        <v>936</v>
      </c>
      <c r="F468" s="2">
        <v>20</v>
      </c>
      <c r="G468" s="2">
        <v>40</v>
      </c>
      <c r="H468" s="5" t="s">
        <v>990</v>
      </c>
      <c r="I468" s="5" t="s">
        <v>39</v>
      </c>
      <c r="J468" s="5"/>
      <c r="K468" s="2"/>
      <c r="L468" s="10" t="s">
        <v>991</v>
      </c>
      <c r="M468" s="10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T468" s="1"/>
      <c r="AU468" s="34"/>
      <c r="AV468" s="34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1:61" hidden="1" x14ac:dyDescent="0.25">
      <c r="A469" s="1" t="s">
        <v>40</v>
      </c>
      <c r="B469" s="1" t="s">
        <v>41</v>
      </c>
      <c r="C469" s="1">
        <v>5</v>
      </c>
      <c r="D469" s="1"/>
      <c r="E469" s="2" t="s">
        <v>936</v>
      </c>
      <c r="F469" s="2" t="s">
        <v>458</v>
      </c>
      <c r="G469" s="2">
        <v>57</v>
      </c>
      <c r="H469" s="2" t="s">
        <v>998</v>
      </c>
      <c r="I469" s="2" t="s">
        <v>52</v>
      </c>
      <c r="J469" s="2"/>
      <c r="K469" s="2"/>
      <c r="L469" s="10"/>
      <c r="M469" s="10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T469" s="1"/>
      <c r="AU469" s="34"/>
      <c r="AV469" s="34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1:61" hidden="1" x14ac:dyDescent="0.25">
      <c r="A470" s="1" t="s">
        <v>40</v>
      </c>
      <c r="B470" s="1" t="s">
        <v>41</v>
      </c>
      <c r="C470" s="1">
        <v>5</v>
      </c>
      <c r="D470" s="1"/>
      <c r="E470" s="2" t="s">
        <v>936</v>
      </c>
      <c r="F470" s="2" t="s">
        <v>458</v>
      </c>
      <c r="G470" s="2">
        <v>35</v>
      </c>
      <c r="H470" s="5" t="s">
        <v>993</v>
      </c>
      <c r="I470" s="5" t="s">
        <v>39</v>
      </c>
      <c r="J470" s="5"/>
      <c r="K470" s="2"/>
      <c r="L470" s="10" t="s">
        <v>994</v>
      </c>
      <c r="M470" s="10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T470" s="1"/>
      <c r="AU470" s="34"/>
      <c r="AV470" s="34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1:61" hidden="1" x14ac:dyDescent="0.25">
      <c r="A471" s="1" t="s">
        <v>40</v>
      </c>
      <c r="B471" s="1" t="s">
        <v>41</v>
      </c>
      <c r="C471" s="1">
        <v>5</v>
      </c>
      <c r="D471" s="1"/>
      <c r="E471" s="2" t="s">
        <v>936</v>
      </c>
      <c r="F471" s="2" t="s">
        <v>458</v>
      </c>
      <c r="G471" s="2">
        <v>6</v>
      </c>
      <c r="H471" s="2" t="s">
        <v>992</v>
      </c>
      <c r="I471" s="2" t="s">
        <v>52</v>
      </c>
      <c r="J471" s="2"/>
      <c r="K471" s="2"/>
      <c r="L471" s="10"/>
      <c r="M471" s="10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T471" s="1"/>
      <c r="AU471" s="34"/>
      <c r="AV471" s="34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1:61" hidden="1" x14ac:dyDescent="0.25">
      <c r="A472" s="1" t="s">
        <v>40</v>
      </c>
      <c r="B472" s="1" t="s">
        <v>41</v>
      </c>
      <c r="C472" s="1">
        <v>5</v>
      </c>
      <c r="D472" s="1"/>
      <c r="E472" s="2" t="s">
        <v>936</v>
      </c>
      <c r="F472" s="2" t="s">
        <v>458</v>
      </c>
      <c r="G472" s="2">
        <v>49</v>
      </c>
      <c r="H472" s="2" t="s">
        <v>996</v>
      </c>
      <c r="I472" s="2" t="s">
        <v>52</v>
      </c>
      <c r="J472" s="2"/>
      <c r="K472" s="2"/>
      <c r="L472" s="10" t="s">
        <v>997</v>
      </c>
      <c r="M472" s="10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T472" s="1"/>
      <c r="AU472" s="34"/>
      <c r="AV472" s="34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1:61" hidden="1" x14ac:dyDescent="0.25">
      <c r="A473" s="1" t="s">
        <v>40</v>
      </c>
      <c r="B473" s="1" t="s">
        <v>41</v>
      </c>
      <c r="C473" s="1">
        <v>5</v>
      </c>
      <c r="D473" s="1"/>
      <c r="E473" s="2" t="s">
        <v>936</v>
      </c>
      <c r="F473" s="2" t="s">
        <v>458</v>
      </c>
      <c r="G473" s="2">
        <v>38</v>
      </c>
      <c r="H473" s="2" t="s">
        <v>995</v>
      </c>
      <c r="I473" s="2" t="s">
        <v>52</v>
      </c>
      <c r="J473" s="2"/>
      <c r="K473" s="2"/>
      <c r="L473" s="10"/>
      <c r="M473" s="10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T473" s="1"/>
      <c r="AU473" s="34"/>
      <c r="AV473" s="34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1:61" x14ac:dyDescent="0.25">
      <c r="A474" s="129" t="s">
        <v>40</v>
      </c>
      <c r="B474" s="129" t="s">
        <v>41</v>
      </c>
      <c r="C474" s="129">
        <v>6</v>
      </c>
      <c r="D474" s="129" t="s">
        <v>2496</v>
      </c>
      <c r="E474" s="53" t="s">
        <v>210</v>
      </c>
      <c r="F474" s="53">
        <v>9</v>
      </c>
      <c r="G474" s="2"/>
      <c r="H474" s="5" t="s">
        <v>2481</v>
      </c>
      <c r="I474" s="5" t="s">
        <v>39</v>
      </c>
      <c r="J474" s="5"/>
      <c r="K474" s="2">
        <v>2019</v>
      </c>
      <c r="L474" s="10" t="s">
        <v>2482</v>
      </c>
      <c r="M474" s="10"/>
      <c r="N474" s="36"/>
      <c r="O474" s="36"/>
      <c r="P474" s="36"/>
      <c r="Q474" s="36"/>
      <c r="R474" s="85">
        <v>1965</v>
      </c>
      <c r="S474" s="134">
        <f>IF((2017-R474)&gt;35,6,IF(AND((2017-R474)&lt;=35,(2017-R474)&gt;=26),5,IF(AND((2017-R474)&lt;=25, (2017-R474)&gt;=16),3,1)))</f>
        <v>6</v>
      </c>
      <c r="T474" s="73">
        <v>0</v>
      </c>
      <c r="U474" s="73">
        <v>0</v>
      </c>
      <c r="V474" s="70">
        <v>0</v>
      </c>
      <c r="W474" s="70">
        <v>0</v>
      </c>
      <c r="X474" s="70">
        <v>0</v>
      </c>
      <c r="Y474" s="71">
        <v>1</v>
      </c>
      <c r="Z474" s="132">
        <v>59.16</v>
      </c>
      <c r="AA474" s="36">
        <f>IF(Z474=100,9,IF(AND((Z474&lt;100),(Z474&gt;=90)),8,IF(AND((Z474&lt;90),(Z474&gt;=80)),7,IF(AND((Z474&lt;80),(Z474&gt;=70)),6,5))))</f>
        <v>5</v>
      </c>
      <c r="AB474" s="131">
        <v>10</v>
      </c>
      <c r="AC474" s="84">
        <f>AB474</f>
        <v>10</v>
      </c>
      <c r="AD474" s="69" t="s">
        <v>2459</v>
      </c>
      <c r="AE474" s="72">
        <v>3</v>
      </c>
      <c r="AF474" s="69" t="s">
        <v>2460</v>
      </c>
      <c r="AG474" s="72">
        <v>0</v>
      </c>
      <c r="AH474" s="132">
        <v>140</v>
      </c>
      <c r="AI474" s="36">
        <f>(IF(AH474&gt;201,7,IF(AND(AH474&lt;=200,AH474&gt;=151),5,IF(AND(AH474&lt;=150,AH474&gt;=101),4,IF(AND(AH474&lt;=100,AH474&gt;=51),3,2)))))</f>
        <v>4</v>
      </c>
      <c r="AJ474" s="70">
        <v>2</v>
      </c>
      <c r="AK474" s="72">
        <v>0</v>
      </c>
      <c r="AL474" s="132">
        <v>20</v>
      </c>
      <c r="AM474" s="87">
        <v>0</v>
      </c>
      <c r="AN474" s="71">
        <v>0</v>
      </c>
      <c r="AO474" s="72">
        <v>0</v>
      </c>
      <c r="AP474" s="149">
        <v>97.4</v>
      </c>
      <c r="AQ474" s="125" t="e">
        <f>(IF((AP474-#REF!)&gt;0.3,3,IF(AND((AP474-#REF!)&lt;0.3,(AP474-#REF!)&gt;0.2),2,IF(AND((AP474-#REF!)&lt;0.2,(AP474-#REF!)&gt;0.1),1,IF(AND((AP474-#REF!)&lt;0.1,(AP474-#REF!)&gt;=0),0,0)))))</f>
        <v>#REF!</v>
      </c>
      <c r="AR474" s="126" t="e">
        <f>(IF((AP474-#REF!)&gt;0.3,3,IF(AND((AP474-#REF!)&lt;0.3,(AP474-#REF!)&gt;0.2),2,IF(AND((AP474-#REF!)&lt;0.2,(AP474-#REF!)&gt;0.1),1,IF(AND((AP474-#REF!)&lt;0.1,(AP474-#REF!)&gt;=0),0,"ОТКЛОНИТЬ")))))</f>
        <v>#REF!</v>
      </c>
      <c r="AS474" s="127" t="e">
        <f>IF(AR474="ОТКЛОНИТЬ", "ОТКЛОНИТЬ",S474+U474+W474+Y474+AA474+AC474+AE474+AG474+AI474+AK474+AM474+AQ474)</f>
        <v>#REF!</v>
      </c>
      <c r="AT474" s="128" t="e">
        <f>S474+U474+W474+Y474+AA474+AC474+AE474+AG474+AI474+AK474+AM474+AQ474</f>
        <v>#REF!</v>
      </c>
      <c r="AU474" s="133"/>
      <c r="AV474" s="133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</row>
    <row r="475" spans="1:61" hidden="1" x14ac:dyDescent="0.25">
      <c r="A475" s="1" t="s">
        <v>40</v>
      </c>
      <c r="B475" s="1" t="s">
        <v>41</v>
      </c>
      <c r="C475" s="1">
        <v>5</v>
      </c>
      <c r="D475" s="1"/>
      <c r="E475" s="2" t="s">
        <v>936</v>
      </c>
      <c r="F475" s="2" t="s">
        <v>718</v>
      </c>
      <c r="G475" s="2">
        <v>73</v>
      </c>
      <c r="H475" s="2" t="s">
        <v>1005</v>
      </c>
      <c r="I475" s="2" t="s">
        <v>52</v>
      </c>
      <c r="J475" s="2"/>
      <c r="K475" s="2"/>
      <c r="L475" s="10" t="s">
        <v>1006</v>
      </c>
      <c r="M475" s="10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T475" s="1"/>
      <c r="AU475" s="34"/>
      <c r="AV475" s="34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1:61" hidden="1" x14ac:dyDescent="0.25">
      <c r="A476" s="1" t="s">
        <v>40</v>
      </c>
      <c r="B476" s="1" t="s">
        <v>41</v>
      </c>
      <c r="C476" s="1">
        <v>5</v>
      </c>
      <c r="D476" s="1"/>
      <c r="E476" s="2" t="s">
        <v>936</v>
      </c>
      <c r="F476" s="2" t="s">
        <v>718</v>
      </c>
      <c r="G476" s="2">
        <v>44</v>
      </c>
      <c r="H476" s="2" t="s">
        <v>1001</v>
      </c>
      <c r="I476" s="2" t="s">
        <v>52</v>
      </c>
      <c r="J476" s="2"/>
      <c r="K476" s="2"/>
      <c r="L476" s="10" t="s">
        <v>1002</v>
      </c>
      <c r="M476" s="10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T476" s="1"/>
      <c r="AU476" s="34"/>
      <c r="AV476" s="34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1:61" hidden="1" x14ac:dyDescent="0.25">
      <c r="A477" s="1" t="s">
        <v>40</v>
      </c>
      <c r="B477" s="1" t="s">
        <v>41</v>
      </c>
      <c r="C477" s="1">
        <v>5</v>
      </c>
      <c r="D477" s="1"/>
      <c r="E477" s="2" t="s">
        <v>936</v>
      </c>
      <c r="F477" s="2" t="s">
        <v>718</v>
      </c>
      <c r="G477" s="2">
        <v>41</v>
      </c>
      <c r="H477" s="2" t="s">
        <v>999</v>
      </c>
      <c r="I477" s="2" t="s">
        <v>52</v>
      </c>
      <c r="J477" s="2"/>
      <c r="K477" s="2"/>
      <c r="L477" s="10" t="s">
        <v>1000</v>
      </c>
      <c r="M477" s="10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T477" s="1"/>
      <c r="AU477" s="34"/>
      <c r="AV477" s="34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1:61" hidden="1" x14ac:dyDescent="0.25">
      <c r="A478" s="1" t="s">
        <v>40</v>
      </c>
      <c r="B478" s="1" t="s">
        <v>41</v>
      </c>
      <c r="C478" s="1">
        <v>5</v>
      </c>
      <c r="D478" s="1"/>
      <c r="E478" s="2" t="s">
        <v>936</v>
      </c>
      <c r="F478" s="2" t="s">
        <v>1007</v>
      </c>
      <c r="G478" s="2">
        <v>11</v>
      </c>
      <c r="H478" s="2" t="s">
        <v>1008</v>
      </c>
      <c r="I478" s="2" t="s">
        <v>52</v>
      </c>
      <c r="J478" s="2"/>
      <c r="K478" s="2"/>
      <c r="L478" s="10" t="s">
        <v>1009</v>
      </c>
      <c r="M478" s="10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T478" s="1"/>
      <c r="AU478" s="34"/>
      <c r="AV478" s="34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1:61" hidden="1" x14ac:dyDescent="0.25">
      <c r="A479" s="1" t="s">
        <v>40</v>
      </c>
      <c r="B479" s="1" t="s">
        <v>41</v>
      </c>
      <c r="C479" s="1">
        <v>5</v>
      </c>
      <c r="D479" s="1"/>
      <c r="E479" s="2" t="s">
        <v>936</v>
      </c>
      <c r="F479" s="2" t="s">
        <v>1007</v>
      </c>
      <c r="G479" s="2">
        <v>21</v>
      </c>
      <c r="H479" s="2" t="s">
        <v>1012</v>
      </c>
      <c r="I479" s="2" t="s">
        <v>52</v>
      </c>
      <c r="J479" s="2"/>
      <c r="K479" s="2"/>
      <c r="L479" s="10" t="s">
        <v>1013</v>
      </c>
      <c r="M479" s="10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T479" s="1"/>
      <c r="AU479" s="34"/>
      <c r="AV479" s="34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1:61" hidden="1" x14ac:dyDescent="0.25">
      <c r="A480" s="1" t="s">
        <v>40</v>
      </c>
      <c r="B480" s="1" t="s">
        <v>41</v>
      </c>
      <c r="C480" s="1">
        <v>5</v>
      </c>
      <c r="D480" s="1"/>
      <c r="E480" s="2" t="s">
        <v>936</v>
      </c>
      <c r="F480" s="2" t="s">
        <v>1007</v>
      </c>
      <c r="G480" s="2">
        <v>27</v>
      </c>
      <c r="H480" s="2" t="s">
        <v>1014</v>
      </c>
      <c r="I480" s="2" t="s">
        <v>52</v>
      </c>
      <c r="J480" s="2"/>
      <c r="K480" s="2"/>
      <c r="L480" s="10" t="s">
        <v>1015</v>
      </c>
      <c r="M480" s="10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T480" s="1"/>
      <c r="AU480" s="34"/>
      <c r="AV480" s="34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1:61" hidden="1" x14ac:dyDescent="0.25">
      <c r="A481" s="1" t="s">
        <v>40</v>
      </c>
      <c r="B481" s="1" t="s">
        <v>41</v>
      </c>
      <c r="C481" s="1">
        <v>5</v>
      </c>
      <c r="D481" s="1"/>
      <c r="E481" s="2" t="s">
        <v>936</v>
      </c>
      <c r="F481" s="2" t="s">
        <v>1007</v>
      </c>
      <c r="G481" s="2">
        <v>15</v>
      </c>
      <c r="H481" s="2" t="s">
        <v>1010</v>
      </c>
      <c r="I481" s="2" t="s">
        <v>52</v>
      </c>
      <c r="J481" s="2"/>
      <c r="K481" s="2"/>
      <c r="L481" s="10" t="s">
        <v>1011</v>
      </c>
      <c r="M481" s="10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T481" s="1"/>
      <c r="AU481" s="34"/>
      <c r="AV481" s="34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1:61" hidden="1" x14ac:dyDescent="0.25">
      <c r="A482" s="1" t="s">
        <v>40</v>
      </c>
      <c r="B482" s="1" t="s">
        <v>41</v>
      </c>
      <c r="C482" s="1">
        <v>5</v>
      </c>
      <c r="D482" s="1"/>
      <c r="E482" s="2" t="s">
        <v>936</v>
      </c>
      <c r="F482" s="2" t="s">
        <v>1007</v>
      </c>
      <c r="G482" s="2">
        <v>58</v>
      </c>
      <c r="H482" s="2" t="s">
        <v>1018</v>
      </c>
      <c r="I482" s="2" t="s">
        <v>52</v>
      </c>
      <c r="J482" s="2"/>
      <c r="K482" s="2"/>
      <c r="L482" s="10" t="s">
        <v>1019</v>
      </c>
      <c r="M482" s="10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T482" s="1"/>
      <c r="AU482" s="34"/>
      <c r="AV482" s="34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1:61" hidden="1" x14ac:dyDescent="0.25">
      <c r="A483" s="1" t="s">
        <v>40</v>
      </c>
      <c r="B483" s="1" t="s">
        <v>41</v>
      </c>
      <c r="C483" s="1">
        <v>5</v>
      </c>
      <c r="D483" s="1"/>
      <c r="E483" s="2" t="s">
        <v>936</v>
      </c>
      <c r="F483" s="2" t="s">
        <v>1007</v>
      </c>
      <c r="G483" s="2">
        <v>42</v>
      </c>
      <c r="H483" s="5" t="s">
        <v>1016</v>
      </c>
      <c r="I483" s="5" t="s">
        <v>39</v>
      </c>
      <c r="J483" s="5"/>
      <c r="K483" s="2"/>
      <c r="L483" s="10" t="s">
        <v>1017</v>
      </c>
      <c r="M483" s="10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T483" s="1"/>
      <c r="AU483" s="34"/>
      <c r="AV483" s="34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1:61" hidden="1" x14ac:dyDescent="0.25">
      <c r="A484" s="1" t="s">
        <v>40</v>
      </c>
      <c r="B484" s="1" t="s">
        <v>41</v>
      </c>
      <c r="C484" s="1">
        <v>6</v>
      </c>
      <c r="D484" s="1"/>
      <c r="E484" s="2" t="s">
        <v>936</v>
      </c>
      <c r="F484" s="2" t="s">
        <v>1020</v>
      </c>
      <c r="G484" s="2">
        <v>27</v>
      </c>
      <c r="H484" s="2" t="s">
        <v>1021</v>
      </c>
      <c r="I484" s="2" t="s">
        <v>52</v>
      </c>
      <c r="J484" s="2"/>
      <c r="K484" s="2"/>
      <c r="L484" s="10" t="s">
        <v>1022</v>
      </c>
      <c r="M484" s="10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T484" s="1"/>
      <c r="AU484" s="34"/>
      <c r="AV484" s="34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1:61" hidden="1" x14ac:dyDescent="0.25">
      <c r="A485" s="1" t="s">
        <v>40</v>
      </c>
      <c r="B485" s="1" t="s">
        <v>41</v>
      </c>
      <c r="C485" s="1">
        <v>6</v>
      </c>
      <c r="D485" s="1"/>
      <c r="E485" s="2" t="s">
        <v>936</v>
      </c>
      <c r="F485" s="2" t="s">
        <v>1020</v>
      </c>
      <c r="G485" s="2">
        <v>52</v>
      </c>
      <c r="H485" s="5" t="s">
        <v>1027</v>
      </c>
      <c r="I485" s="5" t="s">
        <v>39</v>
      </c>
      <c r="J485" s="5"/>
      <c r="K485" s="2"/>
      <c r="L485" s="10" t="s">
        <v>1028</v>
      </c>
      <c r="M485" s="10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T485" s="1"/>
      <c r="AU485" s="34"/>
      <c r="AV485" s="34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1:61" hidden="1" x14ac:dyDescent="0.25">
      <c r="A486" s="1" t="s">
        <v>40</v>
      </c>
      <c r="B486" s="1" t="s">
        <v>41</v>
      </c>
      <c r="C486" s="1">
        <v>6</v>
      </c>
      <c r="D486" s="1"/>
      <c r="E486" s="2" t="s">
        <v>936</v>
      </c>
      <c r="F486" s="2" t="s">
        <v>1020</v>
      </c>
      <c r="G486" s="2">
        <v>44</v>
      </c>
      <c r="H486" s="2" t="s">
        <v>1025</v>
      </c>
      <c r="I486" s="2" t="s">
        <v>52</v>
      </c>
      <c r="J486" s="2"/>
      <c r="K486" s="2"/>
      <c r="L486" s="10" t="s">
        <v>1026</v>
      </c>
      <c r="M486" s="10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T486" s="1"/>
      <c r="AU486" s="34"/>
      <c r="AV486" s="34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1:61" hidden="1" x14ac:dyDescent="0.25">
      <c r="A487" s="1" t="s">
        <v>40</v>
      </c>
      <c r="B487" s="1" t="s">
        <v>41</v>
      </c>
      <c r="C487" s="1">
        <v>6</v>
      </c>
      <c r="D487" s="1"/>
      <c r="E487" s="2" t="s">
        <v>936</v>
      </c>
      <c r="F487" s="2" t="s">
        <v>1020</v>
      </c>
      <c r="G487" s="2">
        <v>30</v>
      </c>
      <c r="H487" s="5" t="s">
        <v>1023</v>
      </c>
      <c r="I487" s="5" t="s">
        <v>39</v>
      </c>
      <c r="J487" s="5"/>
      <c r="K487" s="2"/>
      <c r="L487" s="10" t="s">
        <v>1024</v>
      </c>
      <c r="M487" s="10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T487" s="1"/>
      <c r="AU487" s="34"/>
      <c r="AV487" s="34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1:61" hidden="1" x14ac:dyDescent="0.25">
      <c r="A488" s="1" t="s">
        <v>40</v>
      </c>
      <c r="B488" s="1" t="s">
        <v>41</v>
      </c>
      <c r="C488" s="1">
        <v>6</v>
      </c>
      <c r="D488" s="1"/>
      <c r="E488" s="2" t="s">
        <v>936</v>
      </c>
      <c r="F488" s="2" t="s">
        <v>1020</v>
      </c>
      <c r="G488" s="2">
        <v>54</v>
      </c>
      <c r="H488" s="2" t="s">
        <v>1029</v>
      </c>
      <c r="I488" s="2" t="s">
        <v>52</v>
      </c>
      <c r="J488" s="2"/>
      <c r="K488" s="2"/>
      <c r="L488" s="10" t="s">
        <v>1030</v>
      </c>
      <c r="M488" s="10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T488" s="1"/>
      <c r="AU488" s="34"/>
      <c r="AV488" s="34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1:61" hidden="1" x14ac:dyDescent="0.25">
      <c r="A489" s="1" t="s">
        <v>40</v>
      </c>
      <c r="B489" s="1" t="s">
        <v>41</v>
      </c>
      <c r="C489" s="1">
        <v>6</v>
      </c>
      <c r="D489" s="1"/>
      <c r="E489" s="2" t="s">
        <v>936</v>
      </c>
      <c r="F489" s="2" t="s">
        <v>1031</v>
      </c>
      <c r="G489" s="2">
        <v>16</v>
      </c>
      <c r="H489" s="2" t="s">
        <v>1034</v>
      </c>
      <c r="I489" s="2" t="s">
        <v>52</v>
      </c>
      <c r="J489" s="2"/>
      <c r="K489" s="2"/>
      <c r="L489" s="10" t="s">
        <v>1035</v>
      </c>
      <c r="M489" s="10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T489" s="1"/>
      <c r="AU489" s="34"/>
      <c r="AV489" s="34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1:61" hidden="1" x14ac:dyDescent="0.25">
      <c r="A490" s="1" t="s">
        <v>40</v>
      </c>
      <c r="B490" s="1" t="s">
        <v>41</v>
      </c>
      <c r="C490" s="1">
        <v>6</v>
      </c>
      <c r="D490" s="1"/>
      <c r="E490" s="2" t="s">
        <v>936</v>
      </c>
      <c r="F490" s="2" t="s">
        <v>1031</v>
      </c>
      <c r="G490" s="2">
        <v>26</v>
      </c>
      <c r="H490" s="2" t="s">
        <v>1036</v>
      </c>
      <c r="I490" s="2" t="s">
        <v>52</v>
      </c>
      <c r="J490" s="2"/>
      <c r="K490" s="2"/>
      <c r="L490" s="10" t="s">
        <v>1037</v>
      </c>
      <c r="M490" s="10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T490" s="1"/>
      <c r="AU490" s="34"/>
      <c r="AV490" s="34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1:61" hidden="1" x14ac:dyDescent="0.25">
      <c r="A491" s="1" t="s">
        <v>40</v>
      </c>
      <c r="B491" s="1" t="s">
        <v>41</v>
      </c>
      <c r="C491" s="1">
        <v>6</v>
      </c>
      <c r="D491" s="1"/>
      <c r="E491" s="2" t="s">
        <v>936</v>
      </c>
      <c r="F491" s="2" t="s">
        <v>1031</v>
      </c>
      <c r="G491" s="2">
        <v>8</v>
      </c>
      <c r="H491" s="5" t="s">
        <v>1032</v>
      </c>
      <c r="I491" s="5" t="s">
        <v>39</v>
      </c>
      <c r="J491" s="5"/>
      <c r="K491" s="2"/>
      <c r="L491" s="10" t="s">
        <v>1033</v>
      </c>
      <c r="M491" s="10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T491" s="1"/>
      <c r="AU491" s="34"/>
      <c r="AV491" s="34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1:61" hidden="1" x14ac:dyDescent="0.25">
      <c r="A492" s="1" t="s">
        <v>40</v>
      </c>
      <c r="B492" s="1" t="s">
        <v>41</v>
      </c>
      <c r="C492" s="1">
        <v>4</v>
      </c>
      <c r="D492" s="1"/>
      <c r="E492" s="2" t="s">
        <v>936</v>
      </c>
      <c r="F492" s="2" t="s">
        <v>342</v>
      </c>
      <c r="G492" s="2">
        <v>30</v>
      </c>
      <c r="H492" s="2" t="s">
        <v>1038</v>
      </c>
      <c r="I492" s="2" t="s">
        <v>52</v>
      </c>
      <c r="J492" s="2"/>
      <c r="K492" s="2"/>
      <c r="L492" s="10" t="s">
        <v>1039</v>
      </c>
      <c r="M492" s="10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T492" s="1"/>
      <c r="AU492" s="34"/>
      <c r="AV492" s="34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1:61" hidden="1" x14ac:dyDescent="0.25">
      <c r="A493" s="1" t="s">
        <v>40</v>
      </c>
      <c r="B493" s="1" t="s">
        <v>41</v>
      </c>
      <c r="C493" s="1">
        <v>4</v>
      </c>
      <c r="D493" s="1"/>
      <c r="E493" s="2" t="s">
        <v>936</v>
      </c>
      <c r="F493" s="2" t="s">
        <v>342</v>
      </c>
      <c r="G493" s="2" t="s">
        <v>1040</v>
      </c>
      <c r="H493" s="5" t="s">
        <v>1041</v>
      </c>
      <c r="I493" s="5" t="s">
        <v>39</v>
      </c>
      <c r="J493" s="5"/>
      <c r="K493" s="2"/>
      <c r="L493" s="10" t="s">
        <v>1042</v>
      </c>
      <c r="M493" s="10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T493" s="1"/>
      <c r="AU493" s="34"/>
      <c r="AV493" s="34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1:61" hidden="1" x14ac:dyDescent="0.25">
      <c r="A494" s="1" t="s">
        <v>40</v>
      </c>
      <c r="B494" s="1" t="s">
        <v>41</v>
      </c>
      <c r="C494" s="1">
        <v>4</v>
      </c>
      <c r="D494" s="1"/>
      <c r="E494" s="2" t="s">
        <v>936</v>
      </c>
      <c r="F494" s="2" t="s">
        <v>1043</v>
      </c>
      <c r="G494" s="2">
        <v>11</v>
      </c>
      <c r="H494" s="5" t="s">
        <v>1046</v>
      </c>
      <c r="I494" s="5" t="s">
        <v>39</v>
      </c>
      <c r="J494" s="5"/>
      <c r="K494" s="2"/>
      <c r="L494" s="10" t="s">
        <v>1047</v>
      </c>
      <c r="M494" s="10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T494" s="1"/>
      <c r="AU494" s="34"/>
      <c r="AV494" s="34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1:61" hidden="1" x14ac:dyDescent="0.25">
      <c r="A495" s="1" t="s">
        <v>40</v>
      </c>
      <c r="B495" s="1" t="s">
        <v>41</v>
      </c>
      <c r="C495" s="1">
        <v>4</v>
      </c>
      <c r="D495" s="1"/>
      <c r="E495" s="2" t="s">
        <v>936</v>
      </c>
      <c r="F495" s="2" t="s">
        <v>1043</v>
      </c>
      <c r="G495" s="2">
        <v>15</v>
      </c>
      <c r="H495" s="2" t="s">
        <v>1048</v>
      </c>
      <c r="I495" s="2" t="s">
        <v>52</v>
      </c>
      <c r="J495" s="2"/>
      <c r="K495" s="2"/>
      <c r="L495" s="10"/>
      <c r="M495" s="10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T495" s="1"/>
      <c r="AU495" s="34"/>
      <c r="AV495" s="34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1:61" hidden="1" x14ac:dyDescent="0.25">
      <c r="A496" s="1" t="s">
        <v>40</v>
      </c>
      <c r="B496" s="1" t="s">
        <v>41</v>
      </c>
      <c r="C496" s="1">
        <v>4</v>
      </c>
      <c r="D496" s="1"/>
      <c r="E496" s="2" t="s">
        <v>936</v>
      </c>
      <c r="F496" s="2" t="s">
        <v>1043</v>
      </c>
      <c r="G496" s="2">
        <v>6</v>
      </c>
      <c r="H496" s="2" t="s">
        <v>1044</v>
      </c>
      <c r="I496" s="2" t="s">
        <v>52</v>
      </c>
      <c r="J496" s="2"/>
      <c r="K496" s="2"/>
      <c r="L496" s="10" t="s">
        <v>1045</v>
      </c>
      <c r="M496" s="10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T496" s="1"/>
      <c r="AU496" s="34"/>
      <c r="AV496" s="34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1:61" hidden="1" x14ac:dyDescent="0.25">
      <c r="A497" s="1" t="s">
        <v>40</v>
      </c>
      <c r="B497" s="1" t="s">
        <v>235</v>
      </c>
      <c r="C497" s="1">
        <v>2</v>
      </c>
      <c r="D497" s="1"/>
      <c r="E497" s="2" t="s">
        <v>1049</v>
      </c>
      <c r="F497" s="2">
        <v>23</v>
      </c>
      <c r="G497" s="2">
        <v>40</v>
      </c>
      <c r="H497" s="5" t="s">
        <v>1052</v>
      </c>
      <c r="I497" s="5" t="s">
        <v>39</v>
      </c>
      <c r="J497" s="5"/>
      <c r="K497" s="2"/>
      <c r="L497" s="10" t="s">
        <v>1053</v>
      </c>
      <c r="M497" s="10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T497" s="1"/>
      <c r="AU497" s="34"/>
      <c r="AV497" s="34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1:61" hidden="1" x14ac:dyDescent="0.25">
      <c r="A498" s="1" t="s">
        <v>40</v>
      </c>
      <c r="B498" s="1" t="s">
        <v>235</v>
      </c>
      <c r="C498" s="1">
        <v>2</v>
      </c>
      <c r="D498" s="1"/>
      <c r="E498" s="2" t="s">
        <v>1049</v>
      </c>
      <c r="F498" s="2">
        <v>23</v>
      </c>
      <c r="G498" s="2">
        <v>33</v>
      </c>
      <c r="H498" s="2" t="s">
        <v>1050</v>
      </c>
      <c r="I498" s="2" t="s">
        <v>52</v>
      </c>
      <c r="J498" s="2"/>
      <c r="K498" s="2"/>
      <c r="L498" s="10" t="s">
        <v>1051</v>
      </c>
      <c r="M498" s="10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T498" s="1"/>
      <c r="AU498" s="34"/>
      <c r="AV498" s="34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1:61" hidden="1" x14ac:dyDescent="0.25">
      <c r="A499" s="1" t="s">
        <v>40</v>
      </c>
      <c r="B499" s="1" t="s">
        <v>235</v>
      </c>
      <c r="C499" s="1">
        <v>2</v>
      </c>
      <c r="D499" s="1"/>
      <c r="E499" s="2" t="s">
        <v>1049</v>
      </c>
      <c r="F499" s="2">
        <v>23</v>
      </c>
      <c r="G499" s="13" t="s">
        <v>1060</v>
      </c>
      <c r="H499" s="2" t="s">
        <v>1061</v>
      </c>
      <c r="I499" s="2" t="s">
        <v>52</v>
      </c>
      <c r="J499" s="2"/>
      <c r="K499" s="2"/>
      <c r="L499" s="10" t="s">
        <v>1062</v>
      </c>
      <c r="M499" s="10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T499" s="1"/>
      <c r="AU499" s="34"/>
      <c r="AV499" s="34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1:61" hidden="1" x14ac:dyDescent="0.25">
      <c r="A500" s="1" t="s">
        <v>40</v>
      </c>
      <c r="B500" s="1" t="s">
        <v>235</v>
      </c>
      <c r="C500" s="1">
        <v>2</v>
      </c>
      <c r="D500" s="1"/>
      <c r="E500" s="2" t="s">
        <v>1049</v>
      </c>
      <c r="F500" s="2">
        <v>23</v>
      </c>
      <c r="G500" s="2">
        <v>58</v>
      </c>
      <c r="H500" s="2" t="s">
        <v>1054</v>
      </c>
      <c r="I500" s="2" t="s">
        <v>52</v>
      </c>
      <c r="J500" s="2"/>
      <c r="K500" s="2"/>
      <c r="L500" s="10" t="s">
        <v>1055</v>
      </c>
      <c r="M500" s="10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T500" s="1"/>
      <c r="AU500" s="34"/>
      <c r="AV500" s="34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1:61" hidden="1" x14ac:dyDescent="0.25">
      <c r="A501" s="1" t="s">
        <v>40</v>
      </c>
      <c r="B501" s="1" t="s">
        <v>235</v>
      </c>
      <c r="C501" s="1">
        <v>2</v>
      </c>
      <c r="D501" s="1"/>
      <c r="E501" s="2" t="s">
        <v>1049</v>
      </c>
      <c r="F501" s="2">
        <v>23</v>
      </c>
      <c r="G501" s="2">
        <v>59</v>
      </c>
      <c r="H501" s="2" t="s">
        <v>1056</v>
      </c>
      <c r="I501" s="2" t="s">
        <v>52</v>
      </c>
      <c r="J501" s="2"/>
      <c r="K501" s="2"/>
      <c r="L501" s="10" t="s">
        <v>1057</v>
      </c>
      <c r="M501" s="10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T501" s="1"/>
      <c r="AU501" s="34"/>
      <c r="AV501" s="34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1:61" hidden="1" x14ac:dyDescent="0.25">
      <c r="A502" s="1" t="s">
        <v>40</v>
      </c>
      <c r="B502" s="1" t="s">
        <v>235</v>
      </c>
      <c r="C502" s="1">
        <v>2</v>
      </c>
      <c r="D502" s="1"/>
      <c r="E502" s="2" t="s">
        <v>1049</v>
      </c>
      <c r="F502" s="2">
        <v>23</v>
      </c>
      <c r="G502" s="2">
        <v>63</v>
      </c>
      <c r="H502" s="2" t="s">
        <v>1058</v>
      </c>
      <c r="I502" s="2" t="s">
        <v>52</v>
      </c>
      <c r="J502" s="2"/>
      <c r="K502" s="2"/>
      <c r="L502" s="10" t="s">
        <v>1059</v>
      </c>
      <c r="M502" s="10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T502" s="1"/>
      <c r="AU502" s="34"/>
      <c r="AV502" s="34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1:61" hidden="1" x14ac:dyDescent="0.25">
      <c r="A503" s="1" t="s">
        <v>40</v>
      </c>
      <c r="B503" s="1" t="s">
        <v>235</v>
      </c>
      <c r="C503" s="1">
        <v>6</v>
      </c>
      <c r="D503" s="1"/>
      <c r="E503" s="2" t="s">
        <v>1049</v>
      </c>
      <c r="F503" s="2">
        <v>24</v>
      </c>
      <c r="G503" s="2">
        <v>50</v>
      </c>
      <c r="H503" s="2" t="s">
        <v>1069</v>
      </c>
      <c r="I503" s="2" t="s">
        <v>52</v>
      </c>
      <c r="J503" s="2"/>
      <c r="K503" s="2"/>
      <c r="L503" s="10" t="s">
        <v>1070</v>
      </c>
      <c r="M503" s="10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T503" s="1"/>
      <c r="AU503" s="34"/>
      <c r="AV503" s="34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1:61" hidden="1" x14ac:dyDescent="0.25">
      <c r="A504" s="1" t="s">
        <v>40</v>
      </c>
      <c r="B504" s="1" t="s">
        <v>235</v>
      </c>
      <c r="C504" s="1">
        <v>6</v>
      </c>
      <c r="D504" s="1"/>
      <c r="E504" s="2" t="s">
        <v>1049</v>
      </c>
      <c r="F504" s="2">
        <v>24</v>
      </c>
      <c r="G504" s="2">
        <v>33</v>
      </c>
      <c r="H504" s="5" t="s">
        <v>1065</v>
      </c>
      <c r="I504" s="5" t="s">
        <v>39</v>
      </c>
      <c r="J504" s="5"/>
      <c r="K504" s="2"/>
      <c r="L504" s="10" t="s">
        <v>1066</v>
      </c>
      <c r="M504" s="10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T504" s="1"/>
      <c r="AU504" s="34"/>
      <c r="AV504" s="34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1:61" hidden="1" x14ac:dyDescent="0.25">
      <c r="A505" s="1" t="s">
        <v>40</v>
      </c>
      <c r="B505" s="1" t="s">
        <v>235</v>
      </c>
      <c r="C505" s="1">
        <v>6</v>
      </c>
      <c r="D505" s="1"/>
      <c r="E505" s="2" t="s">
        <v>1049</v>
      </c>
      <c r="F505" s="2">
        <v>24</v>
      </c>
      <c r="G505" s="2">
        <v>43</v>
      </c>
      <c r="H505" s="2" t="s">
        <v>1067</v>
      </c>
      <c r="I505" s="2" t="s">
        <v>52</v>
      </c>
      <c r="J505" s="2"/>
      <c r="K505" s="2"/>
      <c r="L505" s="10" t="s">
        <v>1068</v>
      </c>
      <c r="M505" s="10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T505" s="1"/>
      <c r="AU505" s="34"/>
      <c r="AV505" s="34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1:61" hidden="1" x14ac:dyDescent="0.25">
      <c r="A506" s="1" t="s">
        <v>40</v>
      </c>
      <c r="B506" s="1" t="s">
        <v>235</v>
      </c>
      <c r="C506" s="1">
        <v>6</v>
      </c>
      <c r="D506" s="1"/>
      <c r="E506" s="2" t="s">
        <v>1049</v>
      </c>
      <c r="F506" s="2">
        <v>24</v>
      </c>
      <c r="G506" s="2">
        <v>58</v>
      </c>
      <c r="H506" s="2" t="s">
        <v>1071</v>
      </c>
      <c r="I506" s="2" t="s">
        <v>52</v>
      </c>
      <c r="J506" s="2"/>
      <c r="K506" s="2"/>
      <c r="L506" s="10" t="s">
        <v>1072</v>
      </c>
      <c r="M506" s="10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T506" s="1"/>
      <c r="AU506" s="34"/>
      <c r="AV506" s="34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1:61" hidden="1" x14ac:dyDescent="0.25">
      <c r="A507" s="1" t="s">
        <v>40</v>
      </c>
      <c r="B507" s="1" t="s">
        <v>235</v>
      </c>
      <c r="C507" s="1">
        <v>6</v>
      </c>
      <c r="D507" s="1"/>
      <c r="E507" s="2" t="s">
        <v>1049</v>
      </c>
      <c r="F507" s="2">
        <v>24</v>
      </c>
      <c r="G507" s="2">
        <v>29</v>
      </c>
      <c r="H507" s="2" t="s">
        <v>1063</v>
      </c>
      <c r="I507" s="2" t="s">
        <v>52</v>
      </c>
      <c r="J507" s="2"/>
      <c r="K507" s="2"/>
      <c r="L507" s="10" t="s">
        <v>1064</v>
      </c>
      <c r="M507" s="10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T507" s="1"/>
      <c r="AU507" s="34"/>
      <c r="AV507" s="34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1:61" hidden="1" x14ac:dyDescent="0.25">
      <c r="A508" s="1" t="s">
        <v>40</v>
      </c>
      <c r="B508" s="1" t="s">
        <v>235</v>
      </c>
      <c r="C508" s="1">
        <v>2</v>
      </c>
      <c r="D508" s="1"/>
      <c r="E508" s="2" t="s">
        <v>1049</v>
      </c>
      <c r="F508" s="2">
        <v>25</v>
      </c>
      <c r="G508" s="2">
        <v>28</v>
      </c>
      <c r="H508" s="2" t="s">
        <v>1077</v>
      </c>
      <c r="I508" s="2" t="s">
        <v>52</v>
      </c>
      <c r="J508" s="2"/>
      <c r="K508" s="2"/>
      <c r="L508" s="10" t="s">
        <v>1078</v>
      </c>
      <c r="M508" s="10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T508" s="1"/>
      <c r="AU508" s="34"/>
      <c r="AV508" s="34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1:61" hidden="1" x14ac:dyDescent="0.25">
      <c r="A509" s="1" t="s">
        <v>40</v>
      </c>
      <c r="B509" s="1" t="s">
        <v>235</v>
      </c>
      <c r="C509" s="1">
        <v>2</v>
      </c>
      <c r="D509" s="1"/>
      <c r="E509" s="2" t="s">
        <v>1049</v>
      </c>
      <c r="F509" s="2">
        <v>25</v>
      </c>
      <c r="G509" s="2">
        <v>12</v>
      </c>
      <c r="H509" s="2" t="s">
        <v>1075</v>
      </c>
      <c r="I509" s="2" t="s">
        <v>52</v>
      </c>
      <c r="J509" s="2"/>
      <c r="K509" s="2"/>
      <c r="L509" s="10" t="s">
        <v>1076</v>
      </c>
      <c r="M509" s="10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T509" s="1"/>
      <c r="AU509" s="34"/>
      <c r="AV509" s="34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1:61" hidden="1" x14ac:dyDescent="0.25">
      <c r="A510" s="1" t="s">
        <v>40</v>
      </c>
      <c r="B510" s="1" t="s">
        <v>235</v>
      </c>
      <c r="C510" s="1">
        <v>2</v>
      </c>
      <c r="D510" s="1"/>
      <c r="E510" s="2" t="s">
        <v>1049</v>
      </c>
      <c r="F510" s="2">
        <v>25</v>
      </c>
      <c r="G510" s="2">
        <v>4</v>
      </c>
      <c r="H510" s="2" t="s">
        <v>1073</v>
      </c>
      <c r="I510" s="2" t="s">
        <v>52</v>
      </c>
      <c r="J510" s="2"/>
      <c r="K510" s="2"/>
      <c r="L510" s="10" t="s">
        <v>1074</v>
      </c>
      <c r="M510" s="10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T510" s="1"/>
      <c r="AU510" s="34"/>
      <c r="AV510" s="34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1:61" ht="30" x14ac:dyDescent="0.25">
      <c r="A511" s="129" t="s">
        <v>35</v>
      </c>
      <c r="B511" s="53" t="s">
        <v>1647</v>
      </c>
      <c r="C511" s="53">
        <v>22</v>
      </c>
      <c r="D511" s="53" t="s">
        <v>2507</v>
      </c>
      <c r="E511" s="53" t="s">
        <v>1648</v>
      </c>
      <c r="F511" s="53">
        <v>3</v>
      </c>
      <c r="G511" s="36">
        <v>3</v>
      </c>
      <c r="H511" s="2" t="s">
        <v>1655</v>
      </c>
      <c r="I511" s="5" t="s">
        <v>39</v>
      </c>
      <c r="J511" s="5"/>
      <c r="K511" s="2">
        <v>2019</v>
      </c>
      <c r="L511" s="2" t="s">
        <v>1656</v>
      </c>
      <c r="M511" s="2"/>
      <c r="N511" s="36"/>
      <c r="O511" s="36"/>
      <c r="P511" s="36"/>
      <c r="Q511" s="36"/>
      <c r="R511" s="85">
        <v>1964</v>
      </c>
      <c r="S511" s="134">
        <f>IF((2017-R511)&gt;35,6,IF(AND((2017-R511)&lt;=35,(2017-R511)&gt;=26),5,IF(AND((2017-R511)&lt;=25, (2017-R511)&gt;=16),3,1)))</f>
        <v>6</v>
      </c>
      <c r="T511" s="73">
        <v>0</v>
      </c>
      <c r="U511" s="73">
        <v>0</v>
      </c>
      <c r="V511" s="70">
        <v>0</v>
      </c>
      <c r="W511" s="70">
        <v>0</v>
      </c>
      <c r="X511" s="70">
        <v>0</v>
      </c>
      <c r="Y511" s="71">
        <v>1</v>
      </c>
      <c r="Z511" s="130">
        <v>76.099999999999994</v>
      </c>
      <c r="AA511" s="36">
        <f>IF(Z511=100,9,IF(AND((Z511&lt;100),(Z511&gt;=90)),8,IF(AND((Z511&lt;90),(Z511&gt;=80)),7,IF(AND((Z511&lt;80),(Z511&gt;=70)),6,5))))</f>
        <v>6</v>
      </c>
      <c r="AB511" s="131">
        <v>10</v>
      </c>
      <c r="AC511" s="84">
        <f>AB511</f>
        <v>10</v>
      </c>
      <c r="AD511" s="69" t="s">
        <v>2459</v>
      </c>
      <c r="AE511" s="72">
        <v>3</v>
      </c>
      <c r="AF511" s="69" t="s">
        <v>2460</v>
      </c>
      <c r="AG511" s="72">
        <v>0</v>
      </c>
      <c r="AH511" s="132">
        <v>24</v>
      </c>
      <c r="AI511" s="36">
        <f>(IF(AH511&gt;201,7,IF(AND(AH511&lt;=200,AH511&gt;=151),5,IF(AND(AH511&lt;=150,AH511&gt;=101),4,IF(AND(AH511&lt;=100,AH511&gt;=51),3,2)))))</f>
        <v>2</v>
      </c>
      <c r="AJ511" s="70">
        <v>2</v>
      </c>
      <c r="AK511" s="72">
        <v>0</v>
      </c>
      <c r="AL511" s="132">
        <v>0</v>
      </c>
      <c r="AM511" s="87">
        <v>0</v>
      </c>
      <c r="AN511" s="71">
        <v>0</v>
      </c>
      <c r="AO511" s="72">
        <v>0</v>
      </c>
      <c r="AP511" s="149">
        <v>77.8</v>
      </c>
      <c r="AQ511" s="125" t="e">
        <f>(IF((AP511-#REF!)&gt;0.3,3,IF(AND((AP511-#REF!)&lt;0.3,(AP511-#REF!)&gt;0.2),2,IF(AND((AP511-#REF!)&lt;0.2,(AP511-#REF!)&gt;0.1),1,IF(AND((AP511-#REF!)&lt;0.1,(AP511-#REF!)&gt;=0),0,0)))))</f>
        <v>#REF!</v>
      </c>
      <c r="AR511" s="126" t="e">
        <f>(IF((AP511-#REF!)&gt;0.3,3,IF(AND((AP511-#REF!)&lt;0.3,(AP511-#REF!)&gt;0.2),2,IF(AND((AP511-#REF!)&lt;0.2,(AP511-#REF!)&gt;0.1),1,IF(AND((AP511-#REF!)&lt;0.1,(AP511-#REF!)&gt;=0),0,"ОТКЛОНИТЬ")))))</f>
        <v>#REF!</v>
      </c>
      <c r="AS511" s="127" t="e">
        <f>IF(AR511="ОТКЛОНИТЬ", "ОТКЛОНИТЬ",S511+U511+W511+Y511+AA511+AC511+AE511+AG511+AI511+AK511+AM511+AQ511)</f>
        <v>#REF!</v>
      </c>
      <c r="AT511" s="128" t="e">
        <f>S511+U511+W511+Y511+AA511+AC511+AE511+AG511+AI511+AK511+AM511+AQ511</f>
        <v>#REF!</v>
      </c>
      <c r="AU511" s="133"/>
      <c r="AV511" s="133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 t="s">
        <v>1657</v>
      </c>
      <c r="BG511" s="2" t="s">
        <v>531</v>
      </c>
      <c r="BH511" s="36"/>
      <c r="BI511" s="2">
        <v>93.8</v>
      </c>
    </row>
    <row r="512" spans="1:61" ht="30" hidden="1" x14ac:dyDescent="0.25">
      <c r="A512" s="1" t="s">
        <v>40</v>
      </c>
      <c r="B512" s="1" t="s">
        <v>235</v>
      </c>
      <c r="C512" s="1">
        <v>6</v>
      </c>
      <c r="D512" s="1"/>
      <c r="E512" s="2" t="s">
        <v>1049</v>
      </c>
      <c r="F512" s="2">
        <v>26</v>
      </c>
      <c r="G512" s="2">
        <v>29</v>
      </c>
      <c r="H512" s="5" t="s">
        <v>1082</v>
      </c>
      <c r="I512" s="5" t="s">
        <v>39</v>
      </c>
      <c r="J512" s="5"/>
      <c r="K512" s="2"/>
      <c r="L512" s="10" t="s">
        <v>1083</v>
      </c>
      <c r="M512" s="10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T512" s="1"/>
      <c r="AU512" s="34"/>
      <c r="AV512" s="34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1:61" hidden="1" x14ac:dyDescent="0.25">
      <c r="A513" s="1" t="s">
        <v>40</v>
      </c>
      <c r="B513" s="1" t="s">
        <v>235</v>
      </c>
      <c r="C513" s="1">
        <v>6</v>
      </c>
      <c r="D513" s="1"/>
      <c r="E513" s="2" t="s">
        <v>1049</v>
      </c>
      <c r="F513" s="2">
        <v>26</v>
      </c>
      <c r="G513" s="2">
        <v>45</v>
      </c>
      <c r="H513" s="2" t="s">
        <v>1085</v>
      </c>
      <c r="I513" s="2" t="s">
        <v>52</v>
      </c>
      <c r="J513" s="2"/>
      <c r="K513" s="2"/>
      <c r="L513" s="10" t="s">
        <v>1086</v>
      </c>
      <c r="M513" s="10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T513" s="1"/>
      <c r="AU513" s="34"/>
      <c r="AV513" s="34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1:61" hidden="1" x14ac:dyDescent="0.25">
      <c r="A514" s="1" t="s">
        <v>40</v>
      </c>
      <c r="B514" s="1" t="s">
        <v>235</v>
      </c>
      <c r="C514" s="1">
        <v>6</v>
      </c>
      <c r="D514" s="1"/>
      <c r="E514" s="2" t="s">
        <v>1049</v>
      </c>
      <c r="F514" s="2">
        <v>26</v>
      </c>
      <c r="G514" s="2">
        <v>40</v>
      </c>
      <c r="H514" s="2" t="s">
        <v>1084</v>
      </c>
      <c r="I514" s="2" t="s">
        <v>52</v>
      </c>
      <c r="J514" s="2"/>
      <c r="K514" s="2"/>
      <c r="L514" s="10"/>
      <c r="M514" s="10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T514" s="1"/>
      <c r="AU514" s="34"/>
      <c r="AV514" s="34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1:61" hidden="1" x14ac:dyDescent="0.25">
      <c r="A515" s="1" t="s">
        <v>40</v>
      </c>
      <c r="B515" s="1" t="s">
        <v>235</v>
      </c>
      <c r="C515" s="1">
        <v>6</v>
      </c>
      <c r="D515" s="1"/>
      <c r="E515" s="2" t="s">
        <v>1049</v>
      </c>
      <c r="F515" s="2">
        <v>26</v>
      </c>
      <c r="G515" s="2">
        <v>20</v>
      </c>
      <c r="H515" s="2" t="s">
        <v>1081</v>
      </c>
      <c r="I515" s="2" t="s">
        <v>52</v>
      </c>
      <c r="J515" s="2"/>
      <c r="K515" s="2"/>
      <c r="L515" s="10"/>
      <c r="M515" s="10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T515" s="1"/>
      <c r="AU515" s="34"/>
      <c r="AV515" s="34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1:61" hidden="1" x14ac:dyDescent="0.25">
      <c r="A516" s="1" t="s">
        <v>40</v>
      </c>
      <c r="B516" s="1" t="s">
        <v>235</v>
      </c>
      <c r="C516" s="1">
        <v>2</v>
      </c>
      <c r="D516" s="1"/>
      <c r="E516" s="2" t="s">
        <v>1049</v>
      </c>
      <c r="F516" s="2">
        <v>27</v>
      </c>
      <c r="G516" s="2">
        <v>29</v>
      </c>
      <c r="H516" s="2" t="s">
        <v>1087</v>
      </c>
      <c r="I516" s="2" t="s">
        <v>52</v>
      </c>
      <c r="J516" s="2"/>
      <c r="K516" s="2"/>
      <c r="L516" s="10" t="s">
        <v>1088</v>
      </c>
      <c r="M516" s="10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T516" s="1"/>
      <c r="AU516" s="34"/>
      <c r="AV516" s="34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1:61" hidden="1" x14ac:dyDescent="0.25">
      <c r="A517" s="1" t="s">
        <v>40</v>
      </c>
      <c r="B517" s="1" t="s">
        <v>235</v>
      </c>
      <c r="C517" s="1">
        <v>2</v>
      </c>
      <c r="D517" s="1"/>
      <c r="E517" s="2" t="s">
        <v>1049</v>
      </c>
      <c r="F517" s="2">
        <v>27</v>
      </c>
      <c r="G517" s="2">
        <v>33</v>
      </c>
      <c r="H517" s="2" t="s">
        <v>1089</v>
      </c>
      <c r="I517" s="2" t="s">
        <v>52</v>
      </c>
      <c r="J517" s="2"/>
      <c r="K517" s="2"/>
      <c r="L517" s="10" t="s">
        <v>1090</v>
      </c>
      <c r="M517" s="10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T517" s="1"/>
      <c r="AU517" s="34"/>
      <c r="AV517" s="34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1:61" hidden="1" x14ac:dyDescent="0.25">
      <c r="A518" s="1" t="s">
        <v>40</v>
      </c>
      <c r="B518" s="1" t="s">
        <v>235</v>
      </c>
      <c r="C518" s="1">
        <v>2</v>
      </c>
      <c r="D518" s="1"/>
      <c r="E518" s="2" t="s">
        <v>1049</v>
      </c>
      <c r="F518" s="2">
        <v>27</v>
      </c>
      <c r="G518" s="2">
        <v>53</v>
      </c>
      <c r="H518" s="5" t="s">
        <v>1091</v>
      </c>
      <c r="I518" s="5" t="s">
        <v>39</v>
      </c>
      <c r="J518" s="5"/>
      <c r="K518" s="2"/>
      <c r="L518" s="10" t="s">
        <v>1092</v>
      </c>
      <c r="M518" s="10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T518" s="1"/>
      <c r="AU518" s="34"/>
      <c r="AV518" s="34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1:61" ht="30" hidden="1" x14ac:dyDescent="0.25">
      <c r="A519" s="1" t="s">
        <v>40</v>
      </c>
      <c r="B519" s="1" t="s">
        <v>235</v>
      </c>
      <c r="C519" s="1">
        <v>6</v>
      </c>
      <c r="D519" s="1"/>
      <c r="E519" s="2" t="s">
        <v>1049</v>
      </c>
      <c r="F519" s="2">
        <v>28</v>
      </c>
      <c r="G519" s="2">
        <v>23</v>
      </c>
      <c r="H519" s="5" t="s">
        <v>1095</v>
      </c>
      <c r="I519" s="5" t="s">
        <v>39</v>
      </c>
      <c r="J519" s="5"/>
      <c r="K519" s="2"/>
      <c r="L519" s="10" t="s">
        <v>1096</v>
      </c>
      <c r="M519" s="10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T519" s="1"/>
      <c r="AU519" s="34"/>
      <c r="AV519" s="34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1:61" hidden="1" x14ac:dyDescent="0.25">
      <c r="A520" s="1" t="s">
        <v>40</v>
      </c>
      <c r="B520" s="1" t="s">
        <v>235</v>
      </c>
      <c r="C520" s="1">
        <v>6</v>
      </c>
      <c r="D520" s="1"/>
      <c r="E520" s="2" t="s">
        <v>1049</v>
      </c>
      <c r="F520" s="2">
        <v>28</v>
      </c>
      <c r="G520" s="2">
        <v>21</v>
      </c>
      <c r="H520" s="2" t="s">
        <v>1093</v>
      </c>
      <c r="I520" s="2" t="s">
        <v>52</v>
      </c>
      <c r="J520" s="2"/>
      <c r="K520" s="2"/>
      <c r="L520" s="10" t="s">
        <v>1094</v>
      </c>
      <c r="M520" s="10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T520" s="1"/>
      <c r="AU520" s="34"/>
      <c r="AV520" s="34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1:61" hidden="1" x14ac:dyDescent="0.25">
      <c r="A521" s="1" t="s">
        <v>40</v>
      </c>
      <c r="B521" s="1" t="s">
        <v>235</v>
      </c>
      <c r="C521" s="1">
        <v>2</v>
      </c>
      <c r="D521" s="1"/>
      <c r="E521" s="2" t="s">
        <v>1049</v>
      </c>
      <c r="F521" s="2">
        <v>29</v>
      </c>
      <c r="G521" s="2">
        <v>51</v>
      </c>
      <c r="H521" s="5" t="s">
        <v>1101</v>
      </c>
      <c r="I521" s="5" t="s">
        <v>39</v>
      </c>
      <c r="J521" s="5"/>
      <c r="K521" s="2"/>
      <c r="L521" s="10" t="s">
        <v>1102</v>
      </c>
      <c r="M521" s="10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T521" s="1"/>
      <c r="AU521" s="34"/>
      <c r="AV521" s="34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1:61" hidden="1" x14ac:dyDescent="0.25">
      <c r="A522" s="1" t="s">
        <v>40</v>
      </c>
      <c r="B522" s="1" t="s">
        <v>235</v>
      </c>
      <c r="C522" s="1">
        <v>2</v>
      </c>
      <c r="D522" s="1"/>
      <c r="E522" s="2" t="s">
        <v>1049</v>
      </c>
      <c r="F522" s="2">
        <v>29</v>
      </c>
      <c r="G522" s="2">
        <v>8</v>
      </c>
      <c r="H522" s="2" t="s">
        <v>1097</v>
      </c>
      <c r="I522" s="2" t="s">
        <v>52</v>
      </c>
      <c r="J522" s="2"/>
      <c r="K522" s="2"/>
      <c r="L522" s="10" t="s">
        <v>1098</v>
      </c>
      <c r="M522" s="10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T522" s="1"/>
      <c r="AU522" s="34"/>
      <c r="AV522" s="34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1:61" hidden="1" x14ac:dyDescent="0.25">
      <c r="A523" s="1" t="s">
        <v>40</v>
      </c>
      <c r="B523" s="1" t="s">
        <v>235</v>
      </c>
      <c r="C523" s="1">
        <v>2</v>
      </c>
      <c r="D523" s="1"/>
      <c r="E523" s="2" t="s">
        <v>1049</v>
      </c>
      <c r="F523" s="2">
        <v>29</v>
      </c>
      <c r="G523" s="2">
        <v>27</v>
      </c>
      <c r="H523" s="2" t="s">
        <v>1099</v>
      </c>
      <c r="I523" s="2" t="s">
        <v>52</v>
      </c>
      <c r="J523" s="2"/>
      <c r="K523" s="2"/>
      <c r="L523" s="10" t="s">
        <v>1100</v>
      </c>
      <c r="M523" s="10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T523" s="1"/>
      <c r="AU523" s="34"/>
      <c r="AV523" s="34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1:61" hidden="1" x14ac:dyDescent="0.25">
      <c r="A524" s="1" t="s">
        <v>40</v>
      </c>
      <c r="B524" s="1" t="s">
        <v>235</v>
      </c>
      <c r="C524" s="1">
        <v>2</v>
      </c>
      <c r="D524" s="1"/>
      <c r="E524" s="2" t="s">
        <v>1049</v>
      </c>
      <c r="F524" s="2">
        <v>29</v>
      </c>
      <c r="G524" s="2">
        <v>58</v>
      </c>
      <c r="H524" s="2" t="s">
        <v>1103</v>
      </c>
      <c r="I524" s="2" t="s">
        <v>52</v>
      </c>
      <c r="J524" s="2"/>
      <c r="K524" s="2"/>
      <c r="L524" s="10" t="s">
        <v>1104</v>
      </c>
      <c r="M524" s="10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T524" s="1"/>
      <c r="AU524" s="34"/>
      <c r="AV524" s="34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</row>
    <row r="525" spans="1:61" hidden="1" x14ac:dyDescent="0.25">
      <c r="A525" s="1" t="s">
        <v>40</v>
      </c>
      <c r="B525" s="1" t="s">
        <v>235</v>
      </c>
      <c r="C525" s="1">
        <v>2</v>
      </c>
      <c r="D525" s="1"/>
      <c r="E525" s="2" t="s">
        <v>1049</v>
      </c>
      <c r="F525" s="2">
        <v>33</v>
      </c>
      <c r="G525" s="2">
        <v>8</v>
      </c>
      <c r="H525" s="2" t="s">
        <v>1112</v>
      </c>
      <c r="I525" s="2" t="s">
        <v>52</v>
      </c>
      <c r="J525" s="2"/>
      <c r="K525" s="2"/>
      <c r="L525" s="10" t="s">
        <v>1113</v>
      </c>
      <c r="M525" s="10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T525" s="1"/>
      <c r="AU525" s="34"/>
      <c r="AV525" s="34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</row>
    <row r="526" spans="1:61" hidden="1" x14ac:dyDescent="0.25">
      <c r="A526" s="1" t="s">
        <v>40</v>
      </c>
      <c r="B526" s="1" t="s">
        <v>235</v>
      </c>
      <c r="C526" s="1">
        <v>2</v>
      </c>
      <c r="D526" s="1"/>
      <c r="E526" s="2" t="s">
        <v>1049</v>
      </c>
      <c r="F526" s="2">
        <v>33</v>
      </c>
      <c r="G526" s="2">
        <v>2</v>
      </c>
      <c r="H526" s="2" t="s">
        <v>1105</v>
      </c>
      <c r="I526" s="2" t="s">
        <v>52</v>
      </c>
      <c r="J526" s="2"/>
      <c r="K526" s="2"/>
      <c r="L526" s="10" t="s">
        <v>1106</v>
      </c>
      <c r="M526" s="10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T526" s="1"/>
      <c r="AU526" s="34"/>
      <c r="AV526" s="34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</row>
    <row r="527" spans="1:61" hidden="1" x14ac:dyDescent="0.25">
      <c r="A527" s="1" t="s">
        <v>40</v>
      </c>
      <c r="B527" s="1" t="s">
        <v>235</v>
      </c>
      <c r="C527" s="1">
        <v>2</v>
      </c>
      <c r="D527" s="1"/>
      <c r="E527" s="2" t="s">
        <v>1049</v>
      </c>
      <c r="F527" s="2">
        <v>33</v>
      </c>
      <c r="G527" s="2">
        <v>4</v>
      </c>
      <c r="H527" s="2" t="s">
        <v>1109</v>
      </c>
      <c r="I527" s="2" t="s">
        <v>52</v>
      </c>
      <c r="J527" s="2"/>
      <c r="K527" s="2"/>
      <c r="L527" s="10" t="s">
        <v>1110</v>
      </c>
      <c r="M527" s="10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T527" s="1"/>
      <c r="AU527" s="34"/>
      <c r="AV527" s="34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</row>
    <row r="528" spans="1:61" hidden="1" x14ac:dyDescent="0.25">
      <c r="A528" s="1" t="s">
        <v>40</v>
      </c>
      <c r="B528" s="1" t="s">
        <v>235</v>
      </c>
      <c r="C528" s="1">
        <v>2</v>
      </c>
      <c r="D528" s="1"/>
      <c r="E528" s="2" t="s">
        <v>1049</v>
      </c>
      <c r="F528" s="2">
        <v>33</v>
      </c>
      <c r="G528" s="2">
        <v>3</v>
      </c>
      <c r="H528" s="5" t="s">
        <v>1107</v>
      </c>
      <c r="I528" s="5" t="s">
        <v>39</v>
      </c>
      <c r="J528" s="5"/>
      <c r="K528" s="2"/>
      <c r="L528" s="10" t="s">
        <v>1108</v>
      </c>
      <c r="M528" s="10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T528" s="1"/>
      <c r="AU528" s="34"/>
      <c r="AV528" s="34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</row>
    <row r="529" spans="1:61" hidden="1" x14ac:dyDescent="0.25">
      <c r="A529" s="1" t="s">
        <v>40</v>
      </c>
      <c r="B529" s="1" t="s">
        <v>235</v>
      </c>
      <c r="C529" s="1">
        <v>2</v>
      </c>
      <c r="D529" s="1"/>
      <c r="E529" s="2" t="s">
        <v>1049</v>
      </c>
      <c r="F529" s="2">
        <v>33</v>
      </c>
      <c r="G529" s="2">
        <v>5</v>
      </c>
      <c r="H529" s="2" t="s">
        <v>1111</v>
      </c>
      <c r="I529" s="2" t="s">
        <v>52</v>
      </c>
      <c r="J529" s="2"/>
      <c r="K529" s="2"/>
      <c r="L529" s="10"/>
      <c r="M529" s="10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T529" s="1"/>
      <c r="AU529" s="34"/>
      <c r="AV529" s="34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</row>
    <row r="530" spans="1:61" hidden="1" x14ac:dyDescent="0.25">
      <c r="A530" s="1" t="s">
        <v>40</v>
      </c>
      <c r="B530" s="1" t="s">
        <v>235</v>
      </c>
      <c r="C530" s="1">
        <v>7</v>
      </c>
      <c r="D530" s="1"/>
      <c r="E530" s="2" t="s">
        <v>1049</v>
      </c>
      <c r="F530" s="2">
        <v>34</v>
      </c>
      <c r="G530" s="2">
        <v>10</v>
      </c>
      <c r="H530" s="2" t="s">
        <v>1114</v>
      </c>
      <c r="I530" s="2" t="s">
        <v>52</v>
      </c>
      <c r="J530" s="2"/>
      <c r="K530" s="2"/>
      <c r="L530" s="10" t="s">
        <v>1115</v>
      </c>
      <c r="M530" s="10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T530" s="1"/>
      <c r="AU530" s="34"/>
      <c r="AV530" s="34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</row>
    <row r="531" spans="1:61" x14ac:dyDescent="0.25">
      <c r="A531" s="134" t="s">
        <v>912</v>
      </c>
      <c r="B531" s="134" t="s">
        <v>912</v>
      </c>
      <c r="C531" s="134">
        <v>18</v>
      </c>
      <c r="D531" s="134" t="s">
        <v>2479</v>
      </c>
      <c r="E531" s="47" t="s">
        <v>1483</v>
      </c>
      <c r="F531" s="47">
        <v>74</v>
      </c>
      <c r="G531" s="47">
        <v>20</v>
      </c>
      <c r="H531" s="2" t="s">
        <v>2476</v>
      </c>
      <c r="I531" s="5" t="s">
        <v>39</v>
      </c>
      <c r="J531" s="5"/>
      <c r="K531" s="2">
        <v>2019</v>
      </c>
      <c r="L531" s="2">
        <v>89233068101</v>
      </c>
      <c r="M531" s="2"/>
      <c r="N531" s="36"/>
      <c r="O531" s="36"/>
      <c r="P531" s="36"/>
      <c r="Q531" s="36"/>
      <c r="R531" s="85">
        <v>1998</v>
      </c>
      <c r="S531" s="134">
        <f>IF((2017-R531)&gt;35,6,IF(AND((2017-R531)&lt;=35,(2017-R531)&gt;=26),5,IF(AND((2017-R531)&lt;=25, (2017-R531)&gt;=16),3,1)))</f>
        <v>3</v>
      </c>
      <c r="T531" s="73">
        <v>0</v>
      </c>
      <c r="U531" s="73">
        <v>0</v>
      </c>
      <c r="V531" s="70">
        <v>0</v>
      </c>
      <c r="W531" s="70">
        <v>0</v>
      </c>
      <c r="X531" s="70">
        <v>0</v>
      </c>
      <c r="Y531" s="71">
        <v>1</v>
      </c>
      <c r="Z531" s="130">
        <v>74.16</v>
      </c>
      <c r="AA531" s="36">
        <f>IF(Z531=100,9,IF(AND((Z531&lt;100),(Z531&gt;=90)),8,IF(AND((Z531&lt;90),(Z531&gt;=80)),7,IF(AND((Z531&lt;80),(Z531&gt;=70)),6,5))))</f>
        <v>6</v>
      </c>
      <c r="AB531" s="131">
        <v>10</v>
      </c>
      <c r="AC531" s="84">
        <f>AB531</f>
        <v>10</v>
      </c>
      <c r="AD531" s="69" t="s">
        <v>2459</v>
      </c>
      <c r="AE531" s="72">
        <v>3</v>
      </c>
      <c r="AF531" s="69" t="s">
        <v>2460</v>
      </c>
      <c r="AG531" s="72">
        <v>0</v>
      </c>
      <c r="AH531" s="132">
        <v>36</v>
      </c>
      <c r="AI531" s="36">
        <f>(IF(AH531&gt;201,7,IF(AND(AH531&lt;=200,AH531&gt;=151),5,IF(AND(AH531&lt;=150,AH531&gt;=101),4,IF(AND(AH531&lt;=100,AH531&gt;=51),3,2)))))</f>
        <v>2</v>
      </c>
      <c r="AJ531" s="70">
        <v>2</v>
      </c>
      <c r="AK531" s="72">
        <v>0</v>
      </c>
      <c r="AL531" s="132">
        <v>0</v>
      </c>
      <c r="AM531" s="87">
        <v>0</v>
      </c>
      <c r="AN531" s="71">
        <v>0</v>
      </c>
      <c r="AO531" s="72">
        <v>0</v>
      </c>
      <c r="AP531" s="149">
        <v>83.17</v>
      </c>
      <c r="AQ531" s="125" t="e">
        <f>(IF((AP531-#REF!)&gt;0.3,3,IF(AND((AP531-#REF!)&lt;0.3,(AP531-#REF!)&gt;0.2),2,IF(AND((AP531-#REF!)&lt;0.2,(AP531-#REF!)&gt;0.1),1,IF(AND((AP531-#REF!)&lt;0.1,(AP531-#REF!)&gt;=0),0,0)))))</f>
        <v>#REF!</v>
      </c>
      <c r="AR531" s="126" t="e">
        <f>(IF((AP531-#REF!)&gt;0.3,3,IF(AND((AP531-#REF!)&lt;0.3,(AP531-#REF!)&gt;0.2),2,IF(AND((AP531-#REF!)&lt;0.2,(AP531-#REF!)&gt;0.1),1,IF(AND((AP531-#REF!)&lt;0.1,(AP531-#REF!)&gt;=0),0,"ОТКЛОНИТЬ")))))</f>
        <v>#REF!</v>
      </c>
      <c r="AS531" s="127" t="e">
        <f>IF(AR531="ОТКЛОНИТЬ", "ОТКЛОНИТЬ",S531+U531+W531+Y531+AA531+AC531+AE531+AG531+AI531+AK531+AM531+AQ531)</f>
        <v>#REF!</v>
      </c>
      <c r="AT531" s="128" t="e">
        <f>S531+U531+W531+Y531+AA531+AC531+AE531+AG531+AI531+AK531+AM531+AQ531</f>
        <v>#REF!</v>
      </c>
      <c r="AU531" s="133"/>
      <c r="AV531" s="133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</row>
    <row r="532" spans="1:61" hidden="1" x14ac:dyDescent="0.25">
      <c r="A532" s="1" t="s">
        <v>40</v>
      </c>
      <c r="B532" s="1" t="s">
        <v>235</v>
      </c>
      <c r="C532" s="1">
        <v>7</v>
      </c>
      <c r="D532" s="1"/>
      <c r="E532" s="2" t="s">
        <v>1049</v>
      </c>
      <c r="F532" s="2">
        <v>34</v>
      </c>
      <c r="G532" s="2">
        <v>119</v>
      </c>
      <c r="H532" s="2" t="s">
        <v>1124</v>
      </c>
      <c r="I532" s="2" t="s">
        <v>52</v>
      </c>
      <c r="J532" s="2"/>
      <c r="K532" s="2"/>
      <c r="L532" s="10" t="s">
        <v>1125</v>
      </c>
      <c r="M532" s="10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T532" s="1"/>
      <c r="AU532" s="34"/>
      <c r="AV532" s="34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</row>
    <row r="533" spans="1:61" hidden="1" x14ac:dyDescent="0.25">
      <c r="A533" s="1" t="s">
        <v>40</v>
      </c>
      <c r="B533" s="1" t="s">
        <v>235</v>
      </c>
      <c r="C533" s="1">
        <v>7</v>
      </c>
      <c r="D533" s="1"/>
      <c r="E533" s="2" t="s">
        <v>1049</v>
      </c>
      <c r="F533" s="2">
        <v>34</v>
      </c>
      <c r="G533" s="2">
        <v>98</v>
      </c>
      <c r="H533" s="2" t="s">
        <v>1122</v>
      </c>
      <c r="I533" s="2" t="s">
        <v>52</v>
      </c>
      <c r="J533" s="2"/>
      <c r="K533" s="2"/>
      <c r="L533" s="10" t="s">
        <v>1123</v>
      </c>
      <c r="M533" s="10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T533" s="1"/>
      <c r="AU533" s="34"/>
      <c r="AV533" s="34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</row>
    <row r="534" spans="1:61" hidden="1" x14ac:dyDescent="0.25">
      <c r="A534" s="1" t="s">
        <v>40</v>
      </c>
      <c r="B534" s="1" t="s">
        <v>235</v>
      </c>
      <c r="C534" s="1">
        <v>7</v>
      </c>
      <c r="D534" s="1"/>
      <c r="E534" s="2" t="s">
        <v>1049</v>
      </c>
      <c r="F534" s="2">
        <v>34</v>
      </c>
      <c r="G534" s="2">
        <v>67</v>
      </c>
      <c r="H534" s="2" t="s">
        <v>1120</v>
      </c>
      <c r="I534" s="2" t="s">
        <v>52</v>
      </c>
      <c r="J534" s="2"/>
      <c r="K534" s="2"/>
      <c r="L534" s="10" t="s">
        <v>1121</v>
      </c>
      <c r="M534" s="10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T534" s="1"/>
      <c r="AU534" s="34"/>
      <c r="AV534" s="34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</row>
    <row r="535" spans="1:61" hidden="1" x14ac:dyDescent="0.25">
      <c r="A535" s="1" t="s">
        <v>40</v>
      </c>
      <c r="B535" s="1" t="s">
        <v>235</v>
      </c>
      <c r="C535" s="1">
        <v>7</v>
      </c>
      <c r="D535" s="1"/>
      <c r="E535" s="2" t="s">
        <v>1049</v>
      </c>
      <c r="F535" s="2">
        <v>34</v>
      </c>
      <c r="G535" s="2">
        <v>35</v>
      </c>
      <c r="H535" s="2" t="s">
        <v>1116</v>
      </c>
      <c r="I535" s="2" t="s">
        <v>52</v>
      </c>
      <c r="J535" s="2"/>
      <c r="K535" s="2"/>
      <c r="L535" s="10" t="s">
        <v>1117</v>
      </c>
      <c r="M535" s="10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T535" s="1"/>
      <c r="AU535" s="34"/>
      <c r="AV535" s="34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</row>
    <row r="536" spans="1:61" ht="30" hidden="1" x14ac:dyDescent="0.25">
      <c r="A536" s="1" t="s">
        <v>40</v>
      </c>
      <c r="B536" s="1" t="s">
        <v>235</v>
      </c>
      <c r="C536" s="1">
        <v>2</v>
      </c>
      <c r="D536" s="1"/>
      <c r="E536" s="2" t="s">
        <v>1049</v>
      </c>
      <c r="F536" s="2">
        <v>35</v>
      </c>
      <c r="G536" s="2">
        <v>2</v>
      </c>
      <c r="H536" s="5" t="s">
        <v>1126</v>
      </c>
      <c r="I536" s="5" t="s">
        <v>39</v>
      </c>
      <c r="J536" s="5"/>
      <c r="K536" s="2"/>
      <c r="L536" s="10" t="s">
        <v>1127</v>
      </c>
      <c r="M536" s="10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T536" s="1"/>
      <c r="AU536" s="34"/>
      <c r="AV536" s="34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</row>
    <row r="537" spans="1:61" hidden="1" x14ac:dyDescent="0.25">
      <c r="A537" s="1" t="s">
        <v>40</v>
      </c>
      <c r="B537" s="1" t="s">
        <v>235</v>
      </c>
      <c r="C537" s="1">
        <v>2</v>
      </c>
      <c r="D537" s="1"/>
      <c r="E537" s="2" t="s">
        <v>1049</v>
      </c>
      <c r="F537" s="2">
        <v>35</v>
      </c>
      <c r="G537" s="2">
        <v>8</v>
      </c>
      <c r="H537" s="2" t="s">
        <v>1130</v>
      </c>
      <c r="I537" s="2" t="s">
        <v>52</v>
      </c>
      <c r="J537" s="2"/>
      <c r="K537" s="2"/>
      <c r="L537" s="10" t="s">
        <v>1131</v>
      </c>
      <c r="M537" s="10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T537" s="1"/>
      <c r="AU537" s="34"/>
      <c r="AV537" s="34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</row>
    <row r="538" spans="1:61" hidden="1" x14ac:dyDescent="0.25">
      <c r="A538" s="1" t="s">
        <v>40</v>
      </c>
      <c r="B538" s="1" t="s">
        <v>235</v>
      </c>
      <c r="C538" s="1">
        <v>2</v>
      </c>
      <c r="D538" s="1"/>
      <c r="E538" s="2" t="s">
        <v>1049</v>
      </c>
      <c r="F538" s="2">
        <v>35</v>
      </c>
      <c r="G538" s="2">
        <v>6</v>
      </c>
      <c r="H538" s="2" t="s">
        <v>1128</v>
      </c>
      <c r="I538" s="2" t="s">
        <v>52</v>
      </c>
      <c r="J538" s="2"/>
      <c r="K538" s="2"/>
      <c r="L538" s="10" t="s">
        <v>1129</v>
      </c>
      <c r="M538" s="10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T538" s="1"/>
      <c r="AU538" s="34"/>
      <c r="AV538" s="34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</row>
    <row r="539" spans="1:61" ht="45" hidden="1" x14ac:dyDescent="0.25">
      <c r="A539" s="7" t="s">
        <v>40</v>
      </c>
      <c r="B539" s="7" t="s">
        <v>235</v>
      </c>
      <c r="C539" s="1">
        <v>7</v>
      </c>
      <c r="D539" s="7" t="s">
        <v>236</v>
      </c>
      <c r="E539" s="8" t="s">
        <v>1049</v>
      </c>
      <c r="F539" s="8">
        <v>36</v>
      </c>
      <c r="G539" s="8">
        <v>94</v>
      </c>
      <c r="H539" s="5" t="s">
        <v>1132</v>
      </c>
      <c r="I539" s="5" t="s">
        <v>39</v>
      </c>
      <c r="J539" s="6"/>
      <c r="K539" s="2"/>
      <c r="L539" s="10" t="s">
        <v>1133</v>
      </c>
      <c r="M539" s="10" t="s">
        <v>1134</v>
      </c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T539" s="1"/>
      <c r="AU539" s="34"/>
      <c r="AV539" s="34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</row>
    <row r="540" spans="1:61" hidden="1" x14ac:dyDescent="0.25">
      <c r="A540" s="1" t="s">
        <v>40</v>
      </c>
      <c r="B540" s="1" t="s">
        <v>235</v>
      </c>
      <c r="C540" s="1">
        <v>7</v>
      </c>
      <c r="D540" s="1"/>
      <c r="E540" s="2" t="s">
        <v>1049</v>
      </c>
      <c r="F540" s="2">
        <v>36</v>
      </c>
      <c r="G540" s="2">
        <v>17</v>
      </c>
      <c r="H540" s="2" t="s">
        <v>1135</v>
      </c>
      <c r="I540" s="2" t="s">
        <v>52</v>
      </c>
      <c r="J540" s="2"/>
      <c r="K540" s="2"/>
      <c r="L540" s="10" t="s">
        <v>1136</v>
      </c>
      <c r="M540" s="10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T540" s="1"/>
      <c r="AU540" s="34"/>
      <c r="AV540" s="34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</row>
    <row r="541" spans="1:61" hidden="1" x14ac:dyDescent="0.25">
      <c r="A541" s="1" t="s">
        <v>40</v>
      </c>
      <c r="B541" s="1" t="s">
        <v>235</v>
      </c>
      <c r="C541" s="1">
        <v>7</v>
      </c>
      <c r="D541" s="1"/>
      <c r="E541" s="2" t="s">
        <v>1049</v>
      </c>
      <c r="F541" s="2">
        <v>36</v>
      </c>
      <c r="G541" s="2">
        <v>61</v>
      </c>
      <c r="H541" s="2" t="s">
        <v>1143</v>
      </c>
      <c r="I541" s="2" t="s">
        <v>52</v>
      </c>
      <c r="J541" s="2"/>
      <c r="K541" s="2"/>
      <c r="L541" s="10" t="s">
        <v>1144</v>
      </c>
      <c r="M541" s="10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T541" s="1"/>
      <c r="AU541" s="34"/>
      <c r="AV541" s="34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pans="1:61" hidden="1" x14ac:dyDescent="0.25">
      <c r="A542" s="1" t="s">
        <v>40</v>
      </c>
      <c r="B542" s="1" t="s">
        <v>235</v>
      </c>
      <c r="C542" s="1">
        <v>7</v>
      </c>
      <c r="D542" s="1"/>
      <c r="E542" s="2" t="s">
        <v>1049</v>
      </c>
      <c r="F542" s="2">
        <v>36</v>
      </c>
      <c r="G542" s="2">
        <v>52</v>
      </c>
      <c r="H542" s="2" t="s">
        <v>1139</v>
      </c>
      <c r="I542" s="2" t="s">
        <v>52</v>
      </c>
      <c r="J542" s="2"/>
      <c r="K542" s="2"/>
      <c r="L542" s="10" t="s">
        <v>1140</v>
      </c>
      <c r="M542" s="10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T542" s="1"/>
      <c r="AU542" s="34"/>
      <c r="AV542" s="34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pans="1:61" hidden="1" x14ac:dyDescent="0.25">
      <c r="A543" s="1" t="s">
        <v>40</v>
      </c>
      <c r="B543" s="1" t="s">
        <v>235</v>
      </c>
      <c r="C543" s="1">
        <v>7</v>
      </c>
      <c r="D543" s="1"/>
      <c r="E543" s="2" t="s">
        <v>1049</v>
      </c>
      <c r="F543" s="2">
        <v>36</v>
      </c>
      <c r="G543" s="2">
        <v>71</v>
      </c>
      <c r="H543" s="2" t="s">
        <v>345</v>
      </c>
      <c r="I543" s="2" t="s">
        <v>52</v>
      </c>
      <c r="J543" s="2"/>
      <c r="K543" s="2"/>
      <c r="L543" s="10" t="s">
        <v>1145</v>
      </c>
      <c r="M543" s="10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T543" s="1"/>
      <c r="AU543" s="34"/>
      <c r="AV543" s="34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pans="1:61" hidden="1" x14ac:dyDescent="0.25">
      <c r="A544" s="1" t="s">
        <v>40</v>
      </c>
      <c r="B544" s="1" t="s">
        <v>235</v>
      </c>
      <c r="C544" s="1">
        <v>7</v>
      </c>
      <c r="D544" s="1"/>
      <c r="E544" s="2" t="s">
        <v>1049</v>
      </c>
      <c r="F544" s="2">
        <v>36</v>
      </c>
      <c r="G544" s="2">
        <v>71</v>
      </c>
      <c r="H544" s="2" t="s">
        <v>345</v>
      </c>
      <c r="I544" s="2" t="s">
        <v>52</v>
      </c>
      <c r="J544" s="2"/>
      <c r="K544" s="2"/>
      <c r="L544" s="10" t="s">
        <v>1146</v>
      </c>
      <c r="M544" s="10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T544" s="1"/>
      <c r="AU544" s="34"/>
      <c r="AV544" s="34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pans="1:61" hidden="1" x14ac:dyDescent="0.25">
      <c r="A545" s="1" t="s">
        <v>40</v>
      </c>
      <c r="B545" s="1" t="s">
        <v>235</v>
      </c>
      <c r="C545" s="1">
        <v>7</v>
      </c>
      <c r="D545" s="1"/>
      <c r="E545" s="2" t="s">
        <v>1049</v>
      </c>
      <c r="F545" s="2">
        <v>36</v>
      </c>
      <c r="G545" s="2">
        <v>53</v>
      </c>
      <c r="H545" s="2" t="s">
        <v>1141</v>
      </c>
      <c r="I545" s="2" t="s">
        <v>52</v>
      </c>
      <c r="J545" s="2"/>
      <c r="K545" s="2"/>
      <c r="L545" s="10" t="s">
        <v>1142</v>
      </c>
      <c r="M545" s="10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T545" s="1"/>
      <c r="AU545" s="34"/>
      <c r="AV545" s="34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pans="1:61" hidden="1" x14ac:dyDescent="0.25">
      <c r="A546" s="1" t="s">
        <v>40</v>
      </c>
      <c r="B546" s="1" t="s">
        <v>235</v>
      </c>
      <c r="C546" s="1">
        <v>7</v>
      </c>
      <c r="D546" s="1"/>
      <c r="E546" s="2" t="s">
        <v>1049</v>
      </c>
      <c r="F546" s="2">
        <v>36</v>
      </c>
      <c r="G546" s="2">
        <v>21</v>
      </c>
      <c r="H546" s="2" t="s">
        <v>1137</v>
      </c>
      <c r="I546" s="2" t="s">
        <v>52</v>
      </c>
      <c r="J546" s="2"/>
      <c r="K546" s="2"/>
      <c r="L546" s="10" t="s">
        <v>1138</v>
      </c>
      <c r="M546" s="10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T546" s="1"/>
      <c r="AU546" s="34"/>
      <c r="AV546" s="34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</row>
    <row r="547" spans="1:61" hidden="1" x14ac:dyDescent="0.25">
      <c r="A547" s="1" t="s">
        <v>40</v>
      </c>
      <c r="B547" s="1" t="s">
        <v>235</v>
      </c>
      <c r="C547" s="1">
        <v>2</v>
      </c>
      <c r="D547" s="1"/>
      <c r="E547" s="2" t="s">
        <v>1049</v>
      </c>
      <c r="F547" s="2">
        <v>37</v>
      </c>
      <c r="G547" s="2">
        <v>4</v>
      </c>
      <c r="H547" s="2" t="s">
        <v>1147</v>
      </c>
      <c r="I547" s="2" t="s">
        <v>52</v>
      </c>
      <c r="J547" s="2"/>
      <c r="K547" s="2"/>
      <c r="L547" s="10" t="s">
        <v>1148</v>
      </c>
      <c r="M547" s="10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T547" s="1"/>
      <c r="AU547" s="34"/>
      <c r="AV547" s="34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</row>
    <row r="548" spans="1:61" hidden="1" x14ac:dyDescent="0.25">
      <c r="A548" s="1" t="s">
        <v>40</v>
      </c>
      <c r="B548" s="1" t="s">
        <v>235</v>
      </c>
      <c r="C548" s="1">
        <v>2</v>
      </c>
      <c r="D548" s="1"/>
      <c r="E548" s="2" t="s">
        <v>1049</v>
      </c>
      <c r="F548" s="2">
        <v>37</v>
      </c>
      <c r="G548" s="2">
        <v>8</v>
      </c>
      <c r="H548" s="5" t="s">
        <v>1149</v>
      </c>
      <c r="I548" s="5" t="s">
        <v>39</v>
      </c>
      <c r="J548" s="5"/>
      <c r="K548" s="2"/>
      <c r="L548" s="10" t="s">
        <v>1150</v>
      </c>
      <c r="M548" s="10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T548" s="1"/>
      <c r="AU548" s="34"/>
      <c r="AV548" s="34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</row>
    <row r="549" spans="1:61" ht="30" hidden="1" x14ac:dyDescent="0.25">
      <c r="A549" s="1" t="s">
        <v>40</v>
      </c>
      <c r="B549" s="1" t="s">
        <v>235</v>
      </c>
      <c r="C549" s="1">
        <v>7</v>
      </c>
      <c r="D549" s="1"/>
      <c r="E549" s="2" t="s">
        <v>1049</v>
      </c>
      <c r="F549" s="2">
        <v>38</v>
      </c>
      <c r="G549" s="2">
        <v>8</v>
      </c>
      <c r="H549" s="5" t="s">
        <v>1151</v>
      </c>
      <c r="I549" s="5" t="s">
        <v>39</v>
      </c>
      <c r="J549" s="5"/>
      <c r="K549" s="2"/>
      <c r="L549" s="10" t="s">
        <v>1152</v>
      </c>
      <c r="M549" s="10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T549" s="1"/>
      <c r="AU549" s="34"/>
      <c r="AV549" s="34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</row>
    <row r="550" spans="1:61" hidden="1" x14ac:dyDescent="0.25">
      <c r="A550" s="1" t="s">
        <v>40</v>
      </c>
      <c r="B550" s="1" t="s">
        <v>235</v>
      </c>
      <c r="C550" s="1">
        <v>7</v>
      </c>
      <c r="D550" s="1"/>
      <c r="E550" s="2" t="s">
        <v>1049</v>
      </c>
      <c r="F550" s="2">
        <v>38</v>
      </c>
      <c r="G550" s="2">
        <v>10</v>
      </c>
      <c r="H550" s="2" t="s">
        <v>1153</v>
      </c>
      <c r="I550" s="2" t="s">
        <v>52</v>
      </c>
      <c r="J550" s="2"/>
      <c r="K550" s="2"/>
      <c r="L550" s="10" t="s">
        <v>1154</v>
      </c>
      <c r="M550" s="10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T550" s="1"/>
      <c r="AU550" s="34"/>
      <c r="AV550" s="34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</row>
    <row r="551" spans="1:61" hidden="1" x14ac:dyDescent="0.25">
      <c r="A551" s="1" t="s">
        <v>40</v>
      </c>
      <c r="B551" s="1" t="s">
        <v>235</v>
      </c>
      <c r="C551" s="1">
        <v>7</v>
      </c>
      <c r="D551" s="1"/>
      <c r="E551" s="2" t="s">
        <v>1049</v>
      </c>
      <c r="F551" s="2">
        <v>38</v>
      </c>
      <c r="G551" s="2">
        <v>72</v>
      </c>
      <c r="H551" s="2" t="s">
        <v>1161</v>
      </c>
      <c r="I551" s="2" t="s">
        <v>52</v>
      </c>
      <c r="J551" s="2"/>
      <c r="K551" s="2"/>
      <c r="L551" s="10" t="s">
        <v>1162</v>
      </c>
      <c r="M551" s="10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T551" s="1"/>
      <c r="AU551" s="34"/>
      <c r="AV551" s="34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</row>
    <row r="552" spans="1:61" hidden="1" x14ac:dyDescent="0.25">
      <c r="A552" s="1" t="s">
        <v>40</v>
      </c>
      <c r="B552" s="1" t="s">
        <v>235</v>
      </c>
      <c r="C552" s="1">
        <v>7</v>
      </c>
      <c r="D552" s="1"/>
      <c r="E552" s="2" t="s">
        <v>1049</v>
      </c>
      <c r="F552" s="2">
        <v>38</v>
      </c>
      <c r="G552" s="2">
        <v>44</v>
      </c>
      <c r="H552" s="2" t="s">
        <v>1159</v>
      </c>
      <c r="I552" s="2" t="s">
        <v>52</v>
      </c>
      <c r="J552" s="2"/>
      <c r="K552" s="2"/>
      <c r="L552" s="10" t="s">
        <v>1160</v>
      </c>
      <c r="M552" s="10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T552" s="1"/>
      <c r="AU552" s="34"/>
      <c r="AV552" s="34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</row>
    <row r="553" spans="1:61" hidden="1" x14ac:dyDescent="0.25">
      <c r="A553" s="1" t="s">
        <v>40</v>
      </c>
      <c r="B553" s="1" t="s">
        <v>235</v>
      </c>
      <c r="C553" s="1">
        <v>7</v>
      </c>
      <c r="D553" s="1"/>
      <c r="E553" s="2" t="s">
        <v>1049</v>
      </c>
      <c r="F553" s="2">
        <v>38</v>
      </c>
      <c r="G553" s="2">
        <v>95</v>
      </c>
      <c r="H553" s="2" t="s">
        <v>1163</v>
      </c>
      <c r="I553" s="2" t="s">
        <v>52</v>
      </c>
      <c r="J553" s="2"/>
      <c r="K553" s="2"/>
      <c r="L553" s="10" t="s">
        <v>1164</v>
      </c>
      <c r="M553" s="10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T553" s="1"/>
      <c r="AU553" s="34"/>
      <c r="AV553" s="34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</row>
    <row r="554" spans="1:61" hidden="1" x14ac:dyDescent="0.25">
      <c r="A554" s="1" t="s">
        <v>40</v>
      </c>
      <c r="B554" s="1" t="s">
        <v>235</v>
      </c>
      <c r="C554" s="1">
        <v>7</v>
      </c>
      <c r="D554" s="1"/>
      <c r="E554" s="2" t="s">
        <v>1049</v>
      </c>
      <c r="F554" s="2">
        <v>38</v>
      </c>
      <c r="G554" s="2">
        <v>117</v>
      </c>
      <c r="H554" s="2" t="s">
        <v>1165</v>
      </c>
      <c r="I554" s="2" t="s">
        <v>52</v>
      </c>
      <c r="J554" s="2"/>
      <c r="K554" s="2"/>
      <c r="L554" s="10" t="s">
        <v>1166</v>
      </c>
      <c r="M554" s="10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T554" s="1"/>
      <c r="AU554" s="34"/>
      <c r="AV554" s="34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</row>
    <row r="555" spans="1:61" hidden="1" x14ac:dyDescent="0.25">
      <c r="A555" s="1" t="s">
        <v>40</v>
      </c>
      <c r="B555" s="1" t="s">
        <v>235</v>
      </c>
      <c r="C555" s="1">
        <v>7</v>
      </c>
      <c r="D555" s="1"/>
      <c r="E555" s="2" t="s">
        <v>1049</v>
      </c>
      <c r="F555" s="2">
        <v>38</v>
      </c>
      <c r="G555" s="2">
        <v>36</v>
      </c>
      <c r="H555" s="2" t="s">
        <v>1157</v>
      </c>
      <c r="I555" s="2" t="s">
        <v>52</v>
      </c>
      <c r="J555" s="2"/>
      <c r="K555" s="2"/>
      <c r="L555" s="10" t="s">
        <v>1158</v>
      </c>
      <c r="M555" s="10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T555" s="1"/>
      <c r="AU555" s="34"/>
      <c r="AV555" s="34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</row>
    <row r="556" spans="1:61" hidden="1" x14ac:dyDescent="0.25">
      <c r="A556" s="1" t="s">
        <v>40</v>
      </c>
      <c r="B556" s="1" t="s">
        <v>235</v>
      </c>
      <c r="C556" s="1">
        <v>7</v>
      </c>
      <c r="D556" s="1"/>
      <c r="E556" s="2" t="s">
        <v>1049</v>
      </c>
      <c r="F556" s="2">
        <v>38</v>
      </c>
      <c r="G556" s="2">
        <v>25</v>
      </c>
      <c r="H556" s="2" t="s">
        <v>1155</v>
      </c>
      <c r="I556" s="2" t="s">
        <v>52</v>
      </c>
      <c r="J556" s="2"/>
      <c r="K556" s="2"/>
      <c r="L556" s="10" t="s">
        <v>1156</v>
      </c>
      <c r="M556" s="10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T556" s="1"/>
      <c r="AU556" s="34"/>
      <c r="AV556" s="34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</row>
    <row r="557" spans="1:61" hidden="1" x14ac:dyDescent="0.25">
      <c r="A557" s="1" t="s">
        <v>40</v>
      </c>
      <c r="B557" s="1" t="s">
        <v>235</v>
      </c>
      <c r="C557" s="1">
        <v>2</v>
      </c>
      <c r="D557" s="1"/>
      <c r="E557" s="2" t="s">
        <v>1049</v>
      </c>
      <c r="F557" s="2">
        <v>39</v>
      </c>
      <c r="G557" s="2">
        <v>1</v>
      </c>
      <c r="H557" s="2" t="s">
        <v>1167</v>
      </c>
      <c r="I557" s="2" t="s">
        <v>52</v>
      </c>
      <c r="J557" s="2"/>
      <c r="K557" s="2"/>
      <c r="L557" s="10"/>
      <c r="M557" s="10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T557" s="1"/>
      <c r="AU557" s="34"/>
      <c r="AV557" s="34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</row>
    <row r="558" spans="1:61" hidden="1" x14ac:dyDescent="0.25">
      <c r="A558" s="1" t="s">
        <v>40</v>
      </c>
      <c r="B558" s="1" t="s">
        <v>235</v>
      </c>
      <c r="C558" s="1">
        <v>2</v>
      </c>
      <c r="D558" s="1"/>
      <c r="E558" s="2" t="s">
        <v>1049</v>
      </c>
      <c r="F558" s="2">
        <v>39</v>
      </c>
      <c r="G558" s="2">
        <v>8</v>
      </c>
      <c r="H558" s="2" t="s">
        <v>1170</v>
      </c>
      <c r="I558" s="2" t="s">
        <v>52</v>
      </c>
      <c r="J558" s="2"/>
      <c r="K558" s="2"/>
      <c r="L558" s="10"/>
      <c r="M558" s="10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T558" s="1"/>
      <c r="AU558" s="34"/>
      <c r="AV558" s="34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</row>
    <row r="559" spans="1:61" hidden="1" x14ac:dyDescent="0.25">
      <c r="A559" s="1" t="s">
        <v>40</v>
      </c>
      <c r="B559" s="1" t="s">
        <v>235</v>
      </c>
      <c r="C559" s="1">
        <v>2</v>
      </c>
      <c r="D559" s="1"/>
      <c r="E559" s="2" t="s">
        <v>1049</v>
      </c>
      <c r="F559" s="2">
        <v>39</v>
      </c>
      <c r="G559" s="2">
        <v>5</v>
      </c>
      <c r="H559" s="5" t="s">
        <v>1168</v>
      </c>
      <c r="I559" s="5" t="s">
        <v>39</v>
      </c>
      <c r="J559" s="5"/>
      <c r="K559" s="2"/>
      <c r="L559" s="10" t="s">
        <v>1169</v>
      </c>
      <c r="M559" s="10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T559" s="1"/>
      <c r="AU559" s="34"/>
      <c r="AV559" s="34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</row>
    <row r="560" spans="1:61" hidden="1" x14ac:dyDescent="0.25">
      <c r="A560" s="1" t="s">
        <v>40</v>
      </c>
      <c r="B560" s="1" t="s">
        <v>235</v>
      </c>
      <c r="C560" s="1">
        <v>3</v>
      </c>
      <c r="D560" s="1"/>
      <c r="E560" s="2" t="s">
        <v>1049</v>
      </c>
      <c r="F560" s="2">
        <v>43</v>
      </c>
      <c r="G560" s="2">
        <v>3</v>
      </c>
      <c r="H560" s="2" t="s">
        <v>1171</v>
      </c>
      <c r="I560" s="2" t="s">
        <v>52</v>
      </c>
      <c r="J560" s="2"/>
      <c r="K560" s="2"/>
      <c r="L560" s="10" t="s">
        <v>1172</v>
      </c>
      <c r="M560" s="10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T560" s="1"/>
      <c r="AU560" s="34"/>
      <c r="AV560" s="34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</row>
    <row r="561" spans="1:61" hidden="1" x14ac:dyDescent="0.25">
      <c r="A561" s="1" t="s">
        <v>40</v>
      </c>
      <c r="B561" s="1" t="s">
        <v>235</v>
      </c>
      <c r="C561" s="1">
        <v>3</v>
      </c>
      <c r="D561" s="1"/>
      <c r="E561" s="2" t="s">
        <v>1049</v>
      </c>
      <c r="F561" s="2">
        <v>43</v>
      </c>
      <c r="G561" s="2">
        <v>14</v>
      </c>
      <c r="H561" s="2" t="s">
        <v>1175</v>
      </c>
      <c r="I561" s="2" t="s">
        <v>52</v>
      </c>
      <c r="J561" s="2"/>
      <c r="K561" s="2"/>
      <c r="L561" s="10" t="s">
        <v>1176</v>
      </c>
      <c r="M561" s="10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T561" s="1"/>
      <c r="AU561" s="34"/>
      <c r="AV561" s="34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</row>
    <row r="562" spans="1:61" hidden="1" x14ac:dyDescent="0.25">
      <c r="A562" s="1" t="s">
        <v>40</v>
      </c>
      <c r="B562" s="1" t="s">
        <v>235</v>
      </c>
      <c r="C562" s="1">
        <v>3</v>
      </c>
      <c r="D562" s="1"/>
      <c r="E562" s="2" t="s">
        <v>1049</v>
      </c>
      <c r="F562" s="2">
        <v>43</v>
      </c>
      <c r="G562" s="2">
        <v>9</v>
      </c>
      <c r="H562" s="5" t="s">
        <v>1173</v>
      </c>
      <c r="I562" s="5" t="s">
        <v>39</v>
      </c>
      <c r="J562" s="5"/>
      <c r="K562" s="2"/>
      <c r="L562" s="10" t="s">
        <v>1174</v>
      </c>
      <c r="M562" s="10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T562" s="1"/>
      <c r="AU562" s="34"/>
      <c r="AV562" s="34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</row>
    <row r="563" spans="1:61" hidden="1" x14ac:dyDescent="0.25">
      <c r="A563" s="1" t="s">
        <v>40</v>
      </c>
      <c r="B563" s="1" t="s">
        <v>235</v>
      </c>
      <c r="C563" s="1">
        <v>7</v>
      </c>
      <c r="D563" s="1"/>
      <c r="E563" s="2" t="s">
        <v>1049</v>
      </c>
      <c r="F563" s="2">
        <v>44</v>
      </c>
      <c r="G563" s="2">
        <v>40</v>
      </c>
      <c r="H563" s="2" t="s">
        <v>1179</v>
      </c>
      <c r="I563" s="2" t="s">
        <v>52</v>
      </c>
      <c r="J563" s="2"/>
      <c r="K563" s="2"/>
      <c r="L563" s="10" t="s">
        <v>1180</v>
      </c>
      <c r="M563" s="10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T563" s="1"/>
      <c r="AU563" s="34"/>
      <c r="AV563" s="34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</row>
    <row r="564" spans="1:61" hidden="1" x14ac:dyDescent="0.25">
      <c r="A564" s="1" t="s">
        <v>40</v>
      </c>
      <c r="B564" s="1" t="s">
        <v>235</v>
      </c>
      <c r="C564" s="1">
        <v>7</v>
      </c>
      <c r="D564" s="1"/>
      <c r="E564" s="2" t="s">
        <v>1049</v>
      </c>
      <c r="F564" s="2">
        <v>44</v>
      </c>
      <c r="G564" s="2">
        <v>12</v>
      </c>
      <c r="H564" s="2" t="s">
        <v>1177</v>
      </c>
      <c r="I564" s="2" t="s">
        <v>52</v>
      </c>
      <c r="J564" s="2"/>
      <c r="K564" s="2"/>
      <c r="L564" s="10" t="s">
        <v>1178</v>
      </c>
      <c r="M564" s="10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T564" s="1"/>
      <c r="AU564" s="34"/>
      <c r="AV564" s="34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pans="1:61" x14ac:dyDescent="0.25">
      <c r="A565" s="129" t="s">
        <v>40</v>
      </c>
      <c r="B565" s="129" t="s">
        <v>322</v>
      </c>
      <c r="C565" s="129">
        <v>13</v>
      </c>
      <c r="D565" s="129" t="s">
        <v>2501</v>
      </c>
      <c r="E565" s="53" t="s">
        <v>1675</v>
      </c>
      <c r="F565" s="53">
        <v>9</v>
      </c>
      <c r="G565" s="47">
        <v>60</v>
      </c>
      <c r="H565" s="5" t="s">
        <v>1687</v>
      </c>
      <c r="I565" s="5" t="s">
        <v>39</v>
      </c>
      <c r="J565" s="6"/>
      <c r="K565" s="2">
        <v>2019</v>
      </c>
      <c r="L565" s="2">
        <v>89131999886</v>
      </c>
      <c r="M565" s="2"/>
      <c r="N565" s="23"/>
      <c r="O565" s="23"/>
      <c r="P565" s="23"/>
      <c r="Q565" s="23"/>
      <c r="R565" s="85">
        <v>1989</v>
      </c>
      <c r="S565" s="134">
        <f>IF((2017-R565)&gt;35,6,IF(AND((2017-R565)&lt;=35,(2017-R565)&gt;=26),5,IF(AND((2017-R565)&lt;=25, (2017-R565)&gt;=16),3,1)))</f>
        <v>5</v>
      </c>
      <c r="T565" s="73">
        <v>0</v>
      </c>
      <c r="U565" s="73">
        <v>0</v>
      </c>
      <c r="V565" s="70">
        <v>0</v>
      </c>
      <c r="W565" s="70">
        <v>0</v>
      </c>
      <c r="X565" s="70">
        <v>0</v>
      </c>
      <c r="Y565" s="71">
        <v>1</v>
      </c>
      <c r="Z565" s="130">
        <v>80.760000000000005</v>
      </c>
      <c r="AA565" s="36">
        <f>IF(Z565=100,9,IF(AND((Z565&lt;100),(Z565&gt;=90)),8,IF(AND((Z565&lt;90),(Z565&gt;=80)),7,IF(AND((Z565&lt;80),(Z565&gt;=70)),6,5))))</f>
        <v>7</v>
      </c>
      <c r="AB565" s="131">
        <v>0</v>
      </c>
      <c r="AC565" s="84">
        <f>AB565</f>
        <v>0</v>
      </c>
      <c r="AD565" s="69" t="s">
        <v>2459</v>
      </c>
      <c r="AE565" s="72">
        <v>3</v>
      </c>
      <c r="AF565" s="69" t="s">
        <v>2460</v>
      </c>
      <c r="AG565" s="72">
        <v>0</v>
      </c>
      <c r="AH565" s="132">
        <v>72</v>
      </c>
      <c r="AI565" s="36">
        <f>(IF(AH565&gt;201,7,IF(AND(AH565&lt;=200,AH565&gt;=151),5,IF(AND(AH565&lt;=150,AH565&gt;=101),4,IF(AND(AH565&lt;=100,AH565&gt;=51),3,2)))))</f>
        <v>3</v>
      </c>
      <c r="AJ565" s="70">
        <v>2</v>
      </c>
      <c r="AK565" s="72">
        <v>0</v>
      </c>
      <c r="AL565" s="132">
        <v>20</v>
      </c>
      <c r="AM565" s="87">
        <v>0</v>
      </c>
      <c r="AN565" s="71">
        <v>0</v>
      </c>
      <c r="AO565" s="72">
        <v>0</v>
      </c>
      <c r="AP565" s="149">
        <v>96.46</v>
      </c>
      <c r="AQ565" s="125" t="e">
        <f>(IF((AP565-#REF!)&gt;0.3,3,IF(AND((AP565-#REF!)&lt;0.3,(AP565-#REF!)&gt;0.2),2,IF(AND((AP565-#REF!)&lt;0.2,(AP565-#REF!)&gt;0.1),1,IF(AND((AP565-#REF!)&lt;0.1,(AP565-#REF!)&gt;=0),0,0)))))</f>
        <v>#REF!</v>
      </c>
      <c r="AR565" s="126" t="e">
        <f>(IF((AP565-#REF!)&gt;0.3,3,IF(AND((AP565-#REF!)&lt;0.3,(AP565-#REF!)&gt;0.2),2,IF(AND((AP565-#REF!)&lt;0.2,(AP565-#REF!)&gt;0.1),1,IF(AND((AP565-#REF!)&lt;0.1,(AP565-#REF!)&gt;=0),0,"ОТКЛОНИТЬ")))))</f>
        <v>#REF!</v>
      </c>
      <c r="AS565" s="127" t="e">
        <f>IF(AR565="ОТКЛОНИТЬ", "ОТКЛОНИТЬ",S565+U565+W565+Y565+AA565+AC565+AE565+AG565+AI565+AK565+AM565+AQ565)</f>
        <v>#REF!</v>
      </c>
      <c r="AT565" s="128" t="e">
        <f>S565+U565+W565+Y565+AA565+AC565+AE565+AG565+AI565+AK565+AM565+AQ565</f>
        <v>#REF!</v>
      </c>
      <c r="AU565" s="133"/>
      <c r="AV565" s="13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36"/>
      <c r="BH565" s="36"/>
      <c r="BI565" s="36"/>
    </row>
    <row r="566" spans="1:61" hidden="1" x14ac:dyDescent="0.25">
      <c r="A566" s="1" t="s">
        <v>40</v>
      </c>
      <c r="B566" s="1" t="s">
        <v>235</v>
      </c>
      <c r="C566" s="1">
        <v>7</v>
      </c>
      <c r="D566" s="1"/>
      <c r="E566" s="2" t="s">
        <v>1049</v>
      </c>
      <c r="F566" s="2">
        <v>44</v>
      </c>
      <c r="G566" s="2">
        <v>82</v>
      </c>
      <c r="H566" s="2" t="s">
        <v>1185</v>
      </c>
      <c r="I566" s="2" t="s">
        <v>52</v>
      </c>
      <c r="J566" s="2"/>
      <c r="K566" s="2"/>
      <c r="L566" s="10" t="s">
        <v>1186</v>
      </c>
      <c r="M566" s="10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T566" s="1"/>
      <c r="AU566" s="34"/>
      <c r="AV566" s="34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pans="1:61" hidden="1" x14ac:dyDescent="0.25">
      <c r="A567" s="1" t="s">
        <v>40</v>
      </c>
      <c r="B567" s="1" t="s">
        <v>235</v>
      </c>
      <c r="C567" s="1">
        <v>7</v>
      </c>
      <c r="D567" s="1"/>
      <c r="E567" s="2" t="s">
        <v>1049</v>
      </c>
      <c r="F567" s="2">
        <v>44</v>
      </c>
      <c r="G567" s="2">
        <v>69</v>
      </c>
      <c r="H567" s="2" t="s">
        <v>1183</v>
      </c>
      <c r="I567" s="2" t="s">
        <v>52</v>
      </c>
      <c r="J567" s="2"/>
      <c r="K567" s="2"/>
      <c r="L567" s="10" t="s">
        <v>1184</v>
      </c>
      <c r="M567" s="10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T567" s="1"/>
      <c r="AU567" s="34"/>
      <c r="AV567" s="34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pans="1:61" hidden="1" x14ac:dyDescent="0.25">
      <c r="A568" s="1" t="s">
        <v>40</v>
      </c>
      <c r="B568" s="1" t="s">
        <v>235</v>
      </c>
      <c r="C568" s="1">
        <v>3</v>
      </c>
      <c r="D568" s="1"/>
      <c r="E568" s="2" t="s">
        <v>1049</v>
      </c>
      <c r="F568" s="2">
        <v>45</v>
      </c>
      <c r="G568" s="2">
        <v>2</v>
      </c>
      <c r="H568" s="5" t="s">
        <v>1187</v>
      </c>
      <c r="I568" s="5" t="s">
        <v>39</v>
      </c>
      <c r="J568" s="5"/>
      <c r="K568" s="2"/>
      <c r="L568" s="10" t="s">
        <v>1188</v>
      </c>
      <c r="M568" s="10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T568" s="1"/>
      <c r="AU568" s="34"/>
      <c r="AV568" s="34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spans="1:61" hidden="1" x14ac:dyDescent="0.25">
      <c r="A569" s="1" t="s">
        <v>40</v>
      </c>
      <c r="B569" s="1" t="s">
        <v>235</v>
      </c>
      <c r="C569" s="1">
        <v>3</v>
      </c>
      <c r="D569" s="1"/>
      <c r="E569" s="2" t="s">
        <v>1049</v>
      </c>
      <c r="F569" s="2">
        <v>45</v>
      </c>
      <c r="G569" s="2">
        <v>8</v>
      </c>
      <c r="H569" s="2" t="s">
        <v>1193</v>
      </c>
      <c r="I569" s="2" t="s">
        <v>52</v>
      </c>
      <c r="J569" s="2"/>
      <c r="K569" s="2"/>
      <c r="L569" s="10" t="s">
        <v>1194</v>
      </c>
      <c r="M569" s="10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T569" s="1"/>
      <c r="AU569" s="34"/>
      <c r="AV569" s="34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spans="1:61" hidden="1" x14ac:dyDescent="0.25">
      <c r="A570" s="1" t="s">
        <v>40</v>
      </c>
      <c r="B570" s="1" t="s">
        <v>235</v>
      </c>
      <c r="C570" s="1">
        <v>3</v>
      </c>
      <c r="D570" s="1"/>
      <c r="E570" s="2" t="s">
        <v>1049</v>
      </c>
      <c r="F570" s="2">
        <v>45</v>
      </c>
      <c r="G570" s="2">
        <v>4</v>
      </c>
      <c r="H570" s="2" t="s">
        <v>1189</v>
      </c>
      <c r="I570" s="2" t="s">
        <v>52</v>
      </c>
      <c r="J570" s="2"/>
      <c r="K570" s="2"/>
      <c r="L570" s="10" t="s">
        <v>1190</v>
      </c>
      <c r="M570" s="10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T570" s="1"/>
      <c r="AU570" s="34"/>
      <c r="AV570" s="34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spans="1:61" hidden="1" x14ac:dyDescent="0.25">
      <c r="A571" s="1" t="s">
        <v>40</v>
      </c>
      <c r="B571" s="1" t="s">
        <v>235</v>
      </c>
      <c r="C571" s="1">
        <v>3</v>
      </c>
      <c r="D571" s="1"/>
      <c r="E571" s="2" t="s">
        <v>1049</v>
      </c>
      <c r="F571" s="2">
        <v>45</v>
      </c>
      <c r="G571" s="2">
        <v>5</v>
      </c>
      <c r="H571" s="2" t="s">
        <v>1191</v>
      </c>
      <c r="I571" s="2" t="s">
        <v>52</v>
      </c>
      <c r="J571" s="2"/>
      <c r="K571" s="2"/>
      <c r="L571" s="10" t="s">
        <v>1192</v>
      </c>
      <c r="M571" s="10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T571" s="1"/>
      <c r="AU571" s="34"/>
      <c r="AV571" s="34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spans="1:61" hidden="1" x14ac:dyDescent="0.25">
      <c r="A572" s="1" t="s">
        <v>40</v>
      </c>
      <c r="B572" s="1" t="s">
        <v>235</v>
      </c>
      <c r="C572" s="1">
        <v>7</v>
      </c>
      <c r="D572" s="1"/>
      <c r="E572" s="2" t="s">
        <v>1049</v>
      </c>
      <c r="F572" s="2">
        <v>46</v>
      </c>
      <c r="G572" s="2">
        <v>41</v>
      </c>
      <c r="H572" s="2" t="s">
        <v>1201</v>
      </c>
      <c r="I572" s="2" t="s">
        <v>52</v>
      </c>
      <c r="J572" s="2"/>
      <c r="K572" s="2"/>
      <c r="L572" s="10" t="s">
        <v>1202</v>
      </c>
      <c r="M572" s="10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T572" s="1"/>
      <c r="AU572" s="34"/>
      <c r="AV572" s="34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spans="1:61" hidden="1" x14ac:dyDescent="0.25">
      <c r="A573" s="1" t="s">
        <v>40</v>
      </c>
      <c r="B573" s="1" t="s">
        <v>235</v>
      </c>
      <c r="C573" s="1">
        <v>7</v>
      </c>
      <c r="D573" s="1"/>
      <c r="E573" s="2" t="s">
        <v>1049</v>
      </c>
      <c r="F573" s="2">
        <v>46</v>
      </c>
      <c r="G573" s="2">
        <v>2</v>
      </c>
      <c r="H573" s="5" t="s">
        <v>1195</v>
      </c>
      <c r="I573" s="5" t="s">
        <v>39</v>
      </c>
      <c r="J573" s="5"/>
      <c r="K573" s="2"/>
      <c r="L573" s="10" t="s">
        <v>1196</v>
      </c>
      <c r="M573" s="10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T573" s="1"/>
      <c r="AU573" s="34"/>
      <c r="AV573" s="34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spans="1:61" hidden="1" x14ac:dyDescent="0.25">
      <c r="A574" s="1" t="s">
        <v>40</v>
      </c>
      <c r="B574" s="1" t="s">
        <v>235</v>
      </c>
      <c r="C574" s="1">
        <v>7</v>
      </c>
      <c r="D574" s="1"/>
      <c r="E574" s="2" t="s">
        <v>1049</v>
      </c>
      <c r="F574" s="2">
        <v>46</v>
      </c>
      <c r="G574" s="2">
        <v>90</v>
      </c>
      <c r="H574" s="2" t="s">
        <v>1205</v>
      </c>
      <c r="I574" s="2" t="s">
        <v>52</v>
      </c>
      <c r="J574" s="2"/>
      <c r="K574" s="2"/>
      <c r="L574" s="10" t="s">
        <v>1206</v>
      </c>
      <c r="M574" s="10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T574" s="1"/>
      <c r="AU574" s="34"/>
      <c r="AV574" s="34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spans="1:61" hidden="1" x14ac:dyDescent="0.25">
      <c r="A575" s="1" t="s">
        <v>40</v>
      </c>
      <c r="B575" s="1" t="s">
        <v>235</v>
      </c>
      <c r="C575" s="1">
        <v>7</v>
      </c>
      <c r="D575" s="1"/>
      <c r="E575" s="2" t="s">
        <v>1049</v>
      </c>
      <c r="F575" s="2">
        <v>46</v>
      </c>
      <c r="G575" s="2">
        <v>73</v>
      </c>
      <c r="H575" s="2" t="s">
        <v>1203</v>
      </c>
      <c r="I575" s="2" t="s">
        <v>52</v>
      </c>
      <c r="J575" s="2"/>
      <c r="K575" s="2"/>
      <c r="L575" s="10" t="s">
        <v>1204</v>
      </c>
      <c r="M575" s="10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T575" s="1"/>
      <c r="AU575" s="34"/>
      <c r="AV575" s="34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spans="1:61" hidden="1" x14ac:dyDescent="0.25">
      <c r="A576" s="1" t="s">
        <v>40</v>
      </c>
      <c r="B576" s="1" t="s">
        <v>235</v>
      </c>
      <c r="C576" s="1">
        <v>7</v>
      </c>
      <c r="D576" s="1"/>
      <c r="E576" s="2" t="s">
        <v>1049</v>
      </c>
      <c r="F576" s="2">
        <v>46</v>
      </c>
      <c r="G576" s="2">
        <v>23</v>
      </c>
      <c r="H576" s="2" t="s">
        <v>1199</v>
      </c>
      <c r="I576" s="2" t="s">
        <v>52</v>
      </c>
      <c r="J576" s="2"/>
      <c r="K576" s="2"/>
      <c r="L576" s="10" t="s">
        <v>1200</v>
      </c>
      <c r="M576" s="10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T576" s="1"/>
      <c r="AU576" s="34"/>
      <c r="AV576" s="34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spans="1:61" hidden="1" x14ac:dyDescent="0.25">
      <c r="A577" s="1" t="s">
        <v>40</v>
      </c>
      <c r="B577" s="1" t="s">
        <v>235</v>
      </c>
      <c r="C577" s="1">
        <v>7</v>
      </c>
      <c r="D577" s="1"/>
      <c r="E577" s="2" t="s">
        <v>1049</v>
      </c>
      <c r="F577" s="2">
        <v>46</v>
      </c>
      <c r="G577" s="2">
        <v>20</v>
      </c>
      <c r="H577" s="2" t="s">
        <v>1197</v>
      </c>
      <c r="I577" s="2" t="s">
        <v>52</v>
      </c>
      <c r="J577" s="2"/>
      <c r="K577" s="2"/>
      <c r="L577" s="10" t="s">
        <v>1198</v>
      </c>
      <c r="M577" s="10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T577" s="1"/>
      <c r="AU577" s="34"/>
      <c r="AV577" s="34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spans="1:61" hidden="1" x14ac:dyDescent="0.25">
      <c r="A578" s="1" t="s">
        <v>40</v>
      </c>
      <c r="B578" s="1" t="s">
        <v>235</v>
      </c>
      <c r="C578" s="1">
        <v>3</v>
      </c>
      <c r="D578" s="1"/>
      <c r="E578" s="2" t="s">
        <v>1049</v>
      </c>
      <c r="F578" s="2">
        <v>47</v>
      </c>
      <c r="G578" s="2">
        <v>4</v>
      </c>
      <c r="H578" s="2" t="s">
        <v>1209</v>
      </c>
      <c r="I578" s="2" t="s">
        <v>52</v>
      </c>
      <c r="J578" s="2"/>
      <c r="K578" s="2"/>
      <c r="L578" s="10" t="s">
        <v>1210</v>
      </c>
      <c r="M578" s="10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T578" s="1"/>
      <c r="AU578" s="34"/>
      <c r="AV578" s="34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spans="1:61" hidden="1" x14ac:dyDescent="0.25">
      <c r="A579" s="1" t="s">
        <v>40</v>
      </c>
      <c r="B579" s="1" t="s">
        <v>235</v>
      </c>
      <c r="C579" s="1">
        <v>3</v>
      </c>
      <c r="D579" s="1"/>
      <c r="E579" s="2" t="s">
        <v>1049</v>
      </c>
      <c r="F579" s="2">
        <v>47</v>
      </c>
      <c r="G579" s="2">
        <v>2</v>
      </c>
      <c r="H579" s="5" t="s">
        <v>1207</v>
      </c>
      <c r="I579" s="5" t="s">
        <v>39</v>
      </c>
      <c r="J579" s="5"/>
      <c r="K579" s="2"/>
      <c r="L579" s="10" t="s">
        <v>1208</v>
      </c>
      <c r="M579" s="10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T579" s="1"/>
      <c r="AU579" s="34"/>
      <c r="AV579" s="34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</row>
    <row r="580" spans="1:61" hidden="1" x14ac:dyDescent="0.25">
      <c r="A580" s="7" t="s">
        <v>40</v>
      </c>
      <c r="B580" s="7" t="s">
        <v>235</v>
      </c>
      <c r="C580" s="1">
        <v>7</v>
      </c>
      <c r="D580" s="7" t="s">
        <v>236</v>
      </c>
      <c r="E580" s="8" t="s">
        <v>1049</v>
      </c>
      <c r="F580" s="47">
        <v>48</v>
      </c>
      <c r="G580" s="8">
        <v>31</v>
      </c>
      <c r="H580" s="5" t="s">
        <v>1211</v>
      </c>
      <c r="I580" s="5" t="s">
        <v>39</v>
      </c>
      <c r="J580" s="6"/>
      <c r="K580" s="2" t="s">
        <v>50</v>
      </c>
      <c r="L580" s="9" t="s">
        <v>1212</v>
      </c>
      <c r="M580" s="9" t="s">
        <v>1213</v>
      </c>
      <c r="N580" s="7" t="s">
        <v>48</v>
      </c>
      <c r="O580" s="7" t="s">
        <v>72</v>
      </c>
      <c r="P580" s="39">
        <v>18</v>
      </c>
      <c r="Q580" s="1"/>
      <c r="R580" s="35">
        <v>1967</v>
      </c>
      <c r="S580" s="35">
        <f>IF((2017-R580)&gt;35,6,IF(AND((2017-R580)&lt;=35,(2017-R580)&gt;=26),5,IF(AND((2017-R580)&lt;=25, (2017-R580)&gt;=16),3,1)))</f>
        <v>6</v>
      </c>
      <c r="T580" s="1"/>
      <c r="U580" s="1"/>
      <c r="V580" s="1"/>
      <c r="W580" s="1"/>
      <c r="X580" s="1"/>
      <c r="Y580" s="1"/>
      <c r="Z580" s="34">
        <f>3260/4453.7*100</f>
        <v>73.197566068662013</v>
      </c>
      <c r="AA580" s="1">
        <f>IF(Z580=100,9,IF(AND((Z580&lt;100),(Z580&gt;=90)),8,IF(AND((Z580&lt;90),(Z580&gt;=80)),7,IF(AND((Z580&lt;80),(Z580&gt;=70)),6,5))))</f>
        <v>6</v>
      </c>
      <c r="AB580" s="1">
        <v>9</v>
      </c>
      <c r="AC580" s="1">
        <f>AB580</f>
        <v>9</v>
      </c>
      <c r="AD580" s="1" t="s">
        <v>50</v>
      </c>
      <c r="AE580" s="1">
        <f>IF(AD580="Да",3,0)</f>
        <v>3</v>
      </c>
      <c r="AF580" s="36" t="s">
        <v>2438</v>
      </c>
      <c r="AG580" s="1">
        <f>IF(AF580="Да",3,0)</f>
        <v>0</v>
      </c>
      <c r="AH580" s="1">
        <v>200</v>
      </c>
      <c r="AI580" s="1">
        <f>(IF(AH580&gt;201,7,IF(AND(AH580&lt;=200,AH580&gt;=151),5,IF(AND(AH580&lt;=150,AH580&gt;=101),4,IF(AND(AH580&lt;=100,AH580&gt;=51),3,2)))))</f>
        <v>5</v>
      </c>
      <c r="AJ580" s="1">
        <v>2</v>
      </c>
      <c r="AK580" s="1">
        <f>IF(AJ580&gt;5,5,IF(AND(AJ580&lt;=5,AJ580&gt;3),3,0))</f>
        <v>0</v>
      </c>
      <c r="AL580" s="1">
        <v>20</v>
      </c>
      <c r="AM580" s="1">
        <f>IF(AL580&gt;30,3,IF(AND(AL580&lt;=30,AL580&gt;20),1,0))</f>
        <v>0</v>
      </c>
      <c r="AN580" s="1"/>
      <c r="AO580" s="1"/>
      <c r="AP580" s="34">
        <v>96.24</v>
      </c>
      <c r="AQ580" s="38" t="e">
        <f>(IF((AP580-#REF!)&gt;0.3,3,IF(AND((AP580-#REF!)&lt;0.3,(AP580-#REF!)&gt;0.2),2,IF(AND((AP580-#REF!)&lt;0.2,(AP580-#REF!)&gt;0.1),1,IF(AND((AP580-#REF!)&lt;0.1,(AP580-#REF!)&gt;=0),0,0)))))</f>
        <v>#REF!</v>
      </c>
      <c r="AR580" s="1" t="e">
        <f>(IF((AP580-#REF!)&gt;0.3,3,IF(AND((AP580-#REF!)&lt;0.3,(AP580-#REF!)&gt;0.2),2,IF(AND((AP580-#REF!)&lt;0.2,(AP580-#REF!)&gt;0.1),1,IF(AND((AP580-#REF!)&lt;0.1,(AP580-#REF!)&gt;=0),0,"ОТКЛОНИТЬ")))))</f>
        <v>#REF!</v>
      </c>
      <c r="AT580" s="38" t="e">
        <f>S580+U580+W580+Y580+AA580+AC580+AE580+AG580+AI580+AK580+AM580+AQ580</f>
        <v>#REF!</v>
      </c>
      <c r="AU580" s="55">
        <v>27228.57</v>
      </c>
      <c r="AV580" s="55">
        <f>171569.64+350482.42</f>
        <v>522052.06</v>
      </c>
      <c r="AW580" s="40">
        <f>AU580+AV580</f>
        <v>549280.63</v>
      </c>
      <c r="AX580" s="40">
        <f>AU580*0.02</f>
        <v>544.57140000000004</v>
      </c>
      <c r="AY580" s="40">
        <f>AV580*0.2</f>
        <v>104410.41200000001</v>
      </c>
      <c r="AZ580" s="40">
        <f>AX580+AY580</f>
        <v>104954.98340000001</v>
      </c>
      <c r="BA580" s="40">
        <f>AW580-AZ580</f>
        <v>444325.64659999998</v>
      </c>
      <c r="BB580" s="40">
        <f>(AW580-AZ580-350482.42*0.8)*61.97939365/100.99999999</f>
        <v>100602.81048663866</v>
      </c>
      <c r="BC580" s="40">
        <f>(AW580-AZ580-350482.42*0.8)*37.98738363/100.99999999</f>
        <v>61659.808706633412</v>
      </c>
      <c r="BD580" s="40">
        <f>(AW580-AZ580-350482.42*0.8)*1.03322271/100.99999999</f>
        <v>1677.091406727907</v>
      </c>
      <c r="BE580" s="48">
        <f>350482.42*0.8</f>
        <v>280385.93599999999</v>
      </c>
      <c r="BF580" s="1"/>
      <c r="BG580" s="1"/>
      <c r="BH580" s="1"/>
      <c r="BI580" s="1"/>
    </row>
    <row r="581" spans="1:61" hidden="1" x14ac:dyDescent="0.25">
      <c r="A581" s="1" t="s">
        <v>40</v>
      </c>
      <c r="B581" s="1" t="s">
        <v>235</v>
      </c>
      <c r="C581" s="1">
        <v>7</v>
      </c>
      <c r="D581" s="1"/>
      <c r="E581" s="2" t="s">
        <v>1049</v>
      </c>
      <c r="F581" s="2">
        <v>48</v>
      </c>
      <c r="G581" s="2">
        <v>87</v>
      </c>
      <c r="H581" s="2" t="s">
        <v>1218</v>
      </c>
      <c r="I581" s="2" t="s">
        <v>52</v>
      </c>
      <c r="J581" s="2"/>
      <c r="K581" s="2"/>
      <c r="L581" s="10" t="s">
        <v>1219</v>
      </c>
      <c r="M581" s="10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T581" s="1"/>
      <c r="AU581" s="34"/>
      <c r="AV581" s="34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</row>
    <row r="582" spans="1:61" hidden="1" x14ac:dyDescent="0.25">
      <c r="A582" s="1" t="s">
        <v>40</v>
      </c>
      <c r="B582" s="1" t="s">
        <v>235</v>
      </c>
      <c r="C582" s="1">
        <v>7</v>
      </c>
      <c r="D582" s="1"/>
      <c r="E582" s="2" t="s">
        <v>1049</v>
      </c>
      <c r="F582" s="2">
        <v>48</v>
      </c>
      <c r="G582" s="2">
        <v>38</v>
      </c>
      <c r="H582" s="5" t="s">
        <v>1216</v>
      </c>
      <c r="I582" s="5" t="s">
        <v>39</v>
      </c>
      <c r="J582" s="5"/>
      <c r="K582" s="2"/>
      <c r="L582" s="10" t="s">
        <v>1217</v>
      </c>
      <c r="M582" s="10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T582" s="1"/>
      <c r="AU582" s="34"/>
      <c r="AV582" s="34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</row>
    <row r="583" spans="1:61" hidden="1" x14ac:dyDescent="0.25">
      <c r="A583" s="1" t="s">
        <v>40</v>
      </c>
      <c r="B583" s="1" t="s">
        <v>235</v>
      </c>
      <c r="C583" s="1">
        <v>7</v>
      </c>
      <c r="D583" s="1"/>
      <c r="E583" s="2" t="s">
        <v>1049</v>
      </c>
      <c r="F583" s="2">
        <v>48</v>
      </c>
      <c r="G583" s="2">
        <v>19</v>
      </c>
      <c r="H583" s="2" t="s">
        <v>1214</v>
      </c>
      <c r="I583" s="2" t="s">
        <v>52</v>
      </c>
      <c r="J583" s="2"/>
      <c r="K583" s="2"/>
      <c r="L583" s="10" t="s">
        <v>1215</v>
      </c>
      <c r="M583" s="10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T583" s="1"/>
      <c r="AU583" s="34"/>
      <c r="AV583" s="34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</row>
    <row r="584" spans="1:61" hidden="1" x14ac:dyDescent="0.25">
      <c r="A584" s="1" t="s">
        <v>40</v>
      </c>
      <c r="B584" s="1" t="s">
        <v>235</v>
      </c>
      <c r="C584" s="1">
        <v>3</v>
      </c>
      <c r="D584" s="1"/>
      <c r="E584" s="2" t="s">
        <v>1049</v>
      </c>
      <c r="F584" s="2">
        <v>49</v>
      </c>
      <c r="G584" s="2">
        <v>7</v>
      </c>
      <c r="H584" s="2" t="s">
        <v>1224</v>
      </c>
      <c r="I584" s="2" t="s">
        <v>52</v>
      </c>
      <c r="J584" s="2"/>
      <c r="K584" s="2"/>
      <c r="L584" s="10" t="s">
        <v>1225</v>
      </c>
      <c r="M584" s="10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T584" s="1"/>
      <c r="AU584" s="34"/>
      <c r="AV584" s="34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</row>
    <row r="585" spans="1:61" hidden="1" x14ac:dyDescent="0.25">
      <c r="A585" s="1" t="s">
        <v>40</v>
      </c>
      <c r="B585" s="1" t="s">
        <v>235</v>
      </c>
      <c r="C585" s="1">
        <v>3</v>
      </c>
      <c r="D585" s="1"/>
      <c r="E585" s="2" t="s">
        <v>1049</v>
      </c>
      <c r="F585" s="2">
        <v>49</v>
      </c>
      <c r="G585" s="2">
        <v>8</v>
      </c>
      <c r="H585" s="2" t="s">
        <v>1226</v>
      </c>
      <c r="I585" s="2" t="s">
        <v>52</v>
      </c>
      <c r="J585" s="2"/>
      <c r="K585" s="2"/>
      <c r="L585" s="10" t="s">
        <v>1227</v>
      </c>
      <c r="M585" s="10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T585" s="1"/>
      <c r="AU585" s="34"/>
      <c r="AV585" s="34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</row>
    <row r="586" spans="1:61" hidden="1" x14ac:dyDescent="0.25">
      <c r="A586" s="1" t="s">
        <v>40</v>
      </c>
      <c r="B586" s="1" t="s">
        <v>235</v>
      </c>
      <c r="C586" s="1">
        <v>3</v>
      </c>
      <c r="D586" s="1"/>
      <c r="E586" s="2" t="s">
        <v>1049</v>
      </c>
      <c r="F586" s="2">
        <v>49</v>
      </c>
      <c r="G586" s="2">
        <v>2</v>
      </c>
      <c r="H586" s="2" t="s">
        <v>1220</v>
      </c>
      <c r="I586" s="2" t="s">
        <v>52</v>
      </c>
      <c r="J586" s="2"/>
      <c r="K586" s="2"/>
      <c r="L586" s="10" t="s">
        <v>1221</v>
      </c>
      <c r="M586" s="10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T586" s="1"/>
      <c r="AU586" s="34"/>
      <c r="AV586" s="34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</row>
    <row r="587" spans="1:61" hidden="1" x14ac:dyDescent="0.25">
      <c r="A587" s="1" t="s">
        <v>40</v>
      </c>
      <c r="B587" s="1" t="s">
        <v>235</v>
      </c>
      <c r="C587" s="1">
        <v>3</v>
      </c>
      <c r="D587" s="1"/>
      <c r="E587" s="2" t="s">
        <v>1049</v>
      </c>
      <c r="F587" s="2">
        <v>49</v>
      </c>
      <c r="G587" s="2">
        <v>6</v>
      </c>
      <c r="H587" s="5" t="s">
        <v>1222</v>
      </c>
      <c r="I587" s="5" t="s">
        <v>39</v>
      </c>
      <c r="J587" s="5"/>
      <c r="K587" s="2"/>
      <c r="L587" s="10" t="s">
        <v>1223</v>
      </c>
      <c r="M587" s="10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T587" s="1"/>
      <c r="AU587" s="34"/>
      <c r="AV587" s="34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</row>
    <row r="588" spans="1:61" hidden="1" x14ac:dyDescent="0.25">
      <c r="A588" s="1" t="s">
        <v>40</v>
      </c>
      <c r="B588" s="1" t="s">
        <v>235</v>
      </c>
      <c r="C588" s="1">
        <v>7</v>
      </c>
      <c r="D588" s="1"/>
      <c r="E588" s="2" t="s">
        <v>1049</v>
      </c>
      <c r="F588" s="2">
        <v>50</v>
      </c>
      <c r="G588" s="2">
        <v>33</v>
      </c>
      <c r="H588" s="2" t="s">
        <v>1234</v>
      </c>
      <c r="I588" s="2" t="s">
        <v>52</v>
      </c>
      <c r="J588" s="2"/>
      <c r="K588" s="2"/>
      <c r="L588" s="10" t="s">
        <v>1235</v>
      </c>
      <c r="M588" s="10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T588" s="1"/>
      <c r="AU588" s="34"/>
      <c r="AV588" s="34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</row>
    <row r="589" spans="1:61" hidden="1" x14ac:dyDescent="0.25">
      <c r="A589" s="1" t="s">
        <v>40</v>
      </c>
      <c r="B589" s="1" t="s">
        <v>235</v>
      </c>
      <c r="C589" s="1">
        <v>7</v>
      </c>
      <c r="D589" s="1"/>
      <c r="E589" s="2" t="s">
        <v>1049</v>
      </c>
      <c r="F589" s="2">
        <v>50</v>
      </c>
      <c r="G589" s="2">
        <v>4</v>
      </c>
      <c r="H589" s="2" t="s">
        <v>1230</v>
      </c>
      <c r="I589" s="2" t="s">
        <v>52</v>
      </c>
      <c r="J589" s="2"/>
      <c r="K589" s="2"/>
      <c r="L589" s="10" t="s">
        <v>1231</v>
      </c>
      <c r="M589" s="10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T589" s="1"/>
      <c r="AU589" s="34"/>
      <c r="AV589" s="34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</row>
    <row r="590" spans="1:61" hidden="1" x14ac:dyDescent="0.25">
      <c r="A590" s="1" t="s">
        <v>40</v>
      </c>
      <c r="B590" s="1" t="s">
        <v>235</v>
      </c>
      <c r="C590" s="1">
        <v>7</v>
      </c>
      <c r="D590" s="1"/>
      <c r="E590" s="2" t="s">
        <v>1049</v>
      </c>
      <c r="F590" s="2">
        <v>50</v>
      </c>
      <c r="G590" s="2">
        <v>83</v>
      </c>
      <c r="H590" s="2" t="s">
        <v>1242</v>
      </c>
      <c r="I590" s="2" t="s">
        <v>52</v>
      </c>
      <c r="J590" s="2"/>
      <c r="K590" s="2"/>
      <c r="L590" s="10" t="s">
        <v>1243</v>
      </c>
      <c r="M590" s="10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T590" s="1"/>
      <c r="AU590" s="34"/>
      <c r="AV590" s="34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</row>
    <row r="591" spans="1:61" hidden="1" x14ac:dyDescent="0.25">
      <c r="A591" s="1" t="s">
        <v>40</v>
      </c>
      <c r="B591" s="1" t="s">
        <v>235</v>
      </c>
      <c r="C591" s="1">
        <v>7</v>
      </c>
      <c r="D591" s="1"/>
      <c r="E591" s="2" t="s">
        <v>1049</v>
      </c>
      <c r="F591" s="2">
        <v>50</v>
      </c>
      <c r="G591" s="2">
        <v>65</v>
      </c>
      <c r="H591" s="5" t="s">
        <v>1238</v>
      </c>
      <c r="I591" s="5" t="s">
        <v>39</v>
      </c>
      <c r="J591" s="5"/>
      <c r="K591" s="2"/>
      <c r="L591" s="10" t="s">
        <v>1239</v>
      </c>
      <c r="M591" s="10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T591" s="1"/>
      <c r="AU591" s="34"/>
      <c r="AV591" s="34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</row>
    <row r="592" spans="1:61" ht="60" hidden="1" x14ac:dyDescent="0.25">
      <c r="A592" s="7" t="s">
        <v>40</v>
      </c>
      <c r="B592" s="7" t="s">
        <v>235</v>
      </c>
      <c r="C592" s="1">
        <v>7</v>
      </c>
      <c r="D592" s="7" t="s">
        <v>236</v>
      </c>
      <c r="E592" s="7" t="s">
        <v>1049</v>
      </c>
      <c r="F592" s="7">
        <v>50</v>
      </c>
      <c r="G592" s="7">
        <v>6</v>
      </c>
      <c r="H592" s="7" t="s">
        <v>1228</v>
      </c>
      <c r="I592" s="7" t="s">
        <v>52</v>
      </c>
      <c r="J592" s="1"/>
      <c r="K592" s="2"/>
      <c r="L592" s="1">
        <v>89509830704</v>
      </c>
      <c r="M592" s="1" t="s">
        <v>1229</v>
      </c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T592" s="1"/>
      <c r="AU592" s="34"/>
      <c r="AV592" s="34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</row>
    <row r="593" spans="1:61" hidden="1" x14ac:dyDescent="0.25">
      <c r="A593" s="1" t="s">
        <v>40</v>
      </c>
      <c r="B593" s="1" t="s">
        <v>235</v>
      </c>
      <c r="C593" s="1">
        <v>7</v>
      </c>
      <c r="D593" s="1"/>
      <c r="E593" s="2" t="s">
        <v>1049</v>
      </c>
      <c r="F593" s="2">
        <v>50</v>
      </c>
      <c r="G593" s="2">
        <v>7</v>
      </c>
      <c r="H593" s="2" t="s">
        <v>1232</v>
      </c>
      <c r="I593" s="2" t="s">
        <v>52</v>
      </c>
      <c r="J593" s="2"/>
      <c r="K593" s="2"/>
      <c r="L593" s="10" t="s">
        <v>1233</v>
      </c>
      <c r="M593" s="10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T593" s="1"/>
      <c r="AU593" s="34"/>
      <c r="AV593" s="34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</row>
    <row r="594" spans="1:61" hidden="1" x14ac:dyDescent="0.25">
      <c r="A594" s="1" t="s">
        <v>40</v>
      </c>
      <c r="B594" s="1" t="s">
        <v>235</v>
      </c>
      <c r="C594" s="1">
        <v>7</v>
      </c>
      <c r="D594" s="1"/>
      <c r="E594" s="2" t="s">
        <v>1049</v>
      </c>
      <c r="F594" s="2">
        <v>50</v>
      </c>
      <c r="G594" s="2">
        <v>75</v>
      </c>
      <c r="H594" s="2" t="s">
        <v>1240</v>
      </c>
      <c r="I594" s="2" t="s">
        <v>52</v>
      </c>
      <c r="J594" s="2"/>
      <c r="K594" s="2"/>
      <c r="L594" s="10" t="s">
        <v>1241</v>
      </c>
      <c r="M594" s="10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T594" s="1"/>
      <c r="AU594" s="34"/>
      <c r="AV594" s="34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</row>
    <row r="595" spans="1:61" hidden="1" x14ac:dyDescent="0.25">
      <c r="A595" s="1" t="s">
        <v>40</v>
      </c>
      <c r="B595" s="1" t="s">
        <v>235</v>
      </c>
      <c r="C595" s="1">
        <v>7</v>
      </c>
      <c r="D595" s="1"/>
      <c r="E595" s="2" t="s">
        <v>1049</v>
      </c>
      <c r="F595" s="2">
        <v>50</v>
      </c>
      <c r="G595" s="2">
        <v>49</v>
      </c>
      <c r="H595" s="2" t="s">
        <v>1236</v>
      </c>
      <c r="I595" s="2" t="s">
        <v>52</v>
      </c>
      <c r="J595" s="2"/>
      <c r="K595" s="2"/>
      <c r="L595" s="10" t="s">
        <v>1237</v>
      </c>
      <c r="M595" s="10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T595" s="1"/>
      <c r="AU595" s="34"/>
      <c r="AV595" s="34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</row>
    <row r="596" spans="1:61" hidden="1" x14ac:dyDescent="0.25">
      <c r="A596" s="1" t="s">
        <v>40</v>
      </c>
      <c r="B596" s="1" t="s">
        <v>235</v>
      </c>
      <c r="C596" s="1">
        <v>3</v>
      </c>
      <c r="D596" s="1"/>
      <c r="E596" s="2" t="s">
        <v>1049</v>
      </c>
      <c r="F596" s="2">
        <v>51</v>
      </c>
      <c r="G596" s="2">
        <v>5</v>
      </c>
      <c r="H596" s="2" t="s">
        <v>1246</v>
      </c>
      <c r="I596" s="2" t="s">
        <v>52</v>
      </c>
      <c r="J596" s="2"/>
      <c r="K596" s="2"/>
      <c r="L596" s="10" t="s">
        <v>1247</v>
      </c>
      <c r="M596" s="10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T596" s="1"/>
      <c r="AU596" s="34"/>
      <c r="AV596" s="34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</row>
    <row r="597" spans="1:61" hidden="1" x14ac:dyDescent="0.25">
      <c r="A597" s="1" t="s">
        <v>40</v>
      </c>
      <c r="B597" s="1" t="s">
        <v>235</v>
      </c>
      <c r="C597" s="1">
        <v>3</v>
      </c>
      <c r="D597" s="1"/>
      <c r="E597" s="2" t="s">
        <v>1049</v>
      </c>
      <c r="F597" s="2">
        <v>51</v>
      </c>
      <c r="G597" s="2">
        <v>2</v>
      </c>
      <c r="H597" s="2" t="s">
        <v>1244</v>
      </c>
      <c r="I597" s="2" t="s">
        <v>52</v>
      </c>
      <c r="J597" s="2"/>
      <c r="K597" s="2"/>
      <c r="L597" s="10" t="s">
        <v>1245</v>
      </c>
      <c r="M597" s="10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T597" s="1"/>
      <c r="AU597" s="34"/>
      <c r="AV597" s="34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</row>
    <row r="598" spans="1:61" hidden="1" x14ac:dyDescent="0.25">
      <c r="A598" s="1" t="s">
        <v>40</v>
      </c>
      <c r="B598" s="1" t="s">
        <v>235</v>
      </c>
      <c r="C598" s="1">
        <v>3</v>
      </c>
      <c r="D598" s="1"/>
      <c r="E598" s="2" t="s">
        <v>1049</v>
      </c>
      <c r="F598" s="2">
        <v>51</v>
      </c>
      <c r="G598" s="2">
        <v>6</v>
      </c>
      <c r="H598" s="5" t="s">
        <v>1248</v>
      </c>
      <c r="I598" s="5" t="s">
        <v>39</v>
      </c>
      <c r="J598" s="5"/>
      <c r="K598" s="2"/>
      <c r="L598" s="10" t="s">
        <v>1249</v>
      </c>
      <c r="M598" s="10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T598" s="1"/>
      <c r="AU598" s="34"/>
      <c r="AV598" s="34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</row>
    <row r="599" spans="1:61" hidden="1" x14ac:dyDescent="0.25">
      <c r="A599" s="1" t="s">
        <v>40</v>
      </c>
      <c r="B599" s="1" t="s">
        <v>235</v>
      </c>
      <c r="C599" s="1">
        <v>3</v>
      </c>
      <c r="D599" s="1"/>
      <c r="E599" s="2" t="s">
        <v>1049</v>
      </c>
      <c r="F599" s="2">
        <v>53</v>
      </c>
      <c r="G599" s="2">
        <v>7</v>
      </c>
      <c r="H599" s="2" t="s">
        <v>1256</v>
      </c>
      <c r="I599" s="2" t="s">
        <v>52</v>
      </c>
      <c r="J599" s="2"/>
      <c r="K599" s="2"/>
      <c r="L599" s="10"/>
      <c r="M599" s="10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T599" s="1"/>
      <c r="AU599" s="34"/>
      <c r="AV599" s="34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</row>
    <row r="600" spans="1:61" hidden="1" x14ac:dyDescent="0.25">
      <c r="A600" s="1" t="s">
        <v>40</v>
      </c>
      <c r="B600" s="1" t="s">
        <v>235</v>
      </c>
      <c r="C600" s="1">
        <v>3</v>
      </c>
      <c r="D600" s="1"/>
      <c r="E600" s="2" t="s">
        <v>1049</v>
      </c>
      <c r="F600" s="2">
        <v>53</v>
      </c>
      <c r="G600" s="2">
        <v>4</v>
      </c>
      <c r="H600" s="5" t="s">
        <v>1254</v>
      </c>
      <c r="I600" s="5" t="s">
        <v>39</v>
      </c>
      <c r="J600" s="5"/>
      <c r="K600" s="2"/>
      <c r="L600" s="10" t="s">
        <v>1255</v>
      </c>
      <c r="M600" s="10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T600" s="1"/>
      <c r="AU600" s="34"/>
      <c r="AV600" s="34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</row>
    <row r="601" spans="1:61" hidden="1" x14ac:dyDescent="0.25">
      <c r="A601" s="1" t="s">
        <v>40</v>
      </c>
      <c r="B601" s="1" t="s">
        <v>235</v>
      </c>
      <c r="C601" s="1">
        <v>3</v>
      </c>
      <c r="D601" s="1"/>
      <c r="E601" s="2" t="s">
        <v>1049</v>
      </c>
      <c r="F601" s="2">
        <v>53</v>
      </c>
      <c r="G601" s="2">
        <v>2</v>
      </c>
      <c r="H601" s="5" t="s">
        <v>1252</v>
      </c>
      <c r="I601" s="5" t="s">
        <v>39</v>
      </c>
      <c r="J601" s="5"/>
      <c r="K601" s="2"/>
      <c r="L601" s="10" t="s">
        <v>1253</v>
      </c>
      <c r="M601" s="10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T601" s="1"/>
      <c r="AU601" s="34"/>
      <c r="AV601" s="34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</row>
    <row r="602" spans="1:61" hidden="1" x14ac:dyDescent="0.25">
      <c r="A602" s="1" t="s">
        <v>40</v>
      </c>
      <c r="B602" s="1" t="s">
        <v>235</v>
      </c>
      <c r="C602" s="1">
        <v>3</v>
      </c>
      <c r="D602" s="1"/>
      <c r="E602" s="2" t="s">
        <v>1049</v>
      </c>
      <c r="F602" s="2">
        <v>53</v>
      </c>
      <c r="G602" s="2">
        <v>1</v>
      </c>
      <c r="H602" s="2" t="s">
        <v>1250</v>
      </c>
      <c r="I602" s="2" t="s">
        <v>52</v>
      </c>
      <c r="J602" s="2"/>
      <c r="K602" s="2"/>
      <c r="L602" s="10" t="s">
        <v>1251</v>
      </c>
      <c r="M602" s="10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T602" s="1"/>
      <c r="AU602" s="34"/>
      <c r="AV602" s="34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</row>
    <row r="603" spans="1:61" hidden="1" x14ac:dyDescent="0.25">
      <c r="A603" s="1" t="s">
        <v>40</v>
      </c>
      <c r="B603" s="1" t="s">
        <v>235</v>
      </c>
      <c r="C603" s="1">
        <v>3</v>
      </c>
      <c r="D603" s="1"/>
      <c r="E603" s="2" t="s">
        <v>1049</v>
      </c>
      <c r="F603" s="2">
        <v>55</v>
      </c>
      <c r="G603" s="2">
        <v>13</v>
      </c>
      <c r="H603" s="2" t="s">
        <v>1259</v>
      </c>
      <c r="I603" s="2" t="s">
        <v>52</v>
      </c>
      <c r="J603" s="2"/>
      <c r="K603" s="2"/>
      <c r="L603" s="10" t="s">
        <v>1260</v>
      </c>
      <c r="M603" s="10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T603" s="1"/>
      <c r="AU603" s="34"/>
      <c r="AV603" s="34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</row>
    <row r="604" spans="1:61" hidden="1" x14ac:dyDescent="0.25">
      <c r="A604" s="1" t="s">
        <v>40</v>
      </c>
      <c r="B604" s="1" t="s">
        <v>235</v>
      </c>
      <c r="C604" s="1">
        <v>3</v>
      </c>
      <c r="D604" s="1"/>
      <c r="E604" s="2" t="s">
        <v>1049</v>
      </c>
      <c r="F604" s="2">
        <v>55</v>
      </c>
      <c r="G604" s="2">
        <v>16</v>
      </c>
      <c r="H604" s="5" t="s">
        <v>1263</v>
      </c>
      <c r="I604" s="5" t="s">
        <v>39</v>
      </c>
      <c r="J604" s="5"/>
      <c r="K604" s="2"/>
      <c r="L604" s="10" t="s">
        <v>1264</v>
      </c>
      <c r="M604" s="10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T604" s="1"/>
      <c r="AU604" s="34"/>
      <c r="AV604" s="34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</row>
    <row r="605" spans="1:61" hidden="1" x14ac:dyDescent="0.25">
      <c r="A605" s="1" t="s">
        <v>40</v>
      </c>
      <c r="B605" s="1" t="s">
        <v>235</v>
      </c>
      <c r="C605" s="1">
        <v>3</v>
      </c>
      <c r="D605" s="1"/>
      <c r="E605" s="2" t="s">
        <v>1049</v>
      </c>
      <c r="F605" s="2">
        <v>55</v>
      </c>
      <c r="G605" s="2">
        <v>14</v>
      </c>
      <c r="H605" s="2" t="s">
        <v>1261</v>
      </c>
      <c r="I605" s="2" t="s">
        <v>52</v>
      </c>
      <c r="J605" s="2"/>
      <c r="K605" s="2"/>
      <c r="L605" s="10" t="s">
        <v>1262</v>
      </c>
      <c r="M605" s="10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T605" s="1"/>
      <c r="AU605" s="34"/>
      <c r="AV605" s="34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</row>
    <row r="606" spans="1:61" hidden="1" x14ac:dyDescent="0.25">
      <c r="A606" s="1" t="s">
        <v>40</v>
      </c>
      <c r="B606" s="1" t="s">
        <v>235</v>
      </c>
      <c r="C606" s="1">
        <v>3</v>
      </c>
      <c r="D606" s="1"/>
      <c r="E606" s="2" t="s">
        <v>1049</v>
      </c>
      <c r="F606" s="2">
        <v>55</v>
      </c>
      <c r="G606" s="2">
        <v>8</v>
      </c>
      <c r="H606" s="2" t="s">
        <v>1257</v>
      </c>
      <c r="I606" s="2" t="s">
        <v>52</v>
      </c>
      <c r="J606" s="2"/>
      <c r="K606" s="2"/>
      <c r="L606" s="10" t="s">
        <v>1258</v>
      </c>
      <c r="M606" s="10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T606" s="1"/>
      <c r="AU606" s="34"/>
      <c r="AV606" s="34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</row>
    <row r="607" spans="1:61" hidden="1" x14ac:dyDescent="0.25">
      <c r="A607" s="1" t="s">
        <v>40</v>
      </c>
      <c r="B607" s="1" t="s">
        <v>235</v>
      </c>
      <c r="C607" s="1">
        <v>3</v>
      </c>
      <c r="D607" s="1"/>
      <c r="E607" s="2" t="s">
        <v>1049</v>
      </c>
      <c r="F607" s="2">
        <v>57</v>
      </c>
      <c r="G607" s="2">
        <v>2</v>
      </c>
      <c r="H607" s="5" t="s">
        <v>1267</v>
      </c>
      <c r="I607" s="5" t="s">
        <v>39</v>
      </c>
      <c r="J607" s="5"/>
      <c r="K607" s="2"/>
      <c r="L607" s="10" t="s">
        <v>1268</v>
      </c>
      <c r="M607" s="10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T607" s="1"/>
      <c r="AU607" s="34"/>
      <c r="AV607" s="34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</row>
    <row r="608" spans="1:61" hidden="1" x14ac:dyDescent="0.25">
      <c r="A608" s="1" t="s">
        <v>40</v>
      </c>
      <c r="B608" s="1" t="s">
        <v>235</v>
      </c>
      <c r="C608" s="1">
        <v>3</v>
      </c>
      <c r="D608" s="1"/>
      <c r="E608" s="2" t="s">
        <v>1049</v>
      </c>
      <c r="F608" s="2">
        <v>57</v>
      </c>
      <c r="G608" s="2">
        <v>1</v>
      </c>
      <c r="H608" s="2" t="s">
        <v>1265</v>
      </c>
      <c r="I608" s="2" t="s">
        <v>52</v>
      </c>
      <c r="J608" s="2"/>
      <c r="K608" s="2"/>
      <c r="L608" s="10" t="s">
        <v>1266</v>
      </c>
      <c r="M608" s="10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T608" s="1"/>
      <c r="AU608" s="34"/>
      <c r="AV608" s="34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</row>
    <row r="609" spans="1:61" hidden="1" x14ac:dyDescent="0.25">
      <c r="A609" s="1" t="s">
        <v>40</v>
      </c>
      <c r="B609" s="1" t="s">
        <v>235</v>
      </c>
      <c r="C609" s="1">
        <v>3</v>
      </c>
      <c r="D609" s="1"/>
      <c r="E609" s="2" t="s">
        <v>1049</v>
      </c>
      <c r="F609" s="2">
        <v>57</v>
      </c>
      <c r="G609" s="2">
        <v>6</v>
      </c>
      <c r="H609" s="2" t="s">
        <v>1271</v>
      </c>
      <c r="I609" s="2" t="s">
        <v>52</v>
      </c>
      <c r="J609" s="2"/>
      <c r="K609" s="2"/>
      <c r="L609" s="10" t="s">
        <v>1272</v>
      </c>
      <c r="M609" s="10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T609" s="1"/>
      <c r="AU609" s="34"/>
      <c r="AV609" s="34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</row>
    <row r="610" spans="1:61" hidden="1" x14ac:dyDescent="0.25">
      <c r="A610" s="1" t="s">
        <v>40</v>
      </c>
      <c r="B610" s="1" t="s">
        <v>235</v>
      </c>
      <c r="C610" s="1">
        <v>3</v>
      </c>
      <c r="D610" s="1"/>
      <c r="E610" s="2" t="s">
        <v>1049</v>
      </c>
      <c r="F610" s="2">
        <v>57</v>
      </c>
      <c r="G610" s="2">
        <v>5</v>
      </c>
      <c r="H610" s="2" t="s">
        <v>1269</v>
      </c>
      <c r="I610" s="2" t="s">
        <v>52</v>
      </c>
      <c r="J610" s="2"/>
      <c r="K610" s="2"/>
      <c r="L610" s="10" t="s">
        <v>1270</v>
      </c>
      <c r="M610" s="10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T610" s="1"/>
      <c r="AU610" s="34"/>
      <c r="AV610" s="34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</row>
    <row r="611" spans="1:61" hidden="1" x14ac:dyDescent="0.25">
      <c r="A611" s="1" t="s">
        <v>40</v>
      </c>
      <c r="B611" s="1" t="s">
        <v>235</v>
      </c>
      <c r="C611" s="1">
        <v>3</v>
      </c>
      <c r="D611" s="1"/>
      <c r="E611" s="2" t="s">
        <v>1049</v>
      </c>
      <c r="F611" s="2">
        <v>58</v>
      </c>
      <c r="G611" s="2">
        <v>35</v>
      </c>
      <c r="H611" s="2" t="s">
        <v>1275</v>
      </c>
      <c r="I611" s="2" t="s">
        <v>52</v>
      </c>
      <c r="J611" s="2"/>
      <c r="K611" s="2"/>
      <c r="L611" s="10" t="s">
        <v>1276</v>
      </c>
      <c r="M611" s="10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T611" s="1"/>
      <c r="AU611" s="34"/>
      <c r="AV611" s="34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</row>
    <row r="612" spans="1:61" hidden="1" x14ac:dyDescent="0.25">
      <c r="A612" s="1" t="s">
        <v>40</v>
      </c>
      <c r="B612" s="1" t="s">
        <v>235</v>
      </c>
      <c r="C612" s="1">
        <v>3</v>
      </c>
      <c r="D612" s="1"/>
      <c r="E612" s="2" t="s">
        <v>1049</v>
      </c>
      <c r="F612" s="2">
        <v>58</v>
      </c>
      <c r="G612" s="2">
        <v>83</v>
      </c>
      <c r="H612" s="5" t="s">
        <v>1278</v>
      </c>
      <c r="I612" s="5" t="s">
        <v>39</v>
      </c>
      <c r="J612" s="5"/>
      <c r="K612" s="2"/>
      <c r="L612" s="10" t="s">
        <v>1279</v>
      </c>
      <c r="M612" s="10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T612" s="1"/>
      <c r="AU612" s="34"/>
      <c r="AV612" s="34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</row>
    <row r="613" spans="1:61" hidden="1" x14ac:dyDescent="0.25">
      <c r="A613" s="1" t="s">
        <v>40</v>
      </c>
      <c r="B613" s="1" t="s">
        <v>235</v>
      </c>
      <c r="C613" s="1">
        <v>3</v>
      </c>
      <c r="D613" s="1"/>
      <c r="E613" s="2" t="s">
        <v>1049</v>
      </c>
      <c r="F613" s="2">
        <v>58</v>
      </c>
      <c r="G613" s="2">
        <v>28</v>
      </c>
      <c r="H613" s="2" t="s">
        <v>1273</v>
      </c>
      <c r="I613" s="2" t="s">
        <v>52</v>
      </c>
      <c r="J613" s="2"/>
      <c r="K613" s="2"/>
      <c r="L613" s="10" t="s">
        <v>1274</v>
      </c>
      <c r="M613" s="10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T613" s="1"/>
      <c r="AU613" s="34"/>
      <c r="AV613" s="34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</row>
    <row r="614" spans="1:61" hidden="1" x14ac:dyDescent="0.25">
      <c r="A614" s="1" t="s">
        <v>40</v>
      </c>
      <c r="B614" s="1" t="s">
        <v>235</v>
      </c>
      <c r="C614" s="1">
        <v>3</v>
      </c>
      <c r="D614" s="1"/>
      <c r="E614" s="2" t="s">
        <v>1049</v>
      </c>
      <c r="F614" s="2">
        <v>58</v>
      </c>
      <c r="G614" s="2">
        <v>105</v>
      </c>
      <c r="H614" s="2" t="s">
        <v>1280</v>
      </c>
      <c r="I614" s="2" t="s">
        <v>52</v>
      </c>
      <c r="J614" s="2"/>
      <c r="K614" s="2"/>
      <c r="L614" s="10" t="s">
        <v>1281</v>
      </c>
      <c r="M614" s="10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T614" s="1"/>
      <c r="AU614" s="34"/>
      <c r="AV614" s="34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</row>
    <row r="615" spans="1:61" hidden="1" x14ac:dyDescent="0.25">
      <c r="A615" s="1" t="s">
        <v>40</v>
      </c>
      <c r="B615" s="1" t="s">
        <v>235</v>
      </c>
      <c r="C615" s="1">
        <v>3</v>
      </c>
      <c r="D615" s="1"/>
      <c r="E615" s="2" t="s">
        <v>1049</v>
      </c>
      <c r="F615" s="2">
        <v>58</v>
      </c>
      <c r="G615" s="2">
        <v>74</v>
      </c>
      <c r="H615" s="2" t="s">
        <v>1277</v>
      </c>
      <c r="I615" s="2" t="s">
        <v>52</v>
      </c>
      <c r="J615" s="2"/>
      <c r="K615" s="2"/>
      <c r="L615" s="10"/>
      <c r="M615" s="10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T615" s="1"/>
      <c r="AU615" s="34"/>
      <c r="AV615" s="34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</row>
    <row r="616" spans="1:61" hidden="1" x14ac:dyDescent="0.25">
      <c r="A616" s="1" t="s">
        <v>40</v>
      </c>
      <c r="B616" s="1" t="s">
        <v>235</v>
      </c>
      <c r="C616" s="1">
        <v>3</v>
      </c>
      <c r="D616" s="1"/>
      <c r="E616" s="2" t="s">
        <v>1049</v>
      </c>
      <c r="F616" s="2">
        <v>59</v>
      </c>
      <c r="G616" s="2">
        <v>2</v>
      </c>
      <c r="H616" s="5" t="s">
        <v>1282</v>
      </c>
      <c r="I616" s="5" t="s">
        <v>39</v>
      </c>
      <c r="J616" s="5"/>
      <c r="K616" s="2"/>
      <c r="L616" s="10" t="s">
        <v>1283</v>
      </c>
      <c r="M616" s="10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T616" s="1"/>
      <c r="AU616" s="34"/>
      <c r="AV616" s="34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</row>
    <row r="617" spans="1:61" hidden="1" x14ac:dyDescent="0.25">
      <c r="A617" s="1" t="s">
        <v>40</v>
      </c>
      <c r="B617" s="1" t="s">
        <v>235</v>
      </c>
      <c r="C617" s="1">
        <v>3</v>
      </c>
      <c r="D617" s="1"/>
      <c r="E617" s="2" t="s">
        <v>1049</v>
      </c>
      <c r="F617" s="2">
        <v>59</v>
      </c>
      <c r="G617" s="2">
        <v>6</v>
      </c>
      <c r="H617" s="2" t="s">
        <v>1284</v>
      </c>
      <c r="I617" s="2" t="s">
        <v>52</v>
      </c>
      <c r="J617" s="2"/>
      <c r="K617" s="2"/>
      <c r="L617" s="10" t="s">
        <v>1285</v>
      </c>
      <c r="M617" s="10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T617" s="1"/>
      <c r="AU617" s="34"/>
      <c r="AV617" s="34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</row>
    <row r="618" spans="1:61" hidden="1" x14ac:dyDescent="0.25">
      <c r="A618" s="1" t="s">
        <v>40</v>
      </c>
      <c r="B618" s="1" t="s">
        <v>235</v>
      </c>
      <c r="C618" s="1">
        <v>3</v>
      </c>
      <c r="D618" s="1"/>
      <c r="E618" s="2" t="s">
        <v>1049</v>
      </c>
      <c r="F618" s="2">
        <v>60</v>
      </c>
      <c r="G618" s="2">
        <v>52</v>
      </c>
      <c r="H618" s="2" t="s">
        <v>1292</v>
      </c>
      <c r="I618" s="2" t="s">
        <v>52</v>
      </c>
      <c r="J618" s="2"/>
      <c r="K618" s="2"/>
      <c r="L618" s="10" t="s">
        <v>1293</v>
      </c>
      <c r="M618" s="10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T618" s="1"/>
      <c r="AU618" s="34"/>
      <c r="AV618" s="34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</row>
    <row r="619" spans="1:61" hidden="1" x14ac:dyDescent="0.25">
      <c r="A619" s="1" t="s">
        <v>40</v>
      </c>
      <c r="B619" s="1" t="s">
        <v>235</v>
      </c>
      <c r="C619" s="1">
        <v>3</v>
      </c>
      <c r="D619" s="1"/>
      <c r="E619" s="2" t="s">
        <v>1049</v>
      </c>
      <c r="F619" s="2">
        <v>60</v>
      </c>
      <c r="G619" s="2">
        <v>39</v>
      </c>
      <c r="H619" s="2" t="s">
        <v>1286</v>
      </c>
      <c r="I619" s="2" t="s">
        <v>52</v>
      </c>
      <c r="J619" s="2"/>
      <c r="K619" s="2"/>
      <c r="L619" s="10" t="s">
        <v>1287</v>
      </c>
      <c r="M619" s="10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T619" s="1"/>
      <c r="AU619" s="34"/>
      <c r="AV619" s="34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</row>
    <row r="620" spans="1:61" ht="30" x14ac:dyDescent="0.25">
      <c r="A620" s="134" t="s">
        <v>35</v>
      </c>
      <c r="B620" s="134" t="s">
        <v>165</v>
      </c>
      <c r="C620" s="134">
        <v>14</v>
      </c>
      <c r="D620" s="134" t="s">
        <v>2502</v>
      </c>
      <c r="E620" s="134" t="s">
        <v>1947</v>
      </c>
      <c r="F620" s="134">
        <v>1</v>
      </c>
      <c r="G620" s="121">
        <v>33</v>
      </c>
      <c r="H620" s="5" t="s">
        <v>1948</v>
      </c>
      <c r="I620" s="5" t="s">
        <v>39</v>
      </c>
      <c r="J620" s="6"/>
      <c r="K620" s="17" t="s">
        <v>2451</v>
      </c>
      <c r="L620" s="121" t="s">
        <v>1949</v>
      </c>
      <c r="M620" s="122">
        <v>43032</v>
      </c>
      <c r="N620" s="121" t="s">
        <v>48</v>
      </c>
      <c r="O620" s="121" t="s">
        <v>339</v>
      </c>
      <c r="P620" s="123">
        <v>28</v>
      </c>
      <c r="Q620" s="121"/>
      <c r="R620" s="86">
        <v>2003</v>
      </c>
      <c r="S620" s="134">
        <f>IF((2017-R620)&gt;35,6,IF(AND((2017-R620)&lt;=35,(2017-R620)&gt;=26),5,IF(AND((2017-R620)&lt;=25, (2017-R620)&gt;=16),3,1)))</f>
        <v>1</v>
      </c>
      <c r="T620" s="84"/>
      <c r="U620" s="84"/>
      <c r="V620" s="84"/>
      <c r="W620" s="84"/>
      <c r="X620" s="84"/>
      <c r="Y620" s="84"/>
      <c r="Z620" s="100">
        <f>3166.6/3809.9*100</f>
        <v>83.115042389564024</v>
      </c>
      <c r="AA620" s="36">
        <f>IF(Z620=100,9,IF(AND((Z620&lt;100),(Z620&gt;=90)),8,IF(AND((Z620&lt;90),(Z620&gt;=80)),7,IF(AND((Z620&lt;80),(Z620&gt;=70)),6,5))))</f>
        <v>7</v>
      </c>
      <c r="AB620" s="84">
        <v>10</v>
      </c>
      <c r="AC620" s="84">
        <f>AB620</f>
        <v>10</v>
      </c>
      <c r="AD620" s="84" t="s">
        <v>50</v>
      </c>
      <c r="AE620" s="84">
        <f>IF(AD620="Да",3,0)</f>
        <v>3</v>
      </c>
      <c r="AF620" s="84" t="s">
        <v>2438</v>
      </c>
      <c r="AG620" s="84">
        <f>IF(AF620="Да",3,0)</f>
        <v>0</v>
      </c>
      <c r="AH620" s="84">
        <f>40+126</f>
        <v>166</v>
      </c>
      <c r="AI620" s="36">
        <f>(IF(AH620&gt;201,7,IF(AND(AH620&lt;=200,AH620&gt;=151),5,IF(AND(AH620&lt;=150,AH620&gt;=101),4,IF(AND(AH620&lt;=100,AH620&gt;=51),3,2)))))</f>
        <v>5</v>
      </c>
      <c r="AJ620" s="84">
        <v>2</v>
      </c>
      <c r="AK620" s="84">
        <f>IF(AJ620&gt;5,5,IF(AND(AJ620&lt;=5,AJ620&gt;3),3,0))</f>
        <v>0</v>
      </c>
      <c r="AL620" s="84"/>
      <c r="AM620" s="90">
        <f>IF(AL620&gt;30,3,IF(AND(AL620&lt;=30,AL620&gt;20),1,0))</f>
        <v>0</v>
      </c>
      <c r="AN620" s="80"/>
      <c r="AO620" s="80"/>
      <c r="AP620" s="100">
        <v>95.7</v>
      </c>
      <c r="AQ620" s="125" t="e">
        <f>(IF((AP620-#REF!)&gt;0.3,3,IF(AND((AP620-#REF!)&lt;0.3,(AP620-#REF!)&gt;0.2),2,IF(AND((AP620-#REF!)&lt;0.2,(AP620-#REF!)&gt;0.1),1,IF(AND((AP620-#REF!)&lt;0.1,(AP620-#REF!)&gt;=0),0,0)))))</f>
        <v>#REF!</v>
      </c>
      <c r="AR620" s="126" t="e">
        <f>(IF((AP620-#REF!)&gt;0.3,3,IF(AND((AP620-#REF!)&lt;0.3,(AP620-#REF!)&gt;0.2),2,IF(AND((AP620-#REF!)&lt;0.2,(AP620-#REF!)&gt;0.1),1,IF(AND((AP620-#REF!)&lt;0.1,(AP620-#REF!)&gt;=0),0,"ОТКЛОНИТЬ")))))</f>
        <v>#REF!</v>
      </c>
      <c r="AS620" s="177">
        <v>100</v>
      </c>
      <c r="AT620" s="178">
        <v>100</v>
      </c>
      <c r="AU620" s="179">
        <v>1092402</v>
      </c>
      <c r="AV620" s="179">
        <v>0</v>
      </c>
      <c r="AW620" s="179">
        <f>AU620+AV620</f>
        <v>1092402</v>
      </c>
      <c r="AX620" s="179">
        <f>AU620*0.02</f>
        <v>21848.04</v>
      </c>
      <c r="AY620" s="179">
        <f>AV620*0.2</f>
        <v>0</v>
      </c>
      <c r="AZ620" s="179">
        <f>AX620+AY620</f>
        <v>21848.04</v>
      </c>
      <c r="BA620" s="179">
        <f>AW620-AZ620</f>
        <v>1070553.96</v>
      </c>
      <c r="BB620" s="179">
        <f>BA620*61.97939365/100.99999999</f>
        <v>656953.31997005816</v>
      </c>
      <c r="BC620" s="179">
        <f>BA620*37.98738363/100.99999999</f>
        <v>402648.95028873422</v>
      </c>
      <c r="BD620" s="179">
        <f>BA620*1.03322271/100.99999999</f>
        <v>10951.689741207409</v>
      </c>
      <c r="BE620" s="179"/>
      <c r="BF620" s="134" t="s">
        <v>1950</v>
      </c>
      <c r="BG620" s="134"/>
      <c r="BH620" s="134" t="s">
        <v>347</v>
      </c>
      <c r="BI620" s="47">
        <v>691.8</v>
      </c>
    </row>
    <row r="621" spans="1:61" hidden="1" x14ac:dyDescent="0.25">
      <c r="A621" s="1" t="s">
        <v>40</v>
      </c>
      <c r="B621" s="1" t="s">
        <v>235</v>
      </c>
      <c r="C621" s="1">
        <v>3</v>
      </c>
      <c r="D621" s="1"/>
      <c r="E621" s="2" t="s">
        <v>1049</v>
      </c>
      <c r="F621" s="2">
        <v>60</v>
      </c>
      <c r="G621" s="2">
        <v>47</v>
      </c>
      <c r="H621" s="2" t="s">
        <v>1290</v>
      </c>
      <c r="I621" s="2" t="s">
        <v>2480</v>
      </c>
      <c r="J621" s="2"/>
      <c r="K621" s="2"/>
      <c r="L621" s="10" t="s">
        <v>1291</v>
      </c>
      <c r="M621" s="10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T621" s="1"/>
      <c r="AU621" s="34"/>
      <c r="AV621" s="34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</row>
    <row r="622" spans="1:61" hidden="1" x14ac:dyDescent="0.25">
      <c r="A622" s="1" t="s">
        <v>40</v>
      </c>
      <c r="B622" s="1" t="s">
        <v>235</v>
      </c>
      <c r="C622" s="1">
        <v>3</v>
      </c>
      <c r="D622" s="1"/>
      <c r="E622" s="2" t="s">
        <v>1049</v>
      </c>
      <c r="F622" s="2">
        <v>60</v>
      </c>
      <c r="G622" s="2">
        <v>108</v>
      </c>
      <c r="H622" s="2" t="s">
        <v>1296</v>
      </c>
      <c r="I622" s="2" t="s">
        <v>52</v>
      </c>
      <c r="J622" s="2"/>
      <c r="K622" s="2"/>
      <c r="L622" s="10" t="s">
        <v>1297</v>
      </c>
      <c r="M622" s="10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T622" s="1"/>
      <c r="AU622" s="34"/>
      <c r="AV622" s="34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</row>
    <row r="623" spans="1:61" hidden="1" x14ac:dyDescent="0.25">
      <c r="A623" s="1" t="s">
        <v>40</v>
      </c>
      <c r="B623" s="1" t="s">
        <v>235</v>
      </c>
      <c r="C623" s="1">
        <v>3</v>
      </c>
      <c r="D623" s="1"/>
      <c r="E623" s="2" t="s">
        <v>1049</v>
      </c>
      <c r="F623" s="2">
        <v>60</v>
      </c>
      <c r="G623" s="2">
        <v>88</v>
      </c>
      <c r="H623" s="2" t="s">
        <v>1294</v>
      </c>
      <c r="I623" s="2" t="s">
        <v>52</v>
      </c>
      <c r="J623" s="2"/>
      <c r="K623" s="2"/>
      <c r="L623" s="10" t="s">
        <v>1295</v>
      </c>
      <c r="M623" s="10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T623" s="1"/>
      <c r="AU623" s="34"/>
      <c r="AV623" s="34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</row>
    <row r="624" spans="1:61" hidden="1" x14ac:dyDescent="0.25">
      <c r="A624" s="1" t="s">
        <v>40</v>
      </c>
      <c r="B624" s="1" t="s">
        <v>235</v>
      </c>
      <c r="C624" s="1">
        <v>3</v>
      </c>
      <c r="D624" s="1"/>
      <c r="E624" s="2" t="s">
        <v>1049</v>
      </c>
      <c r="F624" s="2">
        <v>61</v>
      </c>
      <c r="G624" s="2">
        <v>3</v>
      </c>
      <c r="H624" s="2" t="s">
        <v>1298</v>
      </c>
      <c r="I624" s="2" t="s">
        <v>52</v>
      </c>
      <c r="J624" s="2"/>
      <c r="K624" s="2"/>
      <c r="L624" s="10" t="s">
        <v>1299</v>
      </c>
      <c r="M624" s="10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T624" s="1"/>
      <c r="AU624" s="34"/>
      <c r="AV624" s="34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</row>
    <row r="625" spans="1:61" hidden="1" x14ac:dyDescent="0.25">
      <c r="A625" s="1" t="s">
        <v>40</v>
      </c>
      <c r="B625" s="1" t="s">
        <v>235</v>
      </c>
      <c r="C625" s="1">
        <v>3</v>
      </c>
      <c r="D625" s="1"/>
      <c r="E625" s="2" t="s">
        <v>1049</v>
      </c>
      <c r="F625" s="2">
        <v>61</v>
      </c>
      <c r="G625" s="2">
        <v>7</v>
      </c>
      <c r="H625" s="2" t="s">
        <v>1302</v>
      </c>
      <c r="I625" s="2" t="s">
        <v>52</v>
      </c>
      <c r="J625" s="2"/>
      <c r="K625" s="2"/>
      <c r="L625" s="10" t="s">
        <v>1303</v>
      </c>
      <c r="M625" s="10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T625" s="1"/>
      <c r="AU625" s="34"/>
      <c r="AV625" s="34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</row>
    <row r="626" spans="1:61" hidden="1" x14ac:dyDescent="0.25">
      <c r="A626" s="1" t="s">
        <v>40</v>
      </c>
      <c r="B626" s="1" t="s">
        <v>235</v>
      </c>
      <c r="C626" s="1">
        <v>3</v>
      </c>
      <c r="D626" s="1"/>
      <c r="E626" s="2" t="s">
        <v>1049</v>
      </c>
      <c r="F626" s="2">
        <v>61</v>
      </c>
      <c r="G626" s="2">
        <v>5</v>
      </c>
      <c r="H626" s="5" t="s">
        <v>1300</v>
      </c>
      <c r="I626" s="5" t="s">
        <v>39</v>
      </c>
      <c r="J626" s="5"/>
      <c r="K626" s="2"/>
      <c r="L626" s="10" t="s">
        <v>1301</v>
      </c>
      <c r="M626" s="10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T626" s="1"/>
      <c r="AU626" s="34"/>
      <c r="AV626" s="34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</row>
    <row r="627" spans="1:61" hidden="1" x14ac:dyDescent="0.25">
      <c r="A627" s="1" t="s">
        <v>40</v>
      </c>
      <c r="B627" s="1" t="s">
        <v>235</v>
      </c>
      <c r="C627" s="1">
        <v>3</v>
      </c>
      <c r="D627" s="1"/>
      <c r="E627" s="2" t="s">
        <v>1049</v>
      </c>
      <c r="F627" s="2">
        <v>62</v>
      </c>
      <c r="G627" s="2">
        <v>5</v>
      </c>
      <c r="H627" s="2" t="s">
        <v>1306</v>
      </c>
      <c r="I627" s="2" t="s">
        <v>52</v>
      </c>
      <c r="J627" s="2"/>
      <c r="K627" s="2"/>
      <c r="L627" s="10" t="s">
        <v>1307</v>
      </c>
      <c r="M627" s="10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T627" s="1"/>
      <c r="AU627" s="34"/>
      <c r="AV627" s="34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</row>
    <row r="628" spans="1:61" hidden="1" x14ac:dyDescent="0.25">
      <c r="A628" s="1" t="s">
        <v>40</v>
      </c>
      <c r="B628" s="1" t="s">
        <v>235</v>
      </c>
      <c r="C628" s="1">
        <v>3</v>
      </c>
      <c r="D628" s="1"/>
      <c r="E628" s="2" t="s">
        <v>1049</v>
      </c>
      <c r="F628" s="2">
        <v>62</v>
      </c>
      <c r="G628" s="2">
        <v>8</v>
      </c>
      <c r="H628" s="2" t="s">
        <v>1308</v>
      </c>
      <c r="I628" s="2" t="s">
        <v>52</v>
      </c>
      <c r="J628" s="2"/>
      <c r="K628" s="2"/>
      <c r="L628" s="10" t="s">
        <v>1309</v>
      </c>
      <c r="M628" s="10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T628" s="1"/>
      <c r="AU628" s="34"/>
      <c r="AV628" s="34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</row>
    <row r="629" spans="1:61" hidden="1" x14ac:dyDescent="0.25">
      <c r="A629" s="1" t="s">
        <v>40</v>
      </c>
      <c r="B629" s="1" t="s">
        <v>235</v>
      </c>
      <c r="C629" s="1">
        <v>3</v>
      </c>
      <c r="D629" s="1"/>
      <c r="E629" s="2" t="s">
        <v>1049</v>
      </c>
      <c r="F629" s="2">
        <v>62</v>
      </c>
      <c r="G629" s="2">
        <v>2</v>
      </c>
      <c r="H629" s="2" t="s">
        <v>1304</v>
      </c>
      <c r="I629" s="2" t="s">
        <v>52</v>
      </c>
      <c r="J629" s="2"/>
      <c r="K629" s="2"/>
      <c r="L629" s="10" t="s">
        <v>1305</v>
      </c>
      <c r="M629" s="10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T629" s="1"/>
      <c r="AU629" s="34"/>
      <c r="AV629" s="34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</row>
    <row r="630" spans="1:61" hidden="1" x14ac:dyDescent="0.25">
      <c r="A630" s="1" t="s">
        <v>40</v>
      </c>
      <c r="B630" s="1" t="s">
        <v>235</v>
      </c>
      <c r="C630" s="1">
        <v>3</v>
      </c>
      <c r="D630" s="1"/>
      <c r="E630" s="2" t="s">
        <v>1049</v>
      </c>
      <c r="F630" s="2">
        <v>62</v>
      </c>
      <c r="G630" s="2">
        <v>31</v>
      </c>
      <c r="H630" s="5" t="s">
        <v>1310</v>
      </c>
      <c r="I630" s="5" t="s">
        <v>39</v>
      </c>
      <c r="J630" s="5"/>
      <c r="K630" s="2"/>
      <c r="L630" s="10" t="s">
        <v>1311</v>
      </c>
      <c r="M630" s="10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T630" s="1"/>
      <c r="AU630" s="34"/>
      <c r="AV630" s="34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</row>
    <row r="631" spans="1:61" hidden="1" x14ac:dyDescent="0.25">
      <c r="A631" s="1" t="s">
        <v>40</v>
      </c>
      <c r="B631" s="1" t="s">
        <v>235</v>
      </c>
      <c r="C631" s="1">
        <v>3</v>
      </c>
      <c r="D631" s="1"/>
      <c r="E631" s="2" t="s">
        <v>1049</v>
      </c>
      <c r="F631" s="2">
        <v>63</v>
      </c>
      <c r="G631" s="2">
        <v>3</v>
      </c>
      <c r="H631" s="2" t="s">
        <v>1314</v>
      </c>
      <c r="I631" s="2" t="s">
        <v>52</v>
      </c>
      <c r="J631" s="2"/>
      <c r="K631" s="2"/>
      <c r="L631" s="10" t="s">
        <v>1315</v>
      </c>
      <c r="M631" s="10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T631" s="1"/>
      <c r="AU631" s="34"/>
      <c r="AV631" s="34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</row>
    <row r="632" spans="1:61" hidden="1" x14ac:dyDescent="0.25">
      <c r="A632" s="1" t="s">
        <v>40</v>
      </c>
      <c r="B632" s="1" t="s">
        <v>235</v>
      </c>
      <c r="C632" s="1">
        <v>3</v>
      </c>
      <c r="D632" s="1"/>
      <c r="E632" s="2" t="s">
        <v>1049</v>
      </c>
      <c r="F632" s="2">
        <v>63</v>
      </c>
      <c r="G632" s="2">
        <v>5</v>
      </c>
      <c r="H632" s="2" t="s">
        <v>1316</v>
      </c>
      <c r="I632" s="2" t="s">
        <v>52</v>
      </c>
      <c r="J632" s="2"/>
      <c r="K632" s="2"/>
      <c r="L632" s="10" t="s">
        <v>1317</v>
      </c>
      <c r="M632" s="10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T632" s="1"/>
      <c r="AU632" s="34"/>
      <c r="AV632" s="34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</row>
    <row r="633" spans="1:61" hidden="1" x14ac:dyDescent="0.25">
      <c r="A633" s="1" t="s">
        <v>40</v>
      </c>
      <c r="B633" s="1" t="s">
        <v>235</v>
      </c>
      <c r="C633" s="1">
        <v>3</v>
      </c>
      <c r="D633" s="1"/>
      <c r="E633" s="2" t="s">
        <v>1049</v>
      </c>
      <c r="F633" s="2">
        <v>63</v>
      </c>
      <c r="G633" s="2">
        <v>2</v>
      </c>
      <c r="H633" s="5" t="s">
        <v>1312</v>
      </c>
      <c r="I633" s="5" t="s">
        <v>39</v>
      </c>
      <c r="J633" s="5"/>
      <c r="K633" s="2"/>
      <c r="L633" s="10" t="s">
        <v>1313</v>
      </c>
      <c r="M633" s="10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T633" s="1"/>
      <c r="AU633" s="34"/>
      <c r="AV633" s="34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</row>
    <row r="634" spans="1:61" ht="105" hidden="1" x14ac:dyDescent="0.25">
      <c r="A634" s="7" t="s">
        <v>40</v>
      </c>
      <c r="B634" s="7" t="s">
        <v>235</v>
      </c>
      <c r="C634" s="7">
        <v>3</v>
      </c>
      <c r="D634" s="7" t="s">
        <v>236</v>
      </c>
      <c r="E634" s="8" t="s">
        <v>1049</v>
      </c>
      <c r="F634" s="8">
        <v>65</v>
      </c>
      <c r="G634" s="8">
        <v>6</v>
      </c>
      <c r="H634" s="20" t="s">
        <v>1318</v>
      </c>
      <c r="I634" s="5" t="s">
        <v>39</v>
      </c>
      <c r="J634" s="6"/>
      <c r="K634" s="2"/>
      <c r="L634" s="2">
        <v>89135968556</v>
      </c>
      <c r="M634" s="2" t="s">
        <v>1319</v>
      </c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T634" s="1"/>
      <c r="AU634" s="34"/>
      <c r="AV634" s="34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</row>
    <row r="635" spans="1:61" hidden="1" x14ac:dyDescent="0.25">
      <c r="A635" s="1" t="s">
        <v>40</v>
      </c>
      <c r="B635" s="1" t="s">
        <v>235</v>
      </c>
      <c r="C635" s="1">
        <v>3</v>
      </c>
      <c r="D635" s="1"/>
      <c r="E635" s="2" t="s">
        <v>1049</v>
      </c>
      <c r="F635" s="2">
        <v>65</v>
      </c>
      <c r="G635" s="2">
        <v>2</v>
      </c>
      <c r="H635" s="2" t="s">
        <v>1322</v>
      </c>
      <c r="I635" s="2" t="s">
        <v>52</v>
      </c>
      <c r="J635" s="2"/>
      <c r="K635" s="2"/>
      <c r="L635" s="10" t="s">
        <v>1323</v>
      </c>
      <c r="M635" s="10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T635" s="1"/>
      <c r="AU635" s="34"/>
      <c r="AV635" s="34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</row>
    <row r="636" spans="1:61" hidden="1" x14ac:dyDescent="0.25">
      <c r="A636" s="1" t="s">
        <v>40</v>
      </c>
      <c r="B636" s="1" t="s">
        <v>235</v>
      </c>
      <c r="C636" s="1">
        <v>3</v>
      </c>
      <c r="D636" s="1"/>
      <c r="E636" s="2" t="s">
        <v>1049</v>
      </c>
      <c r="F636" s="2">
        <v>65</v>
      </c>
      <c r="G636" s="2">
        <v>1</v>
      </c>
      <c r="H636" s="5" t="s">
        <v>1320</v>
      </c>
      <c r="I636" s="5" t="s">
        <v>39</v>
      </c>
      <c r="J636" s="5"/>
      <c r="K636" s="2"/>
      <c r="L636" s="10" t="s">
        <v>1321</v>
      </c>
      <c r="M636" s="10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T636" s="1"/>
      <c r="AU636" s="34"/>
      <c r="AV636" s="34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</row>
    <row r="637" spans="1:61" hidden="1" x14ac:dyDescent="0.25">
      <c r="A637" s="1" t="s">
        <v>40</v>
      </c>
      <c r="B637" s="1" t="s">
        <v>235</v>
      </c>
      <c r="C637" s="1">
        <v>3</v>
      </c>
      <c r="D637" s="1"/>
      <c r="E637" s="2" t="s">
        <v>1049</v>
      </c>
      <c r="F637" s="2">
        <v>67</v>
      </c>
      <c r="G637" s="2">
        <v>4</v>
      </c>
      <c r="H637" s="5" t="s">
        <v>1325</v>
      </c>
      <c r="I637" s="5" t="s">
        <v>39</v>
      </c>
      <c r="J637" s="5"/>
      <c r="K637" s="2"/>
      <c r="L637" s="10" t="s">
        <v>1326</v>
      </c>
      <c r="M637" s="10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T637" s="1"/>
      <c r="AU637" s="34"/>
      <c r="AV637" s="34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</row>
    <row r="638" spans="1:61" hidden="1" x14ac:dyDescent="0.25">
      <c r="A638" s="1" t="s">
        <v>40</v>
      </c>
      <c r="B638" s="1" t="s">
        <v>235</v>
      </c>
      <c r="C638" s="1">
        <v>3</v>
      </c>
      <c r="D638" s="1"/>
      <c r="E638" s="2" t="s">
        <v>1049</v>
      </c>
      <c r="F638" s="2">
        <v>67</v>
      </c>
      <c r="G638" s="2">
        <v>4</v>
      </c>
      <c r="H638" s="5" t="s">
        <v>1327</v>
      </c>
      <c r="I638" s="5" t="s">
        <v>39</v>
      </c>
      <c r="J638" s="5"/>
      <c r="K638" s="2"/>
      <c r="L638" s="10" t="s">
        <v>1328</v>
      </c>
      <c r="M638" s="10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T638" s="1"/>
      <c r="AU638" s="34"/>
      <c r="AV638" s="34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</row>
    <row r="639" spans="1:61" hidden="1" x14ac:dyDescent="0.25">
      <c r="A639" s="1" t="s">
        <v>40</v>
      </c>
      <c r="B639" s="1" t="s">
        <v>235</v>
      </c>
      <c r="C639" s="1">
        <v>3</v>
      </c>
      <c r="D639" s="1"/>
      <c r="E639" s="2" t="s">
        <v>1049</v>
      </c>
      <c r="F639" s="2">
        <v>67</v>
      </c>
      <c r="G639" s="2">
        <v>3</v>
      </c>
      <c r="H639" s="2" t="s">
        <v>1324</v>
      </c>
      <c r="I639" s="2" t="s">
        <v>52</v>
      </c>
      <c r="J639" s="2"/>
      <c r="K639" s="2"/>
      <c r="L639" s="10"/>
      <c r="M639" s="10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T639" s="1"/>
      <c r="AU639" s="34"/>
      <c r="AV639" s="34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</row>
    <row r="640" spans="1:61" ht="30" hidden="1" x14ac:dyDescent="0.25">
      <c r="A640" s="1" t="s">
        <v>35</v>
      </c>
      <c r="B640" s="1" t="s">
        <v>165</v>
      </c>
      <c r="C640" s="1">
        <v>3</v>
      </c>
      <c r="D640" s="1"/>
      <c r="E640" s="2" t="s">
        <v>1049</v>
      </c>
      <c r="F640" s="2">
        <v>69</v>
      </c>
      <c r="G640" s="1">
        <v>28</v>
      </c>
      <c r="H640" s="18" t="s">
        <v>1329</v>
      </c>
      <c r="I640" s="5" t="s">
        <v>39</v>
      </c>
      <c r="J640" s="5"/>
      <c r="K640" s="2"/>
      <c r="L640" s="1" t="s">
        <v>1330</v>
      </c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T640" s="1"/>
      <c r="AU640" s="34"/>
      <c r="AV640" s="34"/>
      <c r="AW640" s="1"/>
      <c r="AX640" s="1"/>
      <c r="AY640" s="1"/>
      <c r="AZ640" s="1"/>
      <c r="BA640" s="1"/>
      <c r="BB640" s="1"/>
      <c r="BC640" s="1"/>
      <c r="BD640" s="1"/>
      <c r="BE640" s="1"/>
      <c r="BF640" s="1" t="s">
        <v>1331</v>
      </c>
      <c r="BG640" s="2"/>
      <c r="BH640" s="2" t="s">
        <v>1332</v>
      </c>
      <c r="BI640" s="18">
        <v>434</v>
      </c>
    </row>
    <row r="641" spans="1:61" hidden="1" x14ac:dyDescent="0.25">
      <c r="A641" s="1" t="s">
        <v>40</v>
      </c>
      <c r="B641" s="1" t="s">
        <v>235</v>
      </c>
      <c r="C641" s="1">
        <v>3</v>
      </c>
      <c r="D641" s="1"/>
      <c r="E641" s="2" t="s">
        <v>1049</v>
      </c>
      <c r="F641" s="2">
        <v>73</v>
      </c>
      <c r="G641" s="2">
        <v>7</v>
      </c>
      <c r="H641" s="5" t="s">
        <v>1339</v>
      </c>
      <c r="I641" s="5" t="s">
        <v>39</v>
      </c>
      <c r="J641" s="5"/>
      <c r="K641" s="2"/>
      <c r="L641" s="10" t="s">
        <v>1340</v>
      </c>
      <c r="M641" s="10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T641" s="1"/>
      <c r="AU641" s="34"/>
      <c r="AV641" s="34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</row>
    <row r="642" spans="1:61" ht="30" hidden="1" x14ac:dyDescent="0.25">
      <c r="A642" s="1" t="s">
        <v>40</v>
      </c>
      <c r="B642" s="1" t="s">
        <v>235</v>
      </c>
      <c r="C642" s="1">
        <v>3</v>
      </c>
      <c r="D642" s="1"/>
      <c r="E642" s="2" t="s">
        <v>1049</v>
      </c>
      <c r="F642" s="2">
        <v>73</v>
      </c>
      <c r="G642" s="2">
        <v>4</v>
      </c>
      <c r="H642" s="2" t="s">
        <v>1335</v>
      </c>
      <c r="I642" s="2" t="s">
        <v>52</v>
      </c>
      <c r="J642" s="2"/>
      <c r="K642" s="2"/>
      <c r="L642" s="10" t="s">
        <v>1336</v>
      </c>
      <c r="M642" s="10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T642" s="1"/>
      <c r="AU642" s="34"/>
      <c r="AV642" s="34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</row>
    <row r="643" spans="1:61" hidden="1" x14ac:dyDescent="0.25">
      <c r="A643" s="1" t="s">
        <v>40</v>
      </c>
      <c r="B643" s="1" t="s">
        <v>235</v>
      </c>
      <c r="C643" s="1">
        <v>3</v>
      </c>
      <c r="D643" s="1"/>
      <c r="E643" s="2" t="s">
        <v>1049</v>
      </c>
      <c r="F643" s="2">
        <v>73</v>
      </c>
      <c r="G643" s="2">
        <v>5</v>
      </c>
      <c r="H643" s="2" t="s">
        <v>1337</v>
      </c>
      <c r="I643" s="2" t="s">
        <v>52</v>
      </c>
      <c r="J643" s="2"/>
      <c r="K643" s="2"/>
      <c r="L643" s="10" t="s">
        <v>1338</v>
      </c>
      <c r="M643" s="10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T643" s="1"/>
      <c r="AU643" s="34"/>
      <c r="AV643" s="34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</row>
    <row r="644" spans="1:61" hidden="1" x14ac:dyDescent="0.25">
      <c r="A644" s="1" t="s">
        <v>40</v>
      </c>
      <c r="B644" s="1" t="s">
        <v>235</v>
      </c>
      <c r="C644" s="1">
        <v>3</v>
      </c>
      <c r="D644" s="1"/>
      <c r="E644" s="2" t="s">
        <v>1049</v>
      </c>
      <c r="F644" s="2">
        <v>73</v>
      </c>
      <c r="G644" s="2">
        <v>3</v>
      </c>
      <c r="H644" s="2" t="s">
        <v>1333</v>
      </c>
      <c r="I644" s="2" t="s">
        <v>52</v>
      </c>
      <c r="J644" s="2"/>
      <c r="K644" s="2"/>
      <c r="L644" s="10" t="s">
        <v>1334</v>
      </c>
      <c r="M644" s="10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T644" s="1"/>
      <c r="AU644" s="34"/>
      <c r="AV644" s="34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</row>
    <row r="645" spans="1:61" hidden="1" x14ac:dyDescent="0.25">
      <c r="A645" s="1" t="s">
        <v>40</v>
      </c>
      <c r="B645" s="1" t="s">
        <v>235</v>
      </c>
      <c r="C645" s="1">
        <v>3</v>
      </c>
      <c r="D645" s="1"/>
      <c r="E645" s="2" t="s">
        <v>1049</v>
      </c>
      <c r="F645" s="2">
        <v>75</v>
      </c>
      <c r="G645" s="2">
        <v>4</v>
      </c>
      <c r="H645" s="2" t="s">
        <v>1343</v>
      </c>
      <c r="I645" s="2" t="s">
        <v>52</v>
      </c>
      <c r="J645" s="2"/>
      <c r="K645" s="2"/>
      <c r="L645" s="10"/>
      <c r="M645" s="10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T645" s="1"/>
      <c r="AU645" s="34"/>
      <c r="AV645" s="34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</row>
    <row r="646" spans="1:61" hidden="1" x14ac:dyDescent="0.25">
      <c r="A646" s="1" t="s">
        <v>40</v>
      </c>
      <c r="B646" s="1" t="s">
        <v>235</v>
      </c>
      <c r="C646" s="1">
        <v>3</v>
      </c>
      <c r="D646" s="1"/>
      <c r="E646" s="2" t="s">
        <v>1049</v>
      </c>
      <c r="F646" s="2">
        <v>75</v>
      </c>
      <c r="G646" s="2">
        <v>1</v>
      </c>
      <c r="H646" s="5" t="s">
        <v>1341</v>
      </c>
      <c r="I646" s="5" t="s">
        <v>39</v>
      </c>
      <c r="J646" s="5"/>
      <c r="K646" s="2"/>
      <c r="L646" s="10" t="s">
        <v>1342</v>
      </c>
      <c r="M646" s="10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T646" s="1"/>
      <c r="AU646" s="34"/>
      <c r="AV646" s="34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</row>
    <row r="647" spans="1:61" ht="30" hidden="1" x14ac:dyDescent="0.25">
      <c r="A647" s="1" t="s">
        <v>35</v>
      </c>
      <c r="B647" s="1" t="s">
        <v>165</v>
      </c>
      <c r="C647" s="1">
        <v>6</v>
      </c>
      <c r="D647" s="1"/>
      <c r="E647" s="2" t="s">
        <v>1049</v>
      </c>
      <c r="F647" s="2" t="s">
        <v>1344</v>
      </c>
      <c r="G647" s="1">
        <v>79</v>
      </c>
      <c r="H647" s="18" t="s">
        <v>1345</v>
      </c>
      <c r="I647" s="5" t="s">
        <v>39</v>
      </c>
      <c r="J647" s="5"/>
      <c r="K647" s="2"/>
      <c r="L647" s="1" t="s">
        <v>1346</v>
      </c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T647" s="1"/>
      <c r="AU647" s="34"/>
      <c r="AV647" s="34"/>
      <c r="AW647" s="1"/>
      <c r="AX647" s="1"/>
      <c r="AY647" s="1"/>
      <c r="AZ647" s="1"/>
      <c r="BA647" s="1"/>
      <c r="BB647" s="1"/>
      <c r="BC647" s="1"/>
      <c r="BD647" s="1"/>
      <c r="BE647" s="1"/>
      <c r="BF647" s="1" t="s">
        <v>1347</v>
      </c>
      <c r="BG647" s="2"/>
      <c r="BH647" s="1" t="s">
        <v>347</v>
      </c>
      <c r="BI647" s="21">
        <v>553.5</v>
      </c>
    </row>
    <row r="648" spans="1:61" hidden="1" x14ac:dyDescent="0.25">
      <c r="A648" s="1" t="s">
        <v>40</v>
      </c>
      <c r="B648" s="1" t="s">
        <v>235</v>
      </c>
      <c r="C648" s="1">
        <v>6</v>
      </c>
      <c r="D648" s="1"/>
      <c r="E648" s="2" t="s">
        <v>1049</v>
      </c>
      <c r="F648" s="2" t="s">
        <v>1348</v>
      </c>
      <c r="G648" s="2">
        <v>53</v>
      </c>
      <c r="H648" s="2" t="s">
        <v>1353</v>
      </c>
      <c r="I648" s="2" t="s">
        <v>52</v>
      </c>
      <c r="J648" s="2"/>
      <c r="K648" s="2"/>
      <c r="L648" s="10"/>
      <c r="M648" s="10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T648" s="1"/>
      <c r="AU648" s="34"/>
      <c r="AV648" s="34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</row>
    <row r="649" spans="1:61" hidden="1" x14ac:dyDescent="0.25">
      <c r="A649" s="1" t="s">
        <v>40</v>
      </c>
      <c r="B649" s="1" t="s">
        <v>235</v>
      </c>
      <c r="C649" s="1">
        <v>6</v>
      </c>
      <c r="D649" s="1"/>
      <c r="E649" s="2" t="s">
        <v>1049</v>
      </c>
      <c r="F649" s="2" t="s">
        <v>1348</v>
      </c>
      <c r="G649" s="2">
        <v>55</v>
      </c>
      <c r="H649" s="2" t="s">
        <v>1354</v>
      </c>
      <c r="I649" s="2" t="s">
        <v>52</v>
      </c>
      <c r="J649" s="2"/>
      <c r="K649" s="2"/>
      <c r="L649" s="10" t="s">
        <v>1355</v>
      </c>
      <c r="M649" s="10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T649" s="1"/>
      <c r="AU649" s="34"/>
      <c r="AV649" s="34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</row>
    <row r="650" spans="1:61" hidden="1" x14ac:dyDescent="0.25">
      <c r="A650" s="1" t="s">
        <v>40</v>
      </c>
      <c r="B650" s="1" t="s">
        <v>235</v>
      </c>
      <c r="C650" s="1">
        <v>6</v>
      </c>
      <c r="D650" s="1"/>
      <c r="E650" s="2" t="s">
        <v>1049</v>
      </c>
      <c r="F650" s="2" t="s">
        <v>1348</v>
      </c>
      <c r="G650" s="2">
        <v>13</v>
      </c>
      <c r="H650" s="5" t="s">
        <v>1349</v>
      </c>
      <c r="I650" s="5" t="s">
        <v>39</v>
      </c>
      <c r="J650" s="5"/>
      <c r="K650" s="2"/>
      <c r="L650" s="10" t="s">
        <v>1350</v>
      </c>
      <c r="M650" s="10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T650" s="1"/>
      <c r="AU650" s="34"/>
      <c r="AV650" s="34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</row>
    <row r="651" spans="1:61" hidden="1" x14ac:dyDescent="0.25">
      <c r="A651" s="1" t="s">
        <v>40</v>
      </c>
      <c r="B651" s="1" t="s">
        <v>235</v>
      </c>
      <c r="C651" s="1">
        <v>6</v>
      </c>
      <c r="D651" s="1"/>
      <c r="E651" s="2" t="s">
        <v>1049</v>
      </c>
      <c r="F651" s="2" t="s">
        <v>1348</v>
      </c>
      <c r="G651" s="2">
        <v>40</v>
      </c>
      <c r="H651" s="2" t="s">
        <v>1351</v>
      </c>
      <c r="I651" s="2" t="s">
        <v>52</v>
      </c>
      <c r="J651" s="2"/>
      <c r="K651" s="2"/>
      <c r="L651" s="10" t="s">
        <v>1352</v>
      </c>
      <c r="M651" s="10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T651" s="1"/>
      <c r="AU651" s="34"/>
      <c r="AV651" s="34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</row>
    <row r="652" spans="1:61" hidden="1" x14ac:dyDescent="0.25">
      <c r="A652" s="1" t="s">
        <v>40</v>
      </c>
      <c r="B652" s="1" t="s">
        <v>235</v>
      </c>
      <c r="C652" s="1">
        <v>2</v>
      </c>
      <c r="D652" s="1"/>
      <c r="E652" s="2" t="s">
        <v>1049</v>
      </c>
      <c r="F652" s="2" t="s">
        <v>1356</v>
      </c>
      <c r="G652" s="2">
        <v>23</v>
      </c>
      <c r="H652" s="2" t="s">
        <v>1357</v>
      </c>
      <c r="I652" s="2" t="s">
        <v>52</v>
      </c>
      <c r="J652" s="2"/>
      <c r="K652" s="2"/>
      <c r="L652" s="10" t="s">
        <v>1358</v>
      </c>
      <c r="M652" s="10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T652" s="1"/>
      <c r="AU652" s="34"/>
      <c r="AV652" s="34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</row>
    <row r="653" spans="1:61" hidden="1" x14ac:dyDescent="0.25">
      <c r="A653" s="1" t="s">
        <v>40</v>
      </c>
      <c r="B653" s="1" t="s">
        <v>235</v>
      </c>
      <c r="C653" s="1">
        <v>2</v>
      </c>
      <c r="D653" s="1"/>
      <c r="E653" s="2" t="s">
        <v>1049</v>
      </c>
      <c r="F653" s="2" t="s">
        <v>1356</v>
      </c>
      <c r="G653" s="2">
        <v>34</v>
      </c>
      <c r="H653" s="2" t="s">
        <v>1359</v>
      </c>
      <c r="I653" s="2" t="s">
        <v>52</v>
      </c>
      <c r="J653" s="2"/>
      <c r="K653" s="2"/>
      <c r="L653" s="10" t="s">
        <v>1360</v>
      </c>
      <c r="M653" s="10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T653" s="1"/>
      <c r="AU653" s="34"/>
      <c r="AV653" s="34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</row>
    <row r="654" spans="1:61" hidden="1" x14ac:dyDescent="0.25">
      <c r="A654" s="1" t="s">
        <v>40</v>
      </c>
      <c r="B654" s="1" t="s">
        <v>235</v>
      </c>
      <c r="C654" s="1">
        <v>2</v>
      </c>
      <c r="D654" s="1"/>
      <c r="E654" s="2" t="s">
        <v>1049</v>
      </c>
      <c r="F654" s="2" t="s">
        <v>1356</v>
      </c>
      <c r="G654" s="2">
        <v>62</v>
      </c>
      <c r="H654" s="5" t="s">
        <v>1361</v>
      </c>
      <c r="I654" s="5" t="s">
        <v>39</v>
      </c>
      <c r="J654" s="5"/>
      <c r="K654" s="2"/>
      <c r="L654" s="10" t="s">
        <v>1362</v>
      </c>
      <c r="M654" s="10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T654" s="1"/>
      <c r="AU654" s="34"/>
      <c r="AV654" s="34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</row>
    <row r="655" spans="1:61" hidden="1" x14ac:dyDescent="0.25">
      <c r="A655" s="1" t="s">
        <v>40</v>
      </c>
      <c r="B655" s="1" t="s">
        <v>235</v>
      </c>
      <c r="C655" s="1">
        <v>2</v>
      </c>
      <c r="D655" s="1"/>
      <c r="E655" s="2" t="s">
        <v>1049</v>
      </c>
      <c r="F655" s="2" t="s">
        <v>1363</v>
      </c>
      <c r="G655" s="2">
        <v>6</v>
      </c>
      <c r="H655" s="2" t="s">
        <v>1371</v>
      </c>
      <c r="I655" s="2" t="s">
        <v>52</v>
      </c>
      <c r="J655" s="2"/>
      <c r="K655" s="2"/>
      <c r="L655" s="10" t="s">
        <v>1372</v>
      </c>
      <c r="M655" s="10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T655" s="1"/>
      <c r="AU655" s="34"/>
      <c r="AV655" s="34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</row>
    <row r="656" spans="1:61" hidden="1" x14ac:dyDescent="0.25">
      <c r="A656" s="1" t="s">
        <v>40</v>
      </c>
      <c r="B656" s="1" t="s">
        <v>235</v>
      </c>
      <c r="C656" s="1">
        <v>2</v>
      </c>
      <c r="D656" s="1"/>
      <c r="E656" s="2" t="s">
        <v>1049</v>
      </c>
      <c r="F656" s="2" t="s">
        <v>1363</v>
      </c>
      <c r="G656" s="2">
        <v>3</v>
      </c>
      <c r="H656" s="2" t="s">
        <v>1365</v>
      </c>
      <c r="I656" s="2" t="s">
        <v>52</v>
      </c>
      <c r="J656" s="2"/>
      <c r="K656" s="2"/>
      <c r="L656" s="10" t="s">
        <v>1366</v>
      </c>
      <c r="M656" s="10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T656" s="1"/>
      <c r="AU656" s="34"/>
      <c r="AV656" s="34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</row>
    <row r="657" spans="1:61" hidden="1" x14ac:dyDescent="0.25">
      <c r="A657" s="1" t="s">
        <v>40</v>
      </c>
      <c r="B657" s="1" t="s">
        <v>235</v>
      </c>
      <c r="C657" s="1">
        <v>2</v>
      </c>
      <c r="D657" s="1"/>
      <c r="E657" s="2" t="s">
        <v>1049</v>
      </c>
      <c r="F657" s="2" t="s">
        <v>1363</v>
      </c>
      <c r="G657" s="2">
        <v>4</v>
      </c>
      <c r="H657" s="6" t="s">
        <v>1367</v>
      </c>
      <c r="I657" s="2" t="s">
        <v>52</v>
      </c>
      <c r="J657" s="2"/>
      <c r="K657" s="2"/>
      <c r="L657" s="10" t="s">
        <v>1368</v>
      </c>
      <c r="M657" s="10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T657" s="1"/>
      <c r="AU657" s="34"/>
      <c r="AV657" s="34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</row>
    <row r="658" spans="1:61" hidden="1" x14ac:dyDescent="0.25">
      <c r="A658" s="1" t="s">
        <v>40</v>
      </c>
      <c r="B658" s="1" t="s">
        <v>235</v>
      </c>
      <c r="C658" s="1">
        <v>2</v>
      </c>
      <c r="D658" s="1"/>
      <c r="E658" s="2" t="s">
        <v>1049</v>
      </c>
      <c r="F658" s="2" t="s">
        <v>1363</v>
      </c>
      <c r="G658" s="2">
        <v>1</v>
      </c>
      <c r="H658" s="2" t="s">
        <v>1364</v>
      </c>
      <c r="I658" s="2" t="s">
        <v>52</v>
      </c>
      <c r="J658" s="2"/>
      <c r="K658" s="2"/>
      <c r="L658" s="10"/>
      <c r="M658" s="10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T658" s="1"/>
      <c r="AU658" s="34"/>
      <c r="AV658" s="34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</row>
    <row r="659" spans="1:61" hidden="1" x14ac:dyDescent="0.25">
      <c r="A659" s="1" t="s">
        <v>40</v>
      </c>
      <c r="B659" s="1" t="s">
        <v>235</v>
      </c>
      <c r="C659" s="1">
        <v>2</v>
      </c>
      <c r="D659" s="1"/>
      <c r="E659" s="2" t="s">
        <v>1049</v>
      </c>
      <c r="F659" s="2" t="s">
        <v>1363</v>
      </c>
      <c r="G659" s="2">
        <v>5</v>
      </c>
      <c r="H659" s="2" t="s">
        <v>1369</v>
      </c>
      <c r="I659" s="2" t="s">
        <v>52</v>
      </c>
      <c r="J659" s="2"/>
      <c r="K659" s="2"/>
      <c r="L659" s="10" t="s">
        <v>1370</v>
      </c>
      <c r="M659" s="10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T659" s="1"/>
      <c r="AU659" s="34"/>
      <c r="AV659" s="34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</row>
    <row r="660" spans="1:61" hidden="1" x14ac:dyDescent="0.25">
      <c r="A660" s="1" t="s">
        <v>40</v>
      </c>
      <c r="B660" s="1" t="s">
        <v>235</v>
      </c>
      <c r="C660" s="1">
        <v>2</v>
      </c>
      <c r="D660" s="1"/>
      <c r="E660" s="2" t="s">
        <v>1049</v>
      </c>
      <c r="F660" s="2" t="s">
        <v>1363</v>
      </c>
      <c r="G660" s="2">
        <v>7</v>
      </c>
      <c r="H660" s="2" t="s">
        <v>1373</v>
      </c>
      <c r="I660" s="2" t="s">
        <v>52</v>
      </c>
      <c r="J660" s="2"/>
      <c r="K660" s="2"/>
      <c r="L660" s="10"/>
      <c r="M660" s="10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T660" s="1"/>
      <c r="AU660" s="34"/>
      <c r="AV660" s="34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</row>
    <row r="661" spans="1:61" hidden="1" x14ac:dyDescent="0.25">
      <c r="A661" s="1" t="s">
        <v>40</v>
      </c>
      <c r="B661" s="1" t="s">
        <v>235</v>
      </c>
      <c r="C661" s="1">
        <v>2</v>
      </c>
      <c r="D661" s="1"/>
      <c r="E661" s="2" t="s">
        <v>1049</v>
      </c>
      <c r="F661" s="2" t="s">
        <v>1374</v>
      </c>
      <c r="G661" s="2">
        <v>8</v>
      </c>
      <c r="H661" s="5" t="s">
        <v>1376</v>
      </c>
      <c r="I661" s="5" t="s">
        <v>39</v>
      </c>
      <c r="J661" s="5"/>
      <c r="K661" s="2"/>
      <c r="L661" s="10" t="s">
        <v>1377</v>
      </c>
      <c r="M661" s="10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T661" s="1"/>
      <c r="AU661" s="34"/>
      <c r="AV661" s="34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</row>
    <row r="662" spans="1:61" hidden="1" x14ac:dyDescent="0.25">
      <c r="A662" s="1" t="s">
        <v>40</v>
      </c>
      <c r="B662" s="1" t="s">
        <v>235</v>
      </c>
      <c r="C662" s="1">
        <v>2</v>
      </c>
      <c r="D662" s="1"/>
      <c r="E662" s="2" t="s">
        <v>1049</v>
      </c>
      <c r="F662" s="2" t="s">
        <v>1374</v>
      </c>
      <c r="G662" s="2">
        <v>1</v>
      </c>
      <c r="H662" s="2" t="s">
        <v>1375</v>
      </c>
      <c r="I662" s="2" t="s">
        <v>52</v>
      </c>
      <c r="J662" s="2"/>
      <c r="K662" s="2"/>
      <c r="L662" s="10"/>
      <c r="M662" s="10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T662" s="1"/>
      <c r="AU662" s="34"/>
      <c r="AV662" s="34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</row>
    <row r="663" spans="1:61" hidden="1" x14ac:dyDescent="0.25">
      <c r="A663" s="1" t="s">
        <v>40</v>
      </c>
      <c r="B663" s="1" t="s">
        <v>235</v>
      </c>
      <c r="C663" s="1">
        <v>3</v>
      </c>
      <c r="D663" s="1"/>
      <c r="E663" s="2" t="s">
        <v>1049</v>
      </c>
      <c r="F663" s="2" t="s">
        <v>1378</v>
      </c>
      <c r="G663" s="2">
        <v>12</v>
      </c>
      <c r="H663" s="2" t="s">
        <v>1383</v>
      </c>
      <c r="I663" s="2" t="s">
        <v>52</v>
      </c>
      <c r="J663" s="2"/>
      <c r="K663" s="2"/>
      <c r="L663" s="10" t="s">
        <v>1384</v>
      </c>
      <c r="M663" s="10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T663" s="1"/>
      <c r="AU663" s="34"/>
      <c r="AV663" s="34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</row>
    <row r="664" spans="1:61" hidden="1" x14ac:dyDescent="0.25">
      <c r="A664" s="1" t="s">
        <v>40</v>
      </c>
      <c r="B664" s="1" t="s">
        <v>235</v>
      </c>
      <c r="C664" s="1">
        <v>3</v>
      </c>
      <c r="D664" s="1"/>
      <c r="E664" s="2" t="s">
        <v>1049</v>
      </c>
      <c r="F664" s="2" t="s">
        <v>1378</v>
      </c>
      <c r="G664" s="2">
        <v>4</v>
      </c>
      <c r="H664" s="2" t="s">
        <v>1379</v>
      </c>
      <c r="I664" s="2" t="s">
        <v>52</v>
      </c>
      <c r="J664" s="2"/>
      <c r="K664" s="2"/>
      <c r="L664" s="10" t="s">
        <v>1380</v>
      </c>
      <c r="M664" s="10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T664" s="1"/>
      <c r="AU664" s="34"/>
      <c r="AV664" s="34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</row>
    <row r="665" spans="1:61" hidden="1" x14ac:dyDescent="0.25">
      <c r="A665" s="1" t="s">
        <v>40</v>
      </c>
      <c r="B665" s="1" t="s">
        <v>235</v>
      </c>
      <c r="C665" s="1">
        <v>3</v>
      </c>
      <c r="D665" s="1"/>
      <c r="E665" s="2" t="s">
        <v>1049</v>
      </c>
      <c r="F665" s="2" t="s">
        <v>1378</v>
      </c>
      <c r="G665" s="2">
        <v>7</v>
      </c>
      <c r="H665" s="5" t="s">
        <v>1381</v>
      </c>
      <c r="I665" s="5" t="s">
        <v>39</v>
      </c>
      <c r="J665" s="5"/>
      <c r="K665" s="2"/>
      <c r="L665" s="10" t="s">
        <v>1382</v>
      </c>
      <c r="M665" s="10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T665" s="1"/>
      <c r="AU665" s="34"/>
      <c r="AV665" s="34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</row>
    <row r="666" spans="1:61" hidden="1" x14ac:dyDescent="0.25">
      <c r="A666" s="1" t="s">
        <v>40</v>
      </c>
      <c r="B666" s="1" t="s">
        <v>235</v>
      </c>
      <c r="C666" s="1">
        <v>3</v>
      </c>
      <c r="D666" s="1"/>
      <c r="E666" s="2" t="s">
        <v>1049</v>
      </c>
      <c r="F666" s="2" t="s">
        <v>1385</v>
      </c>
      <c r="G666" s="2">
        <v>7</v>
      </c>
      <c r="H666" s="2" t="s">
        <v>1388</v>
      </c>
      <c r="I666" s="2" t="s">
        <v>52</v>
      </c>
      <c r="J666" s="2"/>
      <c r="K666" s="2"/>
      <c r="L666" s="10" t="s">
        <v>1389</v>
      </c>
      <c r="M666" s="10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T666" s="1"/>
      <c r="AU666" s="34"/>
      <c r="AV666" s="34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</row>
    <row r="667" spans="1:61" hidden="1" x14ac:dyDescent="0.25">
      <c r="A667" s="1" t="s">
        <v>40</v>
      </c>
      <c r="B667" s="1" t="s">
        <v>235</v>
      </c>
      <c r="C667" s="1">
        <v>3</v>
      </c>
      <c r="D667" s="1"/>
      <c r="E667" s="2" t="s">
        <v>1049</v>
      </c>
      <c r="F667" s="2" t="s">
        <v>1385</v>
      </c>
      <c r="G667" s="2">
        <v>3</v>
      </c>
      <c r="H667" s="5" t="s">
        <v>1386</v>
      </c>
      <c r="I667" s="5" t="s">
        <v>39</v>
      </c>
      <c r="J667" s="5"/>
      <c r="K667" s="2"/>
      <c r="L667" s="10" t="s">
        <v>1387</v>
      </c>
      <c r="M667" s="10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T667" s="1"/>
      <c r="AU667" s="34"/>
      <c r="AV667" s="34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</row>
    <row r="668" spans="1:61" hidden="1" x14ac:dyDescent="0.25">
      <c r="A668" s="1" t="s">
        <v>40</v>
      </c>
      <c r="B668" s="1" t="s">
        <v>235</v>
      </c>
      <c r="C668" s="1">
        <v>3</v>
      </c>
      <c r="D668" s="1"/>
      <c r="E668" s="2" t="s">
        <v>1049</v>
      </c>
      <c r="F668" s="2" t="s">
        <v>1390</v>
      </c>
      <c r="G668" s="2">
        <v>3</v>
      </c>
      <c r="H668" s="2" t="s">
        <v>1393</v>
      </c>
      <c r="I668" s="2" t="s">
        <v>52</v>
      </c>
      <c r="J668" s="2"/>
      <c r="K668" s="2"/>
      <c r="L668" s="10" t="s">
        <v>1394</v>
      </c>
      <c r="M668" s="10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T668" s="1"/>
      <c r="AU668" s="34"/>
      <c r="AV668" s="34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</row>
    <row r="669" spans="1:61" hidden="1" x14ac:dyDescent="0.25">
      <c r="A669" s="1" t="s">
        <v>40</v>
      </c>
      <c r="B669" s="1" t="s">
        <v>235</v>
      </c>
      <c r="C669" s="1">
        <v>3</v>
      </c>
      <c r="D669" s="1"/>
      <c r="E669" s="2" t="s">
        <v>1049</v>
      </c>
      <c r="F669" s="2" t="s">
        <v>1390</v>
      </c>
      <c r="G669" s="2">
        <v>1</v>
      </c>
      <c r="H669" s="2" t="s">
        <v>1391</v>
      </c>
      <c r="I669" s="2" t="s">
        <v>52</v>
      </c>
      <c r="J669" s="2"/>
      <c r="K669" s="2"/>
      <c r="L669" s="10" t="s">
        <v>1392</v>
      </c>
      <c r="M669" s="10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T669" s="1"/>
      <c r="AU669" s="34"/>
      <c r="AV669" s="34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</row>
    <row r="670" spans="1:61" hidden="1" x14ac:dyDescent="0.25">
      <c r="A670" s="1" t="s">
        <v>40</v>
      </c>
      <c r="B670" s="1" t="s">
        <v>235</v>
      </c>
      <c r="C670" s="1">
        <v>3</v>
      </c>
      <c r="D670" s="1"/>
      <c r="E670" s="2" t="s">
        <v>1049</v>
      </c>
      <c r="F670" s="2" t="s">
        <v>1390</v>
      </c>
      <c r="G670" s="2">
        <v>6</v>
      </c>
      <c r="H670" s="2" t="s">
        <v>1397</v>
      </c>
      <c r="I670" s="2" t="s">
        <v>52</v>
      </c>
      <c r="J670" s="2"/>
      <c r="K670" s="2"/>
      <c r="L670" s="10" t="s">
        <v>1398</v>
      </c>
      <c r="M670" s="10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T670" s="1"/>
      <c r="AU670" s="34"/>
      <c r="AV670" s="34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</row>
    <row r="671" spans="1:61" hidden="1" x14ac:dyDescent="0.25">
      <c r="A671" s="1" t="s">
        <v>40</v>
      </c>
      <c r="B671" s="1" t="s">
        <v>235</v>
      </c>
      <c r="C671" s="1">
        <v>3</v>
      </c>
      <c r="D671" s="1"/>
      <c r="E671" s="2" t="s">
        <v>1049</v>
      </c>
      <c r="F671" s="2" t="s">
        <v>1390</v>
      </c>
      <c r="G671" s="2">
        <v>5</v>
      </c>
      <c r="H671" s="5" t="s">
        <v>1395</v>
      </c>
      <c r="I671" s="5" t="s">
        <v>39</v>
      </c>
      <c r="J671" s="5"/>
      <c r="K671" s="2"/>
      <c r="L671" s="10" t="s">
        <v>1396</v>
      </c>
      <c r="M671" s="10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T671" s="1"/>
      <c r="AU671" s="34"/>
      <c r="AV671" s="34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</row>
    <row r="672" spans="1:61" hidden="1" x14ac:dyDescent="0.25">
      <c r="A672" s="1" t="s">
        <v>40</v>
      </c>
      <c r="B672" s="1" t="s">
        <v>235</v>
      </c>
      <c r="C672" s="1">
        <v>3</v>
      </c>
      <c r="D672" s="1"/>
      <c r="E672" s="2" t="s">
        <v>1049</v>
      </c>
      <c r="F672" s="2" t="s">
        <v>1390</v>
      </c>
      <c r="G672" s="2">
        <v>8</v>
      </c>
      <c r="H672" s="2" t="s">
        <v>1399</v>
      </c>
      <c r="I672" s="2" t="s">
        <v>52</v>
      </c>
      <c r="J672" s="2"/>
      <c r="K672" s="2"/>
      <c r="L672" s="10" t="s">
        <v>1400</v>
      </c>
      <c r="M672" s="10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T672" s="1"/>
      <c r="AU672" s="34"/>
      <c r="AV672" s="34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</row>
    <row r="673" spans="1:61" hidden="1" x14ac:dyDescent="0.25">
      <c r="A673" s="1" t="s">
        <v>40</v>
      </c>
      <c r="B673" s="1" t="s">
        <v>235</v>
      </c>
      <c r="C673" s="1">
        <v>3</v>
      </c>
      <c r="D673" s="1"/>
      <c r="E673" s="2" t="s">
        <v>1049</v>
      </c>
      <c r="F673" s="2" t="s">
        <v>1401</v>
      </c>
      <c r="G673" s="2">
        <v>43</v>
      </c>
      <c r="H673" s="2" t="s">
        <v>1408</v>
      </c>
      <c r="I673" s="2" t="s">
        <v>52</v>
      </c>
      <c r="J673" s="2"/>
      <c r="K673" s="2"/>
      <c r="L673" s="10" t="s">
        <v>1409</v>
      </c>
      <c r="M673" s="10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T673" s="1"/>
      <c r="AU673" s="34"/>
      <c r="AV673" s="34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</row>
    <row r="674" spans="1:61" hidden="1" x14ac:dyDescent="0.25">
      <c r="A674" s="1" t="s">
        <v>40</v>
      </c>
      <c r="B674" s="1" t="s">
        <v>235</v>
      </c>
      <c r="C674" s="1">
        <v>3</v>
      </c>
      <c r="D674" s="1"/>
      <c r="E674" s="2" t="s">
        <v>1049</v>
      </c>
      <c r="F674" s="2" t="s">
        <v>1401</v>
      </c>
      <c r="G674" s="2">
        <v>13</v>
      </c>
      <c r="H674" s="2" t="s">
        <v>1404</v>
      </c>
      <c r="I674" s="2" t="s">
        <v>52</v>
      </c>
      <c r="J674" s="2"/>
      <c r="K674" s="2"/>
      <c r="L674" s="10" t="s">
        <v>1405</v>
      </c>
      <c r="M674" s="10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T674" s="1"/>
      <c r="AU674" s="34"/>
      <c r="AV674" s="34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</row>
    <row r="675" spans="1:61" hidden="1" x14ac:dyDescent="0.25">
      <c r="A675" s="1" t="s">
        <v>40</v>
      </c>
      <c r="B675" s="1" t="s">
        <v>235</v>
      </c>
      <c r="C675" s="1">
        <v>3</v>
      </c>
      <c r="D675" s="1"/>
      <c r="E675" s="2" t="s">
        <v>1049</v>
      </c>
      <c r="F675" s="2" t="s">
        <v>1401</v>
      </c>
      <c r="G675" s="2">
        <v>46</v>
      </c>
      <c r="H675" s="2" t="s">
        <v>1410</v>
      </c>
      <c r="I675" s="2" t="s">
        <v>52</v>
      </c>
      <c r="J675" s="2"/>
      <c r="K675" s="2"/>
      <c r="L675" s="10" t="s">
        <v>1411</v>
      </c>
      <c r="M675" s="10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T675" s="1"/>
      <c r="AU675" s="34"/>
      <c r="AV675" s="34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</row>
    <row r="676" spans="1:61" x14ac:dyDescent="0.25">
      <c r="A676" s="129" t="s">
        <v>40</v>
      </c>
      <c r="B676" s="129" t="s">
        <v>115</v>
      </c>
      <c r="C676" s="129">
        <v>8</v>
      </c>
      <c r="D676" s="129" t="s">
        <v>2498</v>
      </c>
      <c r="E676" s="129" t="s">
        <v>2280</v>
      </c>
      <c r="F676" s="53">
        <v>5</v>
      </c>
      <c r="G676" s="2">
        <v>84</v>
      </c>
      <c r="H676" s="2" t="s">
        <v>2299</v>
      </c>
      <c r="I676" s="2" t="s">
        <v>2477</v>
      </c>
      <c r="J676" s="2"/>
      <c r="K676" s="2">
        <v>2019</v>
      </c>
      <c r="L676" s="2">
        <v>89135126661</v>
      </c>
      <c r="M676" s="2"/>
      <c r="N676" s="36"/>
      <c r="O676" s="36"/>
      <c r="P676" s="36"/>
      <c r="Q676" s="36"/>
      <c r="R676" s="85">
        <v>1974</v>
      </c>
      <c r="S676" s="134">
        <f>IF((2017-R676)&gt;35,6,IF(AND((2017-R676)&lt;=35,(2017-R676)&gt;=26),5,IF(AND((2017-R676)&lt;=25, (2017-R676)&gt;=16),3,1)))</f>
        <v>6</v>
      </c>
      <c r="T676" s="73">
        <v>0</v>
      </c>
      <c r="U676" s="73">
        <v>0</v>
      </c>
      <c r="V676" s="70">
        <v>0</v>
      </c>
      <c r="W676" s="70">
        <v>0</v>
      </c>
      <c r="X676" s="70">
        <v>0</v>
      </c>
      <c r="Y676" s="71">
        <v>1</v>
      </c>
      <c r="Z676" s="130">
        <v>84.33</v>
      </c>
      <c r="AA676" s="36">
        <f>IF(Z676=100,9,IF(AND((Z676&lt;100),(Z676&gt;=90)),8,IF(AND((Z676&lt;90),(Z676&gt;=80)),7,IF(AND((Z676&lt;80),(Z676&gt;=70)),6,5))))</f>
        <v>7</v>
      </c>
      <c r="AB676" s="153">
        <v>10</v>
      </c>
      <c r="AC676" s="84">
        <f>AB676</f>
        <v>10</v>
      </c>
      <c r="AD676" s="69" t="s">
        <v>2459</v>
      </c>
      <c r="AE676" s="72">
        <v>3</v>
      </c>
      <c r="AF676" s="69" t="s">
        <v>2460</v>
      </c>
      <c r="AG676" s="72">
        <v>0</v>
      </c>
      <c r="AH676" s="132">
        <v>306</v>
      </c>
      <c r="AI676" s="36">
        <f>(IF(AH676&gt;201,7,IF(AND(AH676&lt;=200,AH676&gt;=151),5,IF(AND(AH676&lt;=150,AH676&gt;=101),4,IF(AND(AH676&lt;=100,AH676&gt;=51),3,2)))))</f>
        <v>7</v>
      </c>
      <c r="AJ676" s="70">
        <v>2</v>
      </c>
      <c r="AK676" s="72">
        <v>0</v>
      </c>
      <c r="AL676" s="132">
        <v>20</v>
      </c>
      <c r="AM676" s="87">
        <v>0</v>
      </c>
      <c r="AN676" s="71">
        <v>0</v>
      </c>
      <c r="AO676" s="72">
        <v>0</v>
      </c>
      <c r="AP676" s="149">
        <v>101.43</v>
      </c>
      <c r="AQ676" s="125" t="e">
        <f>(IF((AP676-#REF!)&gt;0.3,3,IF(AND((AP676-#REF!)&lt;0.3,(AP676-#REF!)&gt;0.2),2,IF(AND((AP676-#REF!)&lt;0.2,(AP676-#REF!)&gt;0.1),1,IF(AND((AP676-#REF!)&lt;0.1,(AP676-#REF!)&gt;=0),0,0)))))</f>
        <v>#REF!</v>
      </c>
      <c r="AR676" s="126" t="e">
        <f>(IF((AP676-#REF!)&gt;0.3,3,IF(AND((AP676-#REF!)&lt;0.3,(AP676-#REF!)&gt;0.2),2,IF(AND((AP676-#REF!)&lt;0.2,(AP676-#REF!)&gt;0.1),1,IF(AND((AP676-#REF!)&lt;0.1,(AP676-#REF!)&gt;=0),0,"ОТКЛОНИТЬ")))))</f>
        <v>#REF!</v>
      </c>
      <c r="AS676" s="127" t="e">
        <f>IF(AR676="ОТКЛОНИТЬ", "ОТКЛОНИТЬ",S676+U676+W676+Y676+AA676+AC676+AE676+AG676+AI676+AK676+AM676+AQ676)</f>
        <v>#REF!</v>
      </c>
      <c r="AT676" s="128" t="e">
        <f>S676+U676+W676+Y676+AA676+AC676+AE676+AG676+AI676+AK676+AM676+AQ676</f>
        <v>#REF!</v>
      </c>
      <c r="AU676" s="133"/>
      <c r="AV676" s="133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</row>
    <row r="677" spans="1:61" hidden="1" x14ac:dyDescent="0.25">
      <c r="A677" s="1" t="s">
        <v>40</v>
      </c>
      <c r="B677" s="1" t="s">
        <v>235</v>
      </c>
      <c r="C677" s="1">
        <v>3</v>
      </c>
      <c r="D677" s="1"/>
      <c r="E677" s="2" t="s">
        <v>1049</v>
      </c>
      <c r="F677" s="2" t="s">
        <v>1401</v>
      </c>
      <c r="G677" s="2">
        <v>72</v>
      </c>
      <c r="H677" s="2" t="s">
        <v>1412</v>
      </c>
      <c r="I677" s="2" t="s">
        <v>52</v>
      </c>
      <c r="J677" s="2"/>
      <c r="K677" s="2"/>
      <c r="L677" s="10" t="s">
        <v>1413</v>
      </c>
      <c r="M677" s="10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T677" s="1"/>
      <c r="AU677" s="34"/>
      <c r="AV677" s="34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</row>
    <row r="678" spans="1:61" hidden="1" x14ac:dyDescent="0.25">
      <c r="A678" s="1" t="s">
        <v>40</v>
      </c>
      <c r="B678" s="1" t="s">
        <v>235</v>
      </c>
      <c r="C678" s="1">
        <v>3</v>
      </c>
      <c r="D678" s="1"/>
      <c r="E678" s="2" t="s">
        <v>1049</v>
      </c>
      <c r="F678" s="2" t="s">
        <v>1401</v>
      </c>
      <c r="G678" s="2">
        <v>34</v>
      </c>
      <c r="H678" s="2" t="s">
        <v>1406</v>
      </c>
      <c r="I678" s="2" t="s">
        <v>52</v>
      </c>
      <c r="J678" s="2"/>
      <c r="K678" s="2"/>
      <c r="L678" s="10" t="s">
        <v>1407</v>
      </c>
      <c r="M678" s="10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T678" s="1"/>
      <c r="AU678" s="34"/>
      <c r="AV678" s="34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</row>
    <row r="679" spans="1:61" hidden="1" x14ac:dyDescent="0.25">
      <c r="A679" s="1" t="s">
        <v>40</v>
      </c>
      <c r="B679" s="1" t="s">
        <v>235</v>
      </c>
      <c r="C679" s="1">
        <v>3</v>
      </c>
      <c r="D679" s="1"/>
      <c r="E679" s="2" t="s">
        <v>1049</v>
      </c>
      <c r="F679" s="2" t="s">
        <v>1401</v>
      </c>
      <c r="G679" s="2">
        <v>8</v>
      </c>
      <c r="H679" s="2" t="s">
        <v>1402</v>
      </c>
      <c r="I679" s="2" t="s">
        <v>52</v>
      </c>
      <c r="J679" s="2"/>
      <c r="K679" s="2"/>
      <c r="L679" s="10" t="s">
        <v>1403</v>
      </c>
      <c r="M679" s="10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T679" s="1"/>
      <c r="AU679" s="34"/>
      <c r="AV679" s="34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</row>
    <row r="680" spans="1:61" x14ac:dyDescent="0.25">
      <c r="A680" s="36" t="s">
        <v>40</v>
      </c>
      <c r="B680" s="36" t="s">
        <v>41</v>
      </c>
      <c r="C680" s="36">
        <v>1</v>
      </c>
      <c r="D680" s="134" t="s">
        <v>2493</v>
      </c>
      <c r="E680" s="2" t="s">
        <v>1483</v>
      </c>
      <c r="F680" s="2" t="s">
        <v>342</v>
      </c>
      <c r="G680" s="2"/>
      <c r="H680" s="5" t="s">
        <v>1628</v>
      </c>
      <c r="I680" s="5" t="s">
        <v>39</v>
      </c>
      <c r="J680" s="5"/>
      <c r="K680" s="2">
        <v>2019</v>
      </c>
      <c r="L680" s="10" t="s">
        <v>2490</v>
      </c>
      <c r="M680" s="10"/>
      <c r="N680" s="36"/>
      <c r="O680" s="36"/>
      <c r="P680" s="36"/>
      <c r="Q680" s="36"/>
      <c r="R680" s="85">
        <v>1961</v>
      </c>
      <c r="S680" s="134">
        <f>IF((2017-R680)&gt;35,6,IF(AND((2017-R680)&lt;=35,(2017-R680)&gt;=26),5,IF(AND((2017-R680)&lt;=25, (2017-R680)&gt;=16),3,1)))</f>
        <v>6</v>
      </c>
      <c r="T680" s="73">
        <v>0</v>
      </c>
      <c r="U680" s="73">
        <v>0</v>
      </c>
      <c r="V680" s="70">
        <v>0</v>
      </c>
      <c r="W680" s="70">
        <v>0</v>
      </c>
      <c r="X680" s="70">
        <v>0</v>
      </c>
      <c r="Y680" s="71">
        <v>1</v>
      </c>
      <c r="Z680" s="130">
        <v>94.06</v>
      </c>
      <c r="AA680" s="36">
        <f>IF(Z680=100,9,IF(AND((Z680&lt;100),(Z680&gt;=90)),8,IF(AND((Z680&lt;90),(Z680&gt;=80)),7,IF(AND((Z680&lt;80),(Z680&gt;=70)),6,5))))</f>
        <v>8</v>
      </c>
      <c r="AB680" s="131">
        <v>10</v>
      </c>
      <c r="AC680" s="84">
        <f>AB680</f>
        <v>10</v>
      </c>
      <c r="AD680" s="69" t="s">
        <v>2459</v>
      </c>
      <c r="AE680" s="72">
        <v>3</v>
      </c>
      <c r="AF680" s="69" t="s">
        <v>2460</v>
      </c>
      <c r="AG680" s="72">
        <v>0</v>
      </c>
      <c r="AH680" s="132">
        <v>158</v>
      </c>
      <c r="AI680" s="36">
        <f>(IF(AH680&gt;201,7,IF(AND(AH680&lt;=200,AH680&gt;=151),5,IF(AND(AH680&lt;=150,AH680&gt;=101),4,IF(AND(AH680&lt;=100,AH680&gt;=51),3,2)))))</f>
        <v>5</v>
      </c>
      <c r="AJ680" s="70">
        <v>2</v>
      </c>
      <c r="AK680" s="72">
        <v>0</v>
      </c>
      <c r="AL680" s="132">
        <v>0</v>
      </c>
      <c r="AM680" s="87">
        <v>0</v>
      </c>
      <c r="AN680" s="71">
        <v>0</v>
      </c>
      <c r="AO680" s="72">
        <v>0</v>
      </c>
      <c r="AP680" s="149">
        <v>98.8</v>
      </c>
      <c r="AQ680" s="125" t="e">
        <f>(IF((AP680-#REF!)&gt;0.3,3,IF(AND((AP680-#REF!)&lt;0.3,(AP680-#REF!)&gt;0.2),2,IF(AND((AP680-#REF!)&lt;0.2,(AP680-#REF!)&gt;0.1),1,IF(AND((AP680-#REF!)&lt;0.1,(AP680-#REF!)&gt;=0),0,0)))))</f>
        <v>#REF!</v>
      </c>
      <c r="AR680" s="126" t="e">
        <f>(IF((AP680-#REF!)&gt;0.3,3,IF(AND((AP680-#REF!)&lt;0.3,(AP680-#REF!)&gt;0.2),2,IF(AND((AP680-#REF!)&lt;0.2,(AP680-#REF!)&gt;0.1),1,IF(AND((AP680-#REF!)&lt;0.1,(AP680-#REF!)&gt;=0),0,"ОТКЛОНИТЬ")))))</f>
        <v>#REF!</v>
      </c>
      <c r="AS680" s="127" t="e">
        <f>IF(AR680="ОТКЛОНИТЬ", "ОТКЛОНИТЬ",S680+U680+W680+Y680+AA680+AC680+AE680+AG680+AI680+AK680+AM680+AQ680)</f>
        <v>#REF!</v>
      </c>
      <c r="AT680" s="128" t="e">
        <f>S680+U680+W680+Y680+AA680+AC680+AE680+AG680+AI680+AK680+AM680+AQ680</f>
        <v>#REF!</v>
      </c>
      <c r="AU680" s="133"/>
      <c r="AV680" s="133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</row>
    <row r="681" spans="1:61" ht="45" hidden="1" x14ac:dyDescent="0.25">
      <c r="A681" s="1" t="s">
        <v>35</v>
      </c>
      <c r="B681" s="1" t="s">
        <v>165</v>
      </c>
      <c r="C681" s="1">
        <v>14</v>
      </c>
      <c r="D681" s="1"/>
      <c r="E681" s="2" t="s">
        <v>1416</v>
      </c>
      <c r="F681" s="2">
        <v>3</v>
      </c>
      <c r="G681" s="1">
        <v>38</v>
      </c>
      <c r="H681" s="2" t="s">
        <v>1419</v>
      </c>
      <c r="I681" s="5" t="s">
        <v>39</v>
      </c>
      <c r="J681" s="6"/>
      <c r="K681" s="2"/>
      <c r="L681" s="1" t="s">
        <v>1420</v>
      </c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T681" s="1"/>
      <c r="AU681" s="34"/>
      <c r="AV681" s="34"/>
      <c r="AW681" s="1"/>
      <c r="AX681" s="1"/>
      <c r="AY681" s="1"/>
      <c r="AZ681" s="1"/>
      <c r="BA681" s="1"/>
      <c r="BB681" s="1"/>
      <c r="BC681" s="1"/>
      <c r="BD681" s="1"/>
      <c r="BE681" s="1"/>
      <c r="BF681" s="1" t="s">
        <v>1421</v>
      </c>
      <c r="BG681" s="2" t="s">
        <v>1422</v>
      </c>
      <c r="BH681" s="2" t="s">
        <v>347</v>
      </c>
      <c r="BI681" s="2">
        <v>444.8</v>
      </c>
    </row>
    <row r="682" spans="1:61" hidden="1" x14ac:dyDescent="0.25">
      <c r="A682" s="1" t="s">
        <v>40</v>
      </c>
      <c r="B682" s="1" t="s">
        <v>322</v>
      </c>
      <c r="C682" s="1">
        <v>14</v>
      </c>
      <c r="D682" s="1"/>
      <c r="E682" s="2" t="s">
        <v>1416</v>
      </c>
      <c r="F682" s="2">
        <v>4</v>
      </c>
      <c r="G682" s="2">
        <v>94</v>
      </c>
      <c r="H682" s="2" t="s">
        <v>1425</v>
      </c>
      <c r="I682" s="2" t="s">
        <v>52</v>
      </c>
      <c r="J682" s="2"/>
      <c r="K682" s="2"/>
      <c r="L682" s="2" t="s">
        <v>1426</v>
      </c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T682" s="1"/>
      <c r="AU682" s="34"/>
      <c r="AV682" s="34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</row>
    <row r="683" spans="1:61" hidden="1" x14ac:dyDescent="0.25">
      <c r="A683" s="7" t="s">
        <v>1423</v>
      </c>
      <c r="B683" s="7"/>
      <c r="C683" s="1">
        <v>14</v>
      </c>
      <c r="D683" s="7" t="s">
        <v>123</v>
      </c>
      <c r="E683" s="8" t="s">
        <v>1416</v>
      </c>
      <c r="F683" s="47">
        <v>4</v>
      </c>
      <c r="G683" s="7">
        <v>86</v>
      </c>
      <c r="H683" s="5" t="s">
        <v>1424</v>
      </c>
      <c r="I683" s="5" t="s">
        <v>39</v>
      </c>
      <c r="J683" s="6"/>
      <c r="K683" s="2" t="s">
        <v>50</v>
      </c>
      <c r="L683" s="7">
        <v>79135389783</v>
      </c>
      <c r="M683" s="16">
        <v>43049</v>
      </c>
      <c r="N683" s="7" t="s">
        <v>48</v>
      </c>
      <c r="O683" s="7" t="s">
        <v>339</v>
      </c>
      <c r="P683" s="39">
        <v>19</v>
      </c>
      <c r="Q683" s="1"/>
      <c r="R683" s="35">
        <v>1990</v>
      </c>
      <c r="S683" s="35">
        <f>IF((2017-R683)&gt;35,6,IF(AND((2017-R683)&lt;=35,(2017-R683)&gt;=26),5,IF(AND((2017-R683)&lt;=25, (2017-R683)&gt;=16),3,1)))</f>
        <v>5</v>
      </c>
      <c r="T683" s="1"/>
      <c r="U683" s="1"/>
      <c r="V683" s="1"/>
      <c r="W683" s="1"/>
      <c r="X683" s="1"/>
      <c r="Y683" s="1"/>
      <c r="Z683" s="34">
        <f>7810.43/10713.3*100</f>
        <v>72.90405383961992</v>
      </c>
      <c r="AA683" s="1">
        <f>IF(Z683=100,9,IF(AND((Z683&lt;100),(Z683&gt;=90)),8,IF(AND((Z683&lt;90),(Z683&gt;=80)),7,IF(AND((Z683&lt;80),(Z683&gt;=70)),6,5))))</f>
        <v>6</v>
      </c>
      <c r="AB683" s="1">
        <v>10</v>
      </c>
      <c r="AC683" s="1">
        <f>AB683</f>
        <v>10</v>
      </c>
      <c r="AD683" s="36" t="s">
        <v>2438</v>
      </c>
      <c r="AE683" s="1">
        <f>IF(AD683="Да",3,0)</f>
        <v>0</v>
      </c>
      <c r="AF683" s="36" t="s">
        <v>50</v>
      </c>
      <c r="AG683" s="1">
        <f>IF(AF683="Да",3,0)</f>
        <v>3</v>
      </c>
      <c r="AH683" s="1">
        <f>205+56+80+72</f>
        <v>413</v>
      </c>
      <c r="AI683" s="1">
        <f>(IF(AH683&gt;201,7,IF(AND(AH683&lt;=200,AH683&gt;=151),5,IF(AND(AH683&lt;=150,AH683&gt;=101),4,IF(AND(AH683&lt;=100,AH683&gt;=51),3,2)))))</f>
        <v>7</v>
      </c>
      <c r="AJ683" s="1">
        <v>2</v>
      </c>
      <c r="AK683" s="1">
        <f>IF(AJ683&gt;5,5,IF(AND(AJ683&lt;=5,AJ683&gt;3),3,0))</f>
        <v>0</v>
      </c>
      <c r="AL683" s="1"/>
      <c r="AM683" s="1">
        <f>IF(AL683&gt;30,3,IF(AND(AL683&lt;=30,AL683&gt;20),1,0))</f>
        <v>0</v>
      </c>
      <c r="AN683" s="1"/>
      <c r="AO683" s="1"/>
      <c r="AP683" s="34">
        <v>91</v>
      </c>
      <c r="AQ683" s="38" t="e">
        <f>(IF((AP683-#REF!)&gt;0.3,3,IF(AND((AP683-#REF!)&lt;0.3,(AP683-#REF!)&gt;0.2),2,IF(AND((AP683-#REF!)&lt;0.2,(AP683-#REF!)&gt;0.1),1,IF(AND((AP683-#REF!)&lt;0.1,(AP683-#REF!)&gt;=0),0,0)))))</f>
        <v>#REF!</v>
      </c>
      <c r="AR683" s="1" t="e">
        <f>(IF((AP683-#REF!)&gt;0.3,3,IF(AND((AP683-#REF!)&lt;0.3,(AP683-#REF!)&gt;0.2),2,IF(AND((AP683-#REF!)&lt;0.2,(AP683-#REF!)&gt;0.1),1,IF(AND((AP683-#REF!)&lt;0.1,(AP683-#REF!)&gt;=0),0,"ОТКЛОНИТЬ")))))</f>
        <v>#REF!</v>
      </c>
      <c r="AT683" s="38" t="e">
        <f>S683+U683+W683+Y683+AA683+AC683+AE683+AG683+AI683+AK683+AM683+AQ683</f>
        <v>#REF!</v>
      </c>
      <c r="AU683" s="55">
        <v>1360046.76</v>
      </c>
      <c r="AV683" s="55">
        <v>1371530.52</v>
      </c>
      <c r="AW683" s="40">
        <f>AU683+AV683</f>
        <v>2731577.2800000003</v>
      </c>
      <c r="AX683" s="40">
        <f>AU683*0.02</f>
        <v>27200.9352</v>
      </c>
      <c r="AY683" s="40">
        <f>AV683*0.2</f>
        <v>274306.10399999999</v>
      </c>
      <c r="AZ683" s="40">
        <f>AX683+AY683</f>
        <v>301507.0392</v>
      </c>
      <c r="BA683" s="40">
        <f>AW683-AZ683</f>
        <v>2430070.2408000003</v>
      </c>
      <c r="BB683" s="40">
        <f>(AW683-AZ683-1371530.52*0.8)*61.97939365/100.99999999</f>
        <v>817910.6540417549</v>
      </c>
      <c r="BC683" s="40">
        <f>(AW683-AZ683-1371530.52*0.8)*37.98738363/100.99999999</f>
        <v>501300.25417162746</v>
      </c>
      <c r="BD683" s="40">
        <f>(AW683-AZ683-1371530.52*0.8)*1.03322271/100.99999999</f>
        <v>13634.916586617728</v>
      </c>
      <c r="BE683" s="40">
        <f>1371530.52*0.8</f>
        <v>1097224.416</v>
      </c>
      <c r="BF683" s="1"/>
      <c r="BG683" s="2"/>
      <c r="BH683" s="2"/>
      <c r="BI683" s="2"/>
    </row>
    <row r="684" spans="1:61" ht="30" hidden="1" x14ac:dyDescent="0.25">
      <c r="A684" s="1" t="s">
        <v>35</v>
      </c>
      <c r="B684" s="1" t="s">
        <v>165</v>
      </c>
      <c r="C684" s="1">
        <v>14</v>
      </c>
      <c r="D684" s="1"/>
      <c r="E684" s="2" t="s">
        <v>1416</v>
      </c>
      <c r="F684" s="2">
        <v>5</v>
      </c>
      <c r="G684" s="1">
        <v>53</v>
      </c>
      <c r="H684" s="2" t="s">
        <v>1427</v>
      </c>
      <c r="I684" s="5" t="s">
        <v>39</v>
      </c>
      <c r="J684" s="6"/>
      <c r="K684" s="2"/>
      <c r="L684" s="1" t="s">
        <v>1428</v>
      </c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T684" s="1"/>
      <c r="AU684" s="34"/>
      <c r="AV684" s="34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2"/>
      <c r="BH684" s="2"/>
      <c r="BI684" s="2">
        <v>205.9</v>
      </c>
    </row>
    <row r="685" spans="1:61" ht="30" hidden="1" x14ac:dyDescent="0.25">
      <c r="A685" s="1" t="s">
        <v>35</v>
      </c>
      <c r="B685" s="1" t="s">
        <v>165</v>
      </c>
      <c r="C685" s="1">
        <v>14</v>
      </c>
      <c r="D685" s="1"/>
      <c r="E685" s="2" t="s">
        <v>1416</v>
      </c>
      <c r="F685" s="2">
        <v>7</v>
      </c>
      <c r="G685" s="1">
        <v>34</v>
      </c>
      <c r="H685" s="2" t="s">
        <v>1429</v>
      </c>
      <c r="I685" s="5" t="s">
        <v>39</v>
      </c>
      <c r="J685" s="6"/>
      <c r="K685" s="2"/>
      <c r="L685" s="1">
        <v>20496</v>
      </c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T685" s="1"/>
      <c r="AU685" s="34"/>
      <c r="AV685" s="34"/>
      <c r="AW685" s="1"/>
      <c r="AX685" s="1"/>
      <c r="AY685" s="1"/>
      <c r="AZ685" s="1"/>
      <c r="BA685" s="1"/>
      <c r="BB685" s="1"/>
      <c r="BC685" s="1"/>
      <c r="BD685" s="1"/>
      <c r="BE685" s="1"/>
      <c r="BF685" s="1" t="s">
        <v>1430</v>
      </c>
      <c r="BG685" s="2"/>
      <c r="BH685" s="2" t="s">
        <v>1431</v>
      </c>
      <c r="BI685" s="2">
        <v>237.2</v>
      </c>
    </row>
    <row r="686" spans="1:61" ht="30" hidden="1" x14ac:dyDescent="0.25">
      <c r="A686" s="1" t="s">
        <v>35</v>
      </c>
      <c r="B686" s="1" t="s">
        <v>165</v>
      </c>
      <c r="C686" s="1">
        <v>14</v>
      </c>
      <c r="D686" s="1"/>
      <c r="E686" s="2" t="s">
        <v>1416</v>
      </c>
      <c r="F686" s="2">
        <v>9</v>
      </c>
      <c r="G686" s="1">
        <v>8</v>
      </c>
      <c r="H686" s="2" t="s">
        <v>1432</v>
      </c>
      <c r="I686" s="5" t="s">
        <v>39</v>
      </c>
      <c r="J686" s="6"/>
      <c r="K686" s="2"/>
      <c r="L686" s="1" t="s">
        <v>1433</v>
      </c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T686" s="1"/>
      <c r="AU686" s="34"/>
      <c r="AV686" s="34"/>
      <c r="AW686" s="1"/>
      <c r="AX686" s="1"/>
      <c r="AY686" s="1"/>
      <c r="AZ686" s="1"/>
      <c r="BA686" s="1"/>
      <c r="BB686" s="1"/>
      <c r="BC686" s="1"/>
      <c r="BD686" s="1"/>
      <c r="BE686" s="1"/>
      <c r="BF686" s="1" t="s">
        <v>1434</v>
      </c>
      <c r="BG686" s="2"/>
      <c r="BH686" s="2"/>
      <c r="BI686" s="2">
        <v>207.9</v>
      </c>
    </row>
    <row r="687" spans="1:61" hidden="1" x14ac:dyDescent="0.25">
      <c r="A687" s="1" t="s">
        <v>40</v>
      </c>
      <c r="B687" s="1" t="s">
        <v>322</v>
      </c>
      <c r="C687" s="1">
        <v>20</v>
      </c>
      <c r="D687" s="1"/>
      <c r="E687" s="2" t="s">
        <v>1435</v>
      </c>
      <c r="F687" s="2">
        <v>9</v>
      </c>
      <c r="G687" s="2">
        <v>8</v>
      </c>
      <c r="H687" s="2" t="s">
        <v>401</v>
      </c>
      <c r="I687" s="2" t="s">
        <v>52</v>
      </c>
      <c r="J687" s="2"/>
      <c r="K687" s="2"/>
      <c r="L687" s="2" t="s">
        <v>1436</v>
      </c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T687" s="1"/>
      <c r="AU687" s="34"/>
      <c r="AV687" s="34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</row>
    <row r="688" spans="1:61" hidden="1" x14ac:dyDescent="0.25">
      <c r="A688" s="1" t="s">
        <v>40</v>
      </c>
      <c r="B688" s="1" t="s">
        <v>322</v>
      </c>
      <c r="C688" s="1">
        <v>20</v>
      </c>
      <c r="D688" s="1"/>
      <c r="E688" s="2" t="s">
        <v>1435</v>
      </c>
      <c r="F688" s="2">
        <v>11</v>
      </c>
      <c r="G688" s="2">
        <v>1</v>
      </c>
      <c r="H688" s="2" t="s">
        <v>1437</v>
      </c>
      <c r="I688" s="2" t="s">
        <v>52</v>
      </c>
      <c r="J688" s="2"/>
      <c r="K688" s="2"/>
      <c r="L688" s="2" t="s">
        <v>1438</v>
      </c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T688" s="1"/>
      <c r="AU688" s="34"/>
      <c r="AV688" s="34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</row>
    <row r="689" spans="1:61" hidden="1" x14ac:dyDescent="0.25">
      <c r="A689" s="1" t="s">
        <v>40</v>
      </c>
      <c r="B689" s="1" t="s">
        <v>322</v>
      </c>
      <c r="C689" s="1">
        <v>20</v>
      </c>
      <c r="D689" s="1"/>
      <c r="E689" s="2" t="s">
        <v>1435</v>
      </c>
      <c r="F689" s="2">
        <v>13</v>
      </c>
      <c r="G689" s="2">
        <v>12</v>
      </c>
      <c r="H689" s="2" t="s">
        <v>1439</v>
      </c>
      <c r="I689" s="2" t="s">
        <v>52</v>
      </c>
      <c r="J689" s="2"/>
      <c r="K689" s="2"/>
      <c r="L689" s="2" t="s">
        <v>1440</v>
      </c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T689" s="1"/>
      <c r="AU689" s="34"/>
      <c r="AV689" s="34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</row>
    <row r="690" spans="1:61" ht="30" hidden="1" x14ac:dyDescent="0.25">
      <c r="A690" s="1" t="s">
        <v>35</v>
      </c>
      <c r="B690" s="1" t="s">
        <v>36</v>
      </c>
      <c r="C690" s="1">
        <v>20</v>
      </c>
      <c r="D690" s="1"/>
      <c r="E690" s="2" t="s">
        <v>1435</v>
      </c>
      <c r="F690" s="2">
        <v>15</v>
      </c>
      <c r="G690" s="1">
        <v>10</v>
      </c>
      <c r="H690" s="2" t="s">
        <v>1441</v>
      </c>
      <c r="I690" s="5" t="s">
        <v>39</v>
      </c>
      <c r="J690" s="5"/>
      <c r="K690" s="2"/>
      <c r="L690" s="1" t="s">
        <v>1442</v>
      </c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T690" s="1"/>
      <c r="AU690" s="34"/>
      <c r="AV690" s="34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2"/>
      <c r="BH690" s="2"/>
      <c r="BI690" s="2">
        <v>125</v>
      </c>
    </row>
    <row r="691" spans="1:61" ht="30" hidden="1" x14ac:dyDescent="0.25">
      <c r="A691" s="1" t="s">
        <v>35</v>
      </c>
      <c r="B691" s="1" t="s">
        <v>36</v>
      </c>
      <c r="C691" s="1">
        <v>20</v>
      </c>
      <c r="D691" s="1"/>
      <c r="E691" s="2" t="s">
        <v>1435</v>
      </c>
      <c r="F691" s="2">
        <v>17</v>
      </c>
      <c r="G691" s="1">
        <v>8</v>
      </c>
      <c r="H691" s="2" t="s">
        <v>1443</v>
      </c>
      <c r="I691" s="5" t="s">
        <v>39</v>
      </c>
      <c r="J691" s="5"/>
      <c r="K691" s="2"/>
      <c r="L691" s="1" t="s">
        <v>1444</v>
      </c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T691" s="1"/>
      <c r="AU691" s="34"/>
      <c r="AV691" s="34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2"/>
      <c r="BH691" s="2"/>
      <c r="BI691" s="2">
        <v>235.1</v>
      </c>
    </row>
    <row r="692" spans="1:61" ht="30" hidden="1" x14ac:dyDescent="0.25">
      <c r="A692" s="1" t="s">
        <v>35</v>
      </c>
      <c r="B692" s="1" t="s">
        <v>36</v>
      </c>
      <c r="C692" s="1">
        <v>20</v>
      </c>
      <c r="D692" s="1"/>
      <c r="E692" s="2" t="s">
        <v>1435</v>
      </c>
      <c r="F692" s="2">
        <v>19</v>
      </c>
      <c r="G692" s="1">
        <v>5</v>
      </c>
      <c r="H692" s="2" t="s">
        <v>1445</v>
      </c>
      <c r="I692" s="5" t="s">
        <v>39</v>
      </c>
      <c r="J692" s="5"/>
      <c r="K692" s="2"/>
      <c r="L692" s="1" t="s">
        <v>1446</v>
      </c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T692" s="1"/>
      <c r="AU692" s="34"/>
      <c r="AV692" s="34"/>
      <c r="AW692" s="1"/>
      <c r="AX692" s="1"/>
      <c r="AY692" s="1"/>
      <c r="AZ692" s="1"/>
      <c r="BA692" s="1"/>
      <c r="BB692" s="1"/>
      <c r="BC692" s="1"/>
      <c r="BD692" s="1"/>
      <c r="BE692" s="1"/>
      <c r="BF692" s="1" t="s">
        <v>1447</v>
      </c>
      <c r="BG692" s="2"/>
      <c r="BH692" s="2"/>
      <c r="BI692" s="2">
        <v>210</v>
      </c>
    </row>
    <row r="693" spans="1:61" hidden="1" x14ac:dyDescent="0.25">
      <c r="A693" s="1" t="s">
        <v>40</v>
      </c>
      <c r="B693" s="1" t="s">
        <v>322</v>
      </c>
      <c r="C693" s="1">
        <v>20</v>
      </c>
      <c r="D693" s="1"/>
      <c r="E693" s="2" t="s">
        <v>1435</v>
      </c>
      <c r="F693" s="2">
        <v>21</v>
      </c>
      <c r="G693" s="2">
        <v>2</v>
      </c>
      <c r="H693" s="2" t="s">
        <v>1448</v>
      </c>
      <c r="I693" s="2" t="s">
        <v>52</v>
      </c>
      <c r="J693" s="2"/>
      <c r="K693" s="2"/>
      <c r="L693" s="2" t="s">
        <v>1449</v>
      </c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T693" s="1"/>
      <c r="AU693" s="34"/>
      <c r="AV693" s="34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</row>
    <row r="694" spans="1:61" hidden="1" x14ac:dyDescent="0.25">
      <c r="A694" s="7" t="s">
        <v>40</v>
      </c>
      <c r="B694" s="1" t="s">
        <v>322</v>
      </c>
      <c r="C694" s="1">
        <v>20</v>
      </c>
      <c r="D694" s="1"/>
      <c r="E694" s="2" t="s">
        <v>1435</v>
      </c>
      <c r="F694" s="2">
        <v>23</v>
      </c>
      <c r="G694" s="2">
        <v>5</v>
      </c>
      <c r="H694" s="2" t="s">
        <v>1452</v>
      </c>
      <c r="I694" s="2" t="s">
        <v>52</v>
      </c>
      <c r="J694" s="2"/>
      <c r="K694" s="2"/>
      <c r="L694" s="2" t="s">
        <v>1453</v>
      </c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T694" s="1"/>
      <c r="AU694" s="34"/>
      <c r="AV694" s="34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</row>
    <row r="695" spans="1:61" ht="45" hidden="1" x14ac:dyDescent="0.25">
      <c r="A695" s="7" t="s">
        <v>40</v>
      </c>
      <c r="B695" s="7" t="s">
        <v>322</v>
      </c>
      <c r="C695" s="1">
        <v>20</v>
      </c>
      <c r="D695" s="7" t="s">
        <v>334</v>
      </c>
      <c r="E695" s="8" t="s">
        <v>1435</v>
      </c>
      <c r="F695" s="8">
        <v>23</v>
      </c>
      <c r="G695" s="8">
        <v>5</v>
      </c>
      <c r="H695" s="7" t="s">
        <v>1450</v>
      </c>
      <c r="I695" s="7" t="s">
        <v>52</v>
      </c>
      <c r="J695" s="1"/>
      <c r="K695" s="2"/>
      <c r="L695" s="2">
        <v>89233212106</v>
      </c>
      <c r="M695" s="2" t="s">
        <v>1451</v>
      </c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T695" s="1"/>
      <c r="AU695" s="34"/>
      <c r="AV695" s="34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</row>
    <row r="696" spans="1:61" hidden="1" x14ac:dyDescent="0.25">
      <c r="A696" s="1" t="s">
        <v>40</v>
      </c>
      <c r="B696" s="1" t="s">
        <v>322</v>
      </c>
      <c r="C696" s="1">
        <v>20</v>
      </c>
      <c r="D696" s="1"/>
      <c r="E696" s="2" t="s">
        <v>1435</v>
      </c>
      <c r="F696" s="2">
        <v>25</v>
      </c>
      <c r="G696" s="2">
        <v>8</v>
      </c>
      <c r="H696" s="2" t="s">
        <v>1454</v>
      </c>
      <c r="I696" s="2" t="s">
        <v>52</v>
      </c>
      <c r="J696" s="2"/>
      <c r="K696" s="2"/>
      <c r="L696" s="2" t="s">
        <v>1455</v>
      </c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T696" s="1"/>
      <c r="AU696" s="34"/>
      <c r="AV696" s="34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</row>
    <row r="697" spans="1:61" hidden="1" x14ac:dyDescent="0.25">
      <c r="A697" s="1" t="s">
        <v>40</v>
      </c>
      <c r="B697" s="1" t="s">
        <v>322</v>
      </c>
      <c r="C697" s="1">
        <v>20</v>
      </c>
      <c r="D697" s="1"/>
      <c r="E697" s="2" t="s">
        <v>1435</v>
      </c>
      <c r="F697" s="2">
        <v>27</v>
      </c>
      <c r="G697" s="2">
        <v>5</v>
      </c>
      <c r="H697" s="2" t="s">
        <v>1456</v>
      </c>
      <c r="I697" s="2" t="s">
        <v>52</v>
      </c>
      <c r="J697" s="2"/>
      <c r="K697" s="2"/>
      <c r="L697" s="2" t="s">
        <v>1457</v>
      </c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T697" s="1"/>
      <c r="AU697" s="34"/>
      <c r="AV697" s="34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</row>
    <row r="698" spans="1:61" hidden="1" x14ac:dyDescent="0.25">
      <c r="A698" s="50" t="s">
        <v>40</v>
      </c>
      <c r="B698" s="50" t="s">
        <v>322</v>
      </c>
      <c r="C698" s="1">
        <v>20</v>
      </c>
      <c r="D698" s="50" t="s">
        <v>334</v>
      </c>
      <c r="E698" s="51" t="s">
        <v>1435</v>
      </c>
      <c r="F698" s="51">
        <v>29</v>
      </c>
      <c r="G698" s="51">
        <v>3</v>
      </c>
      <c r="H698" s="52" t="s">
        <v>1458</v>
      </c>
      <c r="I698" s="52" t="s">
        <v>39</v>
      </c>
      <c r="J698" s="17" t="s">
        <v>337</v>
      </c>
      <c r="K698" s="53" t="s">
        <v>2452</v>
      </c>
      <c r="L698" s="51" t="s">
        <v>1459</v>
      </c>
      <c r="M698" s="51"/>
      <c r="N698" s="50" t="s">
        <v>48</v>
      </c>
      <c r="O698" s="50" t="s">
        <v>339</v>
      </c>
      <c r="P698" s="50">
        <v>20</v>
      </c>
      <c r="Q698" s="50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1"/>
      <c r="AO698" s="1"/>
      <c r="AP698" s="54"/>
      <c r="AQ698" s="54"/>
      <c r="AR698" s="54"/>
      <c r="AT698" s="54">
        <v>100</v>
      </c>
      <c r="AU698" s="49">
        <v>102324.97</v>
      </c>
      <c r="AV698" s="49">
        <v>0</v>
      </c>
      <c r="AW698" s="49">
        <f>AU698+AV698</f>
        <v>102324.97</v>
      </c>
      <c r="AX698" s="49">
        <f>AU698*0.02</f>
        <v>2046.4994000000002</v>
      </c>
      <c r="AY698" s="49">
        <f>AV698*0.2</f>
        <v>0</v>
      </c>
      <c r="AZ698" s="49">
        <f>AX698+AY698</f>
        <v>2046.4994000000002</v>
      </c>
      <c r="BA698" s="49">
        <f>AW698-AZ698</f>
        <v>100278.4706</v>
      </c>
      <c r="BB698" s="49">
        <f>BA698*61.97939365/100.99999999</f>
        <v>61536.621827254625</v>
      </c>
      <c r="BC698" s="49">
        <f>BA698*37.98738363/100.99999999</f>
        <v>37716.007256327088</v>
      </c>
      <c r="BD698" s="49">
        <f>BA698*1.03322271/100.99999999</f>
        <v>1025.8415164182745</v>
      </c>
      <c r="BE698" s="49"/>
      <c r="BF698" s="54"/>
      <c r="BG698" s="54"/>
      <c r="BH698" s="54"/>
      <c r="BI698" s="54"/>
    </row>
    <row r="699" spans="1:61" ht="30" hidden="1" x14ac:dyDescent="0.25">
      <c r="A699" s="1" t="s">
        <v>35</v>
      </c>
      <c r="B699" s="1" t="s">
        <v>36</v>
      </c>
      <c r="C699" s="1">
        <v>20</v>
      </c>
      <c r="D699" s="1"/>
      <c r="E699" s="2" t="s">
        <v>1435</v>
      </c>
      <c r="F699" s="2">
        <v>31</v>
      </c>
      <c r="G699" s="1">
        <v>15</v>
      </c>
      <c r="H699" s="2" t="s">
        <v>1460</v>
      </c>
      <c r="I699" s="5" t="s">
        <v>39</v>
      </c>
      <c r="J699" s="5"/>
      <c r="K699" s="2"/>
      <c r="L699" s="1" t="s">
        <v>1461</v>
      </c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T699" s="1"/>
      <c r="AU699" s="34"/>
      <c r="AV699" s="34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2"/>
      <c r="BH699" s="2"/>
      <c r="BI699" s="2">
        <v>151.19999999999999</v>
      </c>
    </row>
    <row r="700" spans="1:61" hidden="1" x14ac:dyDescent="0.25">
      <c r="A700" s="1" t="s">
        <v>40</v>
      </c>
      <c r="B700" s="1" t="s">
        <v>322</v>
      </c>
      <c r="C700" s="1">
        <v>20</v>
      </c>
      <c r="D700" s="1"/>
      <c r="E700" s="2" t="s">
        <v>1435</v>
      </c>
      <c r="F700" s="2">
        <v>33</v>
      </c>
      <c r="G700" s="2">
        <v>11</v>
      </c>
      <c r="H700" s="2" t="s">
        <v>1462</v>
      </c>
      <c r="I700" s="2" t="s">
        <v>52</v>
      </c>
      <c r="J700" s="2"/>
      <c r="K700" s="2"/>
      <c r="L700" s="2" t="s">
        <v>1463</v>
      </c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T700" s="1"/>
      <c r="AU700" s="34"/>
      <c r="AV700" s="34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</row>
    <row r="701" spans="1:61" hidden="1" x14ac:dyDescent="0.25">
      <c r="A701" s="1" t="s">
        <v>40</v>
      </c>
      <c r="B701" s="1" t="s">
        <v>322</v>
      </c>
      <c r="C701" s="1">
        <v>20</v>
      </c>
      <c r="D701" s="1"/>
      <c r="E701" s="2" t="s">
        <v>1435</v>
      </c>
      <c r="F701" s="2">
        <v>35</v>
      </c>
      <c r="G701" s="2">
        <v>1</v>
      </c>
      <c r="H701" s="2" t="s">
        <v>1464</v>
      </c>
      <c r="I701" s="2" t="s">
        <v>52</v>
      </c>
      <c r="J701" s="2"/>
      <c r="K701" s="2"/>
      <c r="L701" s="2" t="s">
        <v>1465</v>
      </c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T701" s="1"/>
      <c r="AU701" s="34"/>
      <c r="AV701" s="34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</row>
    <row r="702" spans="1:61" hidden="1" x14ac:dyDescent="0.25">
      <c r="A702" s="1" t="s">
        <v>40</v>
      </c>
      <c r="B702" s="1" t="s">
        <v>322</v>
      </c>
      <c r="C702" s="1">
        <v>20</v>
      </c>
      <c r="D702" s="1"/>
      <c r="E702" s="2" t="s">
        <v>1435</v>
      </c>
      <c r="F702" s="2">
        <v>37</v>
      </c>
      <c r="G702" s="2">
        <v>8</v>
      </c>
      <c r="H702" s="2" t="s">
        <v>1466</v>
      </c>
      <c r="I702" s="2" t="s">
        <v>52</v>
      </c>
      <c r="J702" s="2"/>
      <c r="K702" s="2"/>
      <c r="L702" s="2" t="s">
        <v>1467</v>
      </c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T702" s="1"/>
      <c r="AU702" s="34"/>
      <c r="AV702" s="34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</row>
    <row r="703" spans="1:61" ht="30" hidden="1" x14ac:dyDescent="0.25">
      <c r="A703" s="1" t="s">
        <v>35</v>
      </c>
      <c r="B703" s="1" t="s">
        <v>36</v>
      </c>
      <c r="C703" s="1">
        <v>20</v>
      </c>
      <c r="D703" s="1"/>
      <c r="E703" s="2" t="s">
        <v>1435</v>
      </c>
      <c r="F703" s="2">
        <v>39</v>
      </c>
      <c r="G703" s="1">
        <v>4</v>
      </c>
      <c r="H703" s="2" t="s">
        <v>1468</v>
      </c>
      <c r="I703" s="5" t="s">
        <v>39</v>
      </c>
      <c r="J703" s="5"/>
      <c r="K703" s="2"/>
      <c r="L703" s="1" t="s">
        <v>1469</v>
      </c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T703" s="1"/>
      <c r="AU703" s="34"/>
      <c r="AV703" s="34"/>
      <c r="AW703" s="1"/>
      <c r="AX703" s="1"/>
      <c r="AY703" s="1"/>
      <c r="AZ703" s="1"/>
      <c r="BA703" s="1"/>
      <c r="BB703" s="1"/>
      <c r="BC703" s="1"/>
      <c r="BD703" s="1"/>
      <c r="BE703" s="1"/>
      <c r="BF703" s="1" t="s">
        <v>1470</v>
      </c>
      <c r="BG703" s="2"/>
      <c r="BH703" s="2"/>
      <c r="BI703" s="2">
        <v>155.30000000000001</v>
      </c>
    </row>
    <row r="704" spans="1:61" ht="30" hidden="1" x14ac:dyDescent="0.25">
      <c r="A704" s="1" t="s">
        <v>35</v>
      </c>
      <c r="B704" s="1" t="s">
        <v>36</v>
      </c>
      <c r="C704" s="1">
        <v>20</v>
      </c>
      <c r="D704" s="1"/>
      <c r="E704" s="2" t="s">
        <v>1435</v>
      </c>
      <c r="F704" s="2">
        <v>41</v>
      </c>
      <c r="G704" s="1">
        <v>8</v>
      </c>
      <c r="H704" s="2" t="s">
        <v>1471</v>
      </c>
      <c r="I704" s="5" t="s">
        <v>39</v>
      </c>
      <c r="J704" s="5"/>
      <c r="K704" s="2"/>
      <c r="L704" s="1" t="s">
        <v>1472</v>
      </c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T704" s="1"/>
      <c r="AU704" s="34"/>
      <c r="AV704" s="34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2"/>
      <c r="BH704" s="2"/>
      <c r="BI704" s="2">
        <v>188.4</v>
      </c>
    </row>
    <row r="705" spans="1:61" hidden="1" x14ac:dyDescent="0.25">
      <c r="A705" s="1" t="s">
        <v>40</v>
      </c>
      <c r="B705" s="1" t="s">
        <v>322</v>
      </c>
      <c r="C705" s="1">
        <v>20</v>
      </c>
      <c r="D705" s="1"/>
      <c r="E705" s="2" t="s">
        <v>1435</v>
      </c>
      <c r="F705" s="2">
        <v>43</v>
      </c>
      <c r="G705" s="2">
        <v>2</v>
      </c>
      <c r="H705" s="2" t="s">
        <v>1473</v>
      </c>
      <c r="I705" s="2" t="s">
        <v>52</v>
      </c>
      <c r="J705" s="2"/>
      <c r="K705" s="2"/>
      <c r="L705" s="2" t="s">
        <v>1474</v>
      </c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T705" s="1"/>
      <c r="AU705" s="34"/>
      <c r="AV705" s="34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</row>
    <row r="706" spans="1:61" hidden="1" x14ac:dyDescent="0.25">
      <c r="A706" s="1" t="s">
        <v>40</v>
      </c>
      <c r="B706" s="1" t="s">
        <v>322</v>
      </c>
      <c r="C706" s="1">
        <v>20</v>
      </c>
      <c r="D706" s="1"/>
      <c r="E706" s="2" t="s">
        <v>1435</v>
      </c>
      <c r="F706" s="2">
        <v>45</v>
      </c>
      <c r="G706" s="2">
        <v>6</v>
      </c>
      <c r="H706" s="2" t="s">
        <v>1475</v>
      </c>
      <c r="I706" s="2" t="s">
        <v>52</v>
      </c>
      <c r="J706" s="2"/>
      <c r="K706" s="2"/>
      <c r="L706" s="2" t="s">
        <v>1476</v>
      </c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T706" s="1"/>
      <c r="AU706" s="34"/>
      <c r="AV706" s="34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</row>
    <row r="707" spans="1:61" hidden="1" x14ac:dyDescent="0.25">
      <c r="A707" s="1" t="s">
        <v>40</v>
      </c>
      <c r="B707" s="1" t="s">
        <v>322</v>
      </c>
      <c r="C707" s="1">
        <v>20</v>
      </c>
      <c r="D707" s="1"/>
      <c r="E707" s="2" t="s">
        <v>1435</v>
      </c>
      <c r="F707" s="2">
        <v>47</v>
      </c>
      <c r="G707" s="2">
        <v>18</v>
      </c>
      <c r="H707" s="2" t="s">
        <v>1477</v>
      </c>
      <c r="I707" s="2" t="s">
        <v>52</v>
      </c>
      <c r="J707" s="2"/>
      <c r="K707" s="2"/>
      <c r="L707" s="2" t="s">
        <v>1478</v>
      </c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T707" s="1"/>
      <c r="AU707" s="34"/>
      <c r="AV707" s="34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</row>
    <row r="708" spans="1:61" hidden="1" x14ac:dyDescent="0.25">
      <c r="A708" s="1" t="s">
        <v>40</v>
      </c>
      <c r="B708" s="1" t="s">
        <v>322</v>
      </c>
      <c r="C708" s="1">
        <v>20</v>
      </c>
      <c r="D708" s="1"/>
      <c r="E708" s="2" t="s">
        <v>1435</v>
      </c>
      <c r="F708" s="2">
        <v>49</v>
      </c>
      <c r="G708" s="2">
        <v>6</v>
      </c>
      <c r="H708" s="2" t="s">
        <v>1479</v>
      </c>
      <c r="I708" s="2" t="s">
        <v>52</v>
      </c>
      <c r="J708" s="2"/>
      <c r="K708" s="2"/>
      <c r="L708" s="2" t="s">
        <v>1480</v>
      </c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T708" s="1"/>
      <c r="AU708" s="34"/>
      <c r="AV708" s="34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</row>
    <row r="709" spans="1:61" hidden="1" x14ac:dyDescent="0.25">
      <c r="A709" s="1" t="s">
        <v>40</v>
      </c>
      <c r="B709" s="1" t="s">
        <v>322</v>
      </c>
      <c r="C709" s="1">
        <v>20</v>
      </c>
      <c r="D709" s="1"/>
      <c r="E709" s="2" t="s">
        <v>1435</v>
      </c>
      <c r="F709" s="2">
        <v>51</v>
      </c>
      <c r="G709" s="2">
        <v>16</v>
      </c>
      <c r="H709" s="2" t="s">
        <v>1481</v>
      </c>
      <c r="I709" s="2" t="s">
        <v>52</v>
      </c>
      <c r="J709" s="2"/>
      <c r="K709" s="2"/>
      <c r="L709" s="2" t="s">
        <v>1482</v>
      </c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T709" s="1"/>
      <c r="AU709" s="34"/>
      <c r="AV709" s="34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</row>
    <row r="710" spans="1:61" hidden="1" x14ac:dyDescent="0.25">
      <c r="A710" s="7" t="s">
        <v>40</v>
      </c>
      <c r="B710" s="7" t="s">
        <v>41</v>
      </c>
      <c r="C710" s="7">
        <v>1</v>
      </c>
      <c r="D710" s="7" t="s">
        <v>42</v>
      </c>
      <c r="E710" s="8" t="s">
        <v>1483</v>
      </c>
      <c r="F710" s="8">
        <v>1</v>
      </c>
      <c r="G710" s="8">
        <v>16</v>
      </c>
      <c r="H710" s="5" t="s">
        <v>1484</v>
      </c>
      <c r="I710" s="5" t="s">
        <v>39</v>
      </c>
      <c r="J710" s="17" t="s">
        <v>337</v>
      </c>
      <c r="K710" s="2" t="s">
        <v>50</v>
      </c>
      <c r="L710" s="9" t="s">
        <v>1485</v>
      </c>
      <c r="M710" s="9"/>
      <c r="N710" s="7" t="s">
        <v>48</v>
      </c>
      <c r="O710" s="7" t="s">
        <v>72</v>
      </c>
      <c r="P710" s="39">
        <v>21</v>
      </c>
      <c r="Q710" s="7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T710" s="1">
        <v>100</v>
      </c>
      <c r="AU710" s="55">
        <v>560271.07999999996</v>
      </c>
      <c r="AV710" s="55">
        <f>272249.6+279071.18</f>
        <v>551320.78</v>
      </c>
      <c r="AW710" s="40">
        <f>AU710+AV710</f>
        <v>1111591.8599999999</v>
      </c>
      <c r="AX710" s="40">
        <f>AU710*0.02</f>
        <v>11205.4216</v>
      </c>
      <c r="AY710" s="40">
        <f>AV710*0.2</f>
        <v>110264.15600000002</v>
      </c>
      <c r="AZ710" s="40">
        <f>AX710+AY710</f>
        <v>121469.57760000002</v>
      </c>
      <c r="BA710" s="40">
        <f>AW710-AZ710</f>
        <v>990122.28239999991</v>
      </c>
      <c r="BB710" s="40">
        <f>BA710*61.97939365/100.99999999</f>
        <v>607595.82879784168</v>
      </c>
      <c r="BC710" s="40">
        <f>BA710*37.98738363/100.99999999</f>
        <v>372397.574117465</v>
      </c>
      <c r="BD710" s="40">
        <f>BA710*1.03322271/100.99999999</f>
        <v>10128.879484693089</v>
      </c>
      <c r="BE710" s="40"/>
      <c r="BF710" s="1"/>
      <c r="BG710" s="1"/>
      <c r="BH710" s="1"/>
      <c r="BI710" s="1"/>
    </row>
    <row r="711" spans="1:61" hidden="1" x14ac:dyDescent="0.25">
      <c r="A711" s="1" t="s">
        <v>40</v>
      </c>
      <c r="B711" s="1" t="s">
        <v>41</v>
      </c>
      <c r="C711" s="1">
        <v>1</v>
      </c>
      <c r="D711" s="1"/>
      <c r="E711" s="2" t="s">
        <v>1483</v>
      </c>
      <c r="F711" s="2">
        <v>1</v>
      </c>
      <c r="G711" s="2">
        <v>12</v>
      </c>
      <c r="H711" s="2" t="s">
        <v>1486</v>
      </c>
      <c r="I711" s="2" t="s">
        <v>52</v>
      </c>
      <c r="J711" s="2"/>
      <c r="K711" s="2"/>
      <c r="L711" s="10" t="s">
        <v>1487</v>
      </c>
      <c r="M711" s="10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T711" s="1"/>
      <c r="AU711" s="34"/>
      <c r="AV711" s="34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</row>
    <row r="712" spans="1:61" hidden="1" x14ac:dyDescent="0.25">
      <c r="A712" s="1" t="s">
        <v>40</v>
      </c>
      <c r="B712" s="1" t="s">
        <v>41</v>
      </c>
      <c r="C712" s="1">
        <v>1</v>
      </c>
      <c r="D712" s="1"/>
      <c r="E712" s="2" t="s">
        <v>1483</v>
      </c>
      <c r="F712" s="2">
        <v>1</v>
      </c>
      <c r="G712" s="2">
        <v>14</v>
      </c>
      <c r="H712" s="2" t="s">
        <v>1488</v>
      </c>
      <c r="I712" s="2" t="s">
        <v>52</v>
      </c>
      <c r="J712" s="2"/>
      <c r="K712" s="2"/>
      <c r="L712" s="10" t="s">
        <v>1489</v>
      </c>
      <c r="M712" s="10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T712" s="1"/>
      <c r="AU712" s="34"/>
      <c r="AV712" s="34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</row>
    <row r="713" spans="1:61" hidden="1" x14ac:dyDescent="0.25">
      <c r="A713" s="1" t="s">
        <v>40</v>
      </c>
      <c r="B713" s="1" t="s">
        <v>41</v>
      </c>
      <c r="C713" s="1">
        <v>1</v>
      </c>
      <c r="D713" s="1"/>
      <c r="E713" s="2" t="s">
        <v>1483</v>
      </c>
      <c r="F713" s="2">
        <v>2</v>
      </c>
      <c r="G713" s="2">
        <v>31</v>
      </c>
      <c r="H713" s="2" t="s">
        <v>1494</v>
      </c>
      <c r="I713" s="2" t="s">
        <v>52</v>
      </c>
      <c r="J713" s="2"/>
      <c r="K713" s="2"/>
      <c r="L713" s="10" t="s">
        <v>1495</v>
      </c>
      <c r="M713" s="10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T713" s="1"/>
      <c r="AU713" s="34"/>
      <c r="AV713" s="34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</row>
    <row r="714" spans="1:61" hidden="1" x14ac:dyDescent="0.25">
      <c r="A714" s="1" t="s">
        <v>40</v>
      </c>
      <c r="B714" s="1" t="s">
        <v>41</v>
      </c>
      <c r="C714" s="1">
        <v>1</v>
      </c>
      <c r="D714" s="1"/>
      <c r="E714" s="2" t="s">
        <v>1483</v>
      </c>
      <c r="F714" s="2">
        <v>2</v>
      </c>
      <c r="G714" s="2">
        <v>10</v>
      </c>
      <c r="H714" s="2" t="s">
        <v>1490</v>
      </c>
      <c r="I714" s="2" t="s">
        <v>52</v>
      </c>
      <c r="J714" s="2"/>
      <c r="K714" s="2"/>
      <c r="L714" s="10" t="s">
        <v>1491</v>
      </c>
      <c r="M714" s="10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T714" s="1"/>
      <c r="AU714" s="34"/>
      <c r="AV714" s="34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</row>
    <row r="715" spans="1:61" hidden="1" x14ac:dyDescent="0.25">
      <c r="A715" s="1" t="s">
        <v>40</v>
      </c>
      <c r="B715" s="1" t="s">
        <v>41</v>
      </c>
      <c r="C715" s="1">
        <v>1</v>
      </c>
      <c r="D715" s="1"/>
      <c r="E715" s="2" t="s">
        <v>1483</v>
      </c>
      <c r="F715" s="2">
        <v>2</v>
      </c>
      <c r="G715" s="2">
        <v>22</v>
      </c>
      <c r="H715" s="5" t="s">
        <v>1492</v>
      </c>
      <c r="I715" s="5" t="s">
        <v>39</v>
      </c>
      <c r="J715" s="5"/>
      <c r="K715" s="2"/>
      <c r="L715" s="10" t="s">
        <v>1493</v>
      </c>
      <c r="M715" s="10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T715" s="1"/>
      <c r="AU715" s="34"/>
      <c r="AV715" s="34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</row>
    <row r="716" spans="1:61" hidden="1" x14ac:dyDescent="0.25">
      <c r="A716" s="1" t="s">
        <v>40</v>
      </c>
      <c r="B716" s="1" t="s">
        <v>41</v>
      </c>
      <c r="C716" s="1">
        <v>1</v>
      </c>
      <c r="D716" s="1"/>
      <c r="E716" s="2" t="s">
        <v>1483</v>
      </c>
      <c r="F716" s="2">
        <v>6</v>
      </c>
      <c r="G716" s="2">
        <v>40</v>
      </c>
      <c r="H716" s="2" t="s">
        <v>1500</v>
      </c>
      <c r="I716" s="2" t="s">
        <v>52</v>
      </c>
      <c r="J716" s="2"/>
      <c r="K716" s="2"/>
      <c r="L716" s="10" t="s">
        <v>1501</v>
      </c>
      <c r="M716" s="10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T716" s="1"/>
      <c r="AU716" s="34"/>
      <c r="AV716" s="34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</row>
    <row r="717" spans="1:61" hidden="1" x14ac:dyDescent="0.25">
      <c r="A717" s="1" t="s">
        <v>40</v>
      </c>
      <c r="B717" s="1" t="s">
        <v>41</v>
      </c>
      <c r="C717" s="1">
        <v>1</v>
      </c>
      <c r="D717" s="1"/>
      <c r="E717" s="2" t="s">
        <v>1483</v>
      </c>
      <c r="F717" s="2">
        <v>6</v>
      </c>
      <c r="G717" s="2">
        <v>6</v>
      </c>
      <c r="H717" s="2" t="s">
        <v>1496</v>
      </c>
      <c r="I717" s="2" t="s">
        <v>52</v>
      </c>
      <c r="J717" s="2"/>
      <c r="K717" s="2"/>
      <c r="L717" s="10" t="s">
        <v>1497</v>
      </c>
      <c r="M717" s="10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T717" s="1"/>
      <c r="AU717" s="34"/>
      <c r="AV717" s="34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</row>
    <row r="718" spans="1:61" hidden="1" x14ac:dyDescent="0.25">
      <c r="A718" s="1" t="s">
        <v>40</v>
      </c>
      <c r="B718" s="1" t="s">
        <v>41</v>
      </c>
      <c r="C718" s="1">
        <v>1</v>
      </c>
      <c r="D718" s="1"/>
      <c r="E718" s="2" t="s">
        <v>1483</v>
      </c>
      <c r="F718" s="2">
        <v>6</v>
      </c>
      <c r="G718" s="2">
        <v>59</v>
      </c>
      <c r="H718" s="5" t="s">
        <v>1502</v>
      </c>
      <c r="I718" s="5" t="s">
        <v>39</v>
      </c>
      <c r="J718" s="5"/>
      <c r="K718" s="2"/>
      <c r="L718" s="10" t="s">
        <v>1503</v>
      </c>
      <c r="M718" s="10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T718" s="1"/>
      <c r="AU718" s="34"/>
      <c r="AV718" s="34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</row>
    <row r="719" spans="1:61" hidden="1" x14ac:dyDescent="0.25">
      <c r="A719" s="1" t="s">
        <v>40</v>
      </c>
      <c r="B719" s="1" t="s">
        <v>41</v>
      </c>
      <c r="C719" s="1">
        <v>1</v>
      </c>
      <c r="D719" s="1"/>
      <c r="E719" s="2" t="s">
        <v>1483</v>
      </c>
      <c r="F719" s="2">
        <v>6</v>
      </c>
      <c r="G719" s="2">
        <v>12</v>
      </c>
      <c r="H719" s="2" t="s">
        <v>1498</v>
      </c>
      <c r="I719" s="2" t="s">
        <v>52</v>
      </c>
      <c r="J719" s="2"/>
      <c r="K719" s="2"/>
      <c r="L719" s="10" t="s">
        <v>1499</v>
      </c>
      <c r="M719" s="10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T719" s="1"/>
      <c r="AU719" s="34"/>
      <c r="AV719" s="34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</row>
    <row r="720" spans="1:61" hidden="1" x14ac:dyDescent="0.25">
      <c r="A720" s="1" t="s">
        <v>40</v>
      </c>
      <c r="B720" s="1" t="s">
        <v>41</v>
      </c>
      <c r="C720" s="1">
        <v>1</v>
      </c>
      <c r="D720" s="1"/>
      <c r="E720" s="2" t="s">
        <v>1483</v>
      </c>
      <c r="F720" s="2">
        <v>6</v>
      </c>
      <c r="G720" s="2">
        <v>63</v>
      </c>
      <c r="H720" s="2" t="s">
        <v>1504</v>
      </c>
      <c r="I720" s="2" t="s">
        <v>52</v>
      </c>
      <c r="J720" s="2"/>
      <c r="K720" s="2"/>
      <c r="L720" s="10" t="s">
        <v>1505</v>
      </c>
      <c r="M720" s="10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T720" s="1"/>
      <c r="AU720" s="34"/>
      <c r="AV720" s="34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</row>
    <row r="721" spans="1:61" hidden="1" x14ac:dyDescent="0.25">
      <c r="A721" s="1" t="s">
        <v>40</v>
      </c>
      <c r="B721" s="1" t="s">
        <v>41</v>
      </c>
      <c r="C721" s="1">
        <v>1</v>
      </c>
      <c r="D721" s="1"/>
      <c r="E721" s="2" t="s">
        <v>1483</v>
      </c>
      <c r="F721" s="2">
        <v>8</v>
      </c>
      <c r="G721" s="2">
        <v>48</v>
      </c>
      <c r="H721" s="2" t="s">
        <v>1512</v>
      </c>
      <c r="I721" s="2" t="s">
        <v>52</v>
      </c>
      <c r="J721" s="2"/>
      <c r="K721" s="2"/>
      <c r="L721" s="10" t="s">
        <v>1513</v>
      </c>
      <c r="M721" s="10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T721" s="1"/>
      <c r="AU721" s="34"/>
      <c r="AV721" s="34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</row>
    <row r="722" spans="1:61" x14ac:dyDescent="0.25">
      <c r="A722" s="129" t="s">
        <v>40</v>
      </c>
      <c r="B722" s="129" t="s">
        <v>41</v>
      </c>
      <c r="C722" s="129">
        <v>5</v>
      </c>
      <c r="D722" s="129" t="s">
        <v>2495</v>
      </c>
      <c r="E722" s="53" t="s">
        <v>936</v>
      </c>
      <c r="F722" s="53" t="s">
        <v>718</v>
      </c>
      <c r="G722" s="2">
        <v>73</v>
      </c>
      <c r="H722" s="5" t="s">
        <v>1001</v>
      </c>
      <c r="I722" s="5" t="s">
        <v>39</v>
      </c>
      <c r="J722" s="5"/>
      <c r="K722" s="2">
        <v>2019</v>
      </c>
      <c r="L722" s="10" t="s">
        <v>2465</v>
      </c>
      <c r="M722" s="10"/>
      <c r="N722" s="36"/>
      <c r="O722" s="36"/>
      <c r="P722" s="36"/>
      <c r="Q722" s="36"/>
      <c r="R722" s="138">
        <v>1963</v>
      </c>
      <c r="S722" s="134">
        <f>IF((2017-R722)&gt;35,6,IF(AND((2017-R722)&lt;=35,(2017-R722)&gt;=26),5,IF(AND((2017-R722)&lt;=25, (2017-R722)&gt;=16),3,1)))</f>
        <v>6</v>
      </c>
      <c r="T722" s="73">
        <v>0</v>
      </c>
      <c r="U722" s="73">
        <v>0</v>
      </c>
      <c r="V722" s="70">
        <v>0</v>
      </c>
      <c r="W722" s="70">
        <v>0</v>
      </c>
      <c r="X722" s="70">
        <v>0</v>
      </c>
      <c r="Y722" s="71">
        <v>1</v>
      </c>
      <c r="Z722" s="139">
        <v>67.349999999999994</v>
      </c>
      <c r="AA722" s="36">
        <f>IF(Z722=100,9,IF(AND((Z722&lt;100),(Z722&gt;=90)),8,IF(AND((Z722&lt;90),(Z722&gt;=80)),7,IF(AND((Z722&lt;80),(Z722&gt;=70)),6,5))))</f>
        <v>5</v>
      </c>
      <c r="AB722" s="140">
        <v>10</v>
      </c>
      <c r="AC722" s="84">
        <f>AB722</f>
        <v>10</v>
      </c>
      <c r="AD722" s="69" t="s">
        <v>2459</v>
      </c>
      <c r="AE722" s="72">
        <v>3</v>
      </c>
      <c r="AF722" s="69" t="s">
        <v>2460</v>
      </c>
      <c r="AG722" s="72">
        <v>0</v>
      </c>
      <c r="AH722" s="140">
        <v>226</v>
      </c>
      <c r="AI722" s="36">
        <f>(IF(AH722&gt;201,7,IF(AND(AH722&lt;=200,AH722&gt;=151),5,IF(AND(AH722&lt;=150,AH722&gt;=101),4,IF(AND(AH722&lt;=100,AH722&gt;=51),3,2)))))</f>
        <v>7</v>
      </c>
      <c r="AJ722" s="70">
        <v>2</v>
      </c>
      <c r="AK722" s="72">
        <v>0</v>
      </c>
      <c r="AL722" s="71">
        <v>0</v>
      </c>
      <c r="AM722" s="87">
        <v>0</v>
      </c>
      <c r="AN722" s="71">
        <v>0</v>
      </c>
      <c r="AO722" s="72">
        <v>0</v>
      </c>
      <c r="AP722" s="150">
        <v>99.2</v>
      </c>
      <c r="AQ722" s="125" t="e">
        <f>(IF((AP722-#REF!)&gt;0.3,3,IF(AND((AP722-#REF!)&lt;0.3,(AP722-#REF!)&gt;0.2),2,IF(AND((AP722-#REF!)&lt;0.2,(AP722-#REF!)&gt;0.1),1,IF(AND((AP722-#REF!)&lt;0.1,(AP722-#REF!)&gt;=0),0,0)))))</f>
        <v>#REF!</v>
      </c>
      <c r="AR722" s="126" t="e">
        <f>(IF((AP722-#REF!)&gt;0.3,3,IF(AND((AP722-#REF!)&lt;0.3,(AP722-#REF!)&gt;0.2),2,IF(AND((AP722-#REF!)&lt;0.2,(AP722-#REF!)&gt;0.1),1,IF(AND((AP722-#REF!)&lt;0.1,(AP722-#REF!)&gt;=0),0,"ОТКЛОНИТЬ")))))</f>
        <v>#REF!</v>
      </c>
      <c r="AS722" s="127" t="e">
        <f>IF(AR722="ОТКЛОНИТЬ", "ОТКЛОНИТЬ",S722+U722+W722+Y722+AA722+AC722+AE722+AG722+AI722+AK722+AM722+AQ722)</f>
        <v>#REF!</v>
      </c>
      <c r="AT722" s="128" t="e">
        <f>S722+U722+W722+Y722+AA722+AC722+AE722+AG722+AI722+AK722+AM722+AQ722</f>
        <v>#REF!</v>
      </c>
      <c r="AU722" s="133"/>
      <c r="AV722" s="133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</row>
    <row r="723" spans="1:61" hidden="1" x14ac:dyDescent="0.25">
      <c r="A723" s="1" t="s">
        <v>40</v>
      </c>
      <c r="B723" s="1" t="s">
        <v>41</v>
      </c>
      <c r="C723" s="1">
        <v>1</v>
      </c>
      <c r="D723" s="1"/>
      <c r="E723" s="2" t="s">
        <v>1483</v>
      </c>
      <c r="F723" s="2">
        <v>8</v>
      </c>
      <c r="G723" s="2">
        <v>46</v>
      </c>
      <c r="H723" s="2" t="s">
        <v>1508</v>
      </c>
      <c r="I723" s="2" t="s">
        <v>52</v>
      </c>
      <c r="J723" s="2"/>
      <c r="K723" s="2"/>
      <c r="L723" s="10" t="s">
        <v>1509</v>
      </c>
      <c r="M723" s="10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T723" s="1"/>
      <c r="AU723" s="34"/>
      <c r="AV723" s="34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</row>
    <row r="724" spans="1:61" hidden="1" x14ac:dyDescent="0.25">
      <c r="A724" s="1" t="s">
        <v>40</v>
      </c>
      <c r="B724" s="1" t="s">
        <v>41</v>
      </c>
      <c r="C724" s="1">
        <v>1</v>
      </c>
      <c r="D724" s="1"/>
      <c r="E724" s="2" t="s">
        <v>1483</v>
      </c>
      <c r="F724" s="2">
        <v>8</v>
      </c>
      <c r="G724" s="2">
        <v>46</v>
      </c>
      <c r="H724" s="2" t="s">
        <v>1510</v>
      </c>
      <c r="I724" s="2" t="s">
        <v>52</v>
      </c>
      <c r="J724" s="2"/>
      <c r="K724" s="2"/>
      <c r="L724" s="10" t="s">
        <v>1511</v>
      </c>
      <c r="M724" s="10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T724" s="1"/>
      <c r="AU724" s="34"/>
      <c r="AV724" s="34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</row>
    <row r="725" spans="1:61" hidden="1" x14ac:dyDescent="0.25">
      <c r="A725" s="1" t="s">
        <v>40</v>
      </c>
      <c r="B725" s="1" t="s">
        <v>41</v>
      </c>
      <c r="C725" s="1">
        <v>1</v>
      </c>
      <c r="D725" s="1"/>
      <c r="E725" s="2" t="s">
        <v>1483</v>
      </c>
      <c r="F725" s="2">
        <v>8</v>
      </c>
      <c r="G725" s="2">
        <v>44</v>
      </c>
      <c r="H725" s="2" t="s">
        <v>1506</v>
      </c>
      <c r="I725" s="2" t="s">
        <v>52</v>
      </c>
      <c r="J725" s="2"/>
      <c r="K725" s="2"/>
      <c r="L725" s="10" t="s">
        <v>1507</v>
      </c>
      <c r="M725" s="10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T725" s="1"/>
      <c r="AU725" s="34"/>
      <c r="AV725" s="34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</row>
    <row r="726" spans="1:61" hidden="1" x14ac:dyDescent="0.25">
      <c r="A726" s="1" t="s">
        <v>40</v>
      </c>
      <c r="B726" s="1" t="s">
        <v>41</v>
      </c>
      <c r="C726" s="1">
        <v>4</v>
      </c>
      <c r="D726" s="1"/>
      <c r="E726" s="2" t="s">
        <v>1483</v>
      </c>
      <c r="F726" s="2">
        <v>10</v>
      </c>
      <c r="G726" s="2">
        <v>22</v>
      </c>
      <c r="H726" s="5" t="s">
        <v>1516</v>
      </c>
      <c r="I726" s="5" t="s">
        <v>39</v>
      </c>
      <c r="J726" s="5"/>
      <c r="K726" s="2"/>
      <c r="L726" s="10" t="s">
        <v>1517</v>
      </c>
      <c r="M726" s="10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T726" s="1"/>
      <c r="AU726" s="34"/>
      <c r="AV726" s="34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</row>
    <row r="727" spans="1:61" hidden="1" x14ac:dyDescent="0.25">
      <c r="A727" s="1" t="s">
        <v>40</v>
      </c>
      <c r="B727" s="1" t="s">
        <v>41</v>
      </c>
      <c r="C727" s="1">
        <v>4</v>
      </c>
      <c r="D727" s="1"/>
      <c r="E727" s="2" t="s">
        <v>1483</v>
      </c>
      <c r="F727" s="2">
        <v>10</v>
      </c>
      <c r="G727" s="2">
        <v>28</v>
      </c>
      <c r="H727" s="2" t="s">
        <v>1518</v>
      </c>
      <c r="I727" s="2" t="s">
        <v>52</v>
      </c>
      <c r="J727" s="2"/>
      <c r="K727" s="2"/>
      <c r="L727" s="10" t="s">
        <v>1519</v>
      </c>
      <c r="M727" s="10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T727" s="1"/>
      <c r="AU727" s="34"/>
      <c r="AV727" s="34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</row>
    <row r="728" spans="1:61" hidden="1" x14ac:dyDescent="0.25">
      <c r="A728" s="1" t="s">
        <v>40</v>
      </c>
      <c r="B728" s="1" t="s">
        <v>41</v>
      </c>
      <c r="C728" s="1">
        <v>4</v>
      </c>
      <c r="D728" s="1"/>
      <c r="E728" s="2" t="s">
        <v>1483</v>
      </c>
      <c r="F728" s="2">
        <v>12</v>
      </c>
      <c r="G728" s="2">
        <v>51</v>
      </c>
      <c r="H728" s="2" t="s">
        <v>1524</v>
      </c>
      <c r="I728" s="2" t="s">
        <v>52</v>
      </c>
      <c r="J728" s="2"/>
      <c r="K728" s="2"/>
      <c r="L728" s="10" t="s">
        <v>1525</v>
      </c>
      <c r="M728" s="10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T728" s="1"/>
      <c r="AU728" s="34"/>
      <c r="AV728" s="34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</row>
    <row r="729" spans="1:61" hidden="1" x14ac:dyDescent="0.25">
      <c r="A729" s="1" t="s">
        <v>40</v>
      </c>
      <c r="B729" s="1" t="s">
        <v>41</v>
      </c>
      <c r="C729" s="1">
        <v>4</v>
      </c>
      <c r="D729" s="1"/>
      <c r="E729" s="2" t="s">
        <v>1483</v>
      </c>
      <c r="F729" s="2">
        <v>12</v>
      </c>
      <c r="G729" s="2">
        <v>4</v>
      </c>
      <c r="H729" s="5" t="s">
        <v>1520</v>
      </c>
      <c r="I729" s="5" t="s">
        <v>39</v>
      </c>
      <c r="J729" s="5"/>
      <c r="K729" s="2"/>
      <c r="L729" s="10" t="s">
        <v>1521</v>
      </c>
      <c r="M729" s="10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T729" s="1"/>
      <c r="AU729" s="34"/>
      <c r="AV729" s="34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</row>
    <row r="730" spans="1:61" hidden="1" x14ac:dyDescent="0.25">
      <c r="A730" s="1" t="s">
        <v>40</v>
      </c>
      <c r="B730" s="1" t="s">
        <v>41</v>
      </c>
      <c r="C730" s="1">
        <v>4</v>
      </c>
      <c r="D730" s="1"/>
      <c r="E730" s="2" t="s">
        <v>1483</v>
      </c>
      <c r="F730" s="2">
        <v>12</v>
      </c>
      <c r="G730" s="2">
        <v>20</v>
      </c>
      <c r="H730" s="2" t="s">
        <v>1522</v>
      </c>
      <c r="I730" s="2" t="s">
        <v>52</v>
      </c>
      <c r="J730" s="2"/>
      <c r="K730" s="2"/>
      <c r="L730" s="10" t="s">
        <v>1523</v>
      </c>
      <c r="M730" s="10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T730" s="1"/>
      <c r="AU730" s="34"/>
      <c r="AV730" s="34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</row>
    <row r="731" spans="1:61" hidden="1" x14ac:dyDescent="0.25">
      <c r="A731" s="1" t="s">
        <v>40</v>
      </c>
      <c r="B731" s="1" t="s">
        <v>41</v>
      </c>
      <c r="C731" s="1">
        <v>4</v>
      </c>
      <c r="D731" s="1"/>
      <c r="E731" s="2" t="s">
        <v>1483</v>
      </c>
      <c r="F731" s="2">
        <v>16</v>
      </c>
      <c r="G731" s="2">
        <v>6</v>
      </c>
      <c r="H731" s="2" t="s">
        <v>1526</v>
      </c>
      <c r="I731" s="2" t="s">
        <v>52</v>
      </c>
      <c r="J731" s="2"/>
      <c r="K731" s="2"/>
      <c r="L731" s="10" t="s">
        <v>1527</v>
      </c>
      <c r="M731" s="10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T731" s="1"/>
      <c r="AU731" s="34"/>
      <c r="AV731" s="34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</row>
    <row r="732" spans="1:61" hidden="1" x14ac:dyDescent="0.25">
      <c r="A732" s="1" t="s">
        <v>40</v>
      </c>
      <c r="B732" s="1" t="s">
        <v>41</v>
      </c>
      <c r="C732" s="1">
        <v>4</v>
      </c>
      <c r="D732" s="1"/>
      <c r="E732" s="2" t="s">
        <v>1483</v>
      </c>
      <c r="F732" s="2">
        <v>16</v>
      </c>
      <c r="G732" s="2">
        <v>53</v>
      </c>
      <c r="H732" s="2" t="s">
        <v>1532</v>
      </c>
      <c r="I732" s="2" t="s">
        <v>52</v>
      </c>
      <c r="J732" s="2"/>
      <c r="K732" s="2"/>
      <c r="L732" s="10" t="s">
        <v>1533</v>
      </c>
      <c r="M732" s="10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T732" s="1"/>
      <c r="AU732" s="34"/>
      <c r="AV732" s="34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</row>
    <row r="733" spans="1:61" hidden="1" x14ac:dyDescent="0.25">
      <c r="A733" s="1" t="s">
        <v>40</v>
      </c>
      <c r="B733" s="1" t="s">
        <v>41</v>
      </c>
      <c r="C733" s="1">
        <v>4</v>
      </c>
      <c r="D733" s="1"/>
      <c r="E733" s="2" t="s">
        <v>1483</v>
      </c>
      <c r="F733" s="2">
        <v>16</v>
      </c>
      <c r="G733" s="2">
        <v>45</v>
      </c>
      <c r="H733" s="2" t="s">
        <v>1530</v>
      </c>
      <c r="I733" s="2" t="s">
        <v>52</v>
      </c>
      <c r="J733" s="2"/>
      <c r="K733" s="2"/>
      <c r="L733" s="10" t="s">
        <v>1531</v>
      </c>
      <c r="M733" s="10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T733" s="1"/>
      <c r="AU733" s="34"/>
      <c r="AV733" s="34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</row>
    <row r="734" spans="1:61" hidden="1" x14ac:dyDescent="0.25">
      <c r="A734" s="1" t="s">
        <v>40</v>
      </c>
      <c r="B734" s="1" t="s">
        <v>41</v>
      </c>
      <c r="C734" s="1">
        <v>4</v>
      </c>
      <c r="D734" s="1"/>
      <c r="E734" s="2" t="s">
        <v>1483</v>
      </c>
      <c r="F734" s="2">
        <v>16</v>
      </c>
      <c r="G734" s="2">
        <v>30</v>
      </c>
      <c r="H734" s="5" t="s">
        <v>1528</v>
      </c>
      <c r="I734" s="5" t="s">
        <v>39</v>
      </c>
      <c r="J734" s="5"/>
      <c r="K734" s="2"/>
      <c r="L734" s="10" t="s">
        <v>1529</v>
      </c>
      <c r="M734" s="10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T734" s="1"/>
      <c r="AU734" s="34"/>
      <c r="AV734" s="34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</row>
    <row r="735" spans="1:61" hidden="1" x14ac:dyDescent="0.25">
      <c r="A735" s="1" t="s">
        <v>40</v>
      </c>
      <c r="B735" s="1" t="s">
        <v>41</v>
      </c>
      <c r="C735" s="1">
        <v>4</v>
      </c>
      <c r="D735" s="1"/>
      <c r="E735" s="2" t="s">
        <v>1483</v>
      </c>
      <c r="F735" s="2">
        <v>18</v>
      </c>
      <c r="G735" s="2">
        <v>33</v>
      </c>
      <c r="H735" s="5" t="s">
        <v>1538</v>
      </c>
      <c r="I735" s="5" t="s">
        <v>39</v>
      </c>
      <c r="J735" s="5"/>
      <c r="K735" s="2"/>
      <c r="L735" s="10" t="s">
        <v>1539</v>
      </c>
      <c r="M735" s="10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T735" s="1"/>
      <c r="AU735" s="34"/>
      <c r="AV735" s="34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</row>
    <row r="736" spans="1:61" hidden="1" x14ac:dyDescent="0.25">
      <c r="A736" s="1" t="s">
        <v>40</v>
      </c>
      <c r="B736" s="1" t="s">
        <v>41</v>
      </c>
      <c r="C736" s="1">
        <v>4</v>
      </c>
      <c r="D736" s="1"/>
      <c r="E736" s="2" t="s">
        <v>1483</v>
      </c>
      <c r="F736" s="2">
        <v>18</v>
      </c>
      <c r="G736" s="2">
        <v>16</v>
      </c>
      <c r="H736" s="5" t="s">
        <v>1534</v>
      </c>
      <c r="I736" s="5" t="s">
        <v>39</v>
      </c>
      <c r="J736" s="5"/>
      <c r="K736" s="2"/>
      <c r="L736" s="10" t="s">
        <v>1535</v>
      </c>
      <c r="M736" s="10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T736" s="1"/>
      <c r="AU736" s="34"/>
      <c r="AV736" s="34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</row>
    <row r="737" spans="1:61" hidden="1" x14ac:dyDescent="0.25">
      <c r="A737" s="1" t="s">
        <v>40</v>
      </c>
      <c r="B737" s="1" t="s">
        <v>41</v>
      </c>
      <c r="C737" s="1">
        <v>4</v>
      </c>
      <c r="D737" s="1"/>
      <c r="E737" s="2" t="s">
        <v>1483</v>
      </c>
      <c r="F737" s="2">
        <v>18</v>
      </c>
      <c r="G737" s="2">
        <v>25</v>
      </c>
      <c r="H737" s="2" t="s">
        <v>1536</v>
      </c>
      <c r="I737" s="2" t="s">
        <v>52</v>
      </c>
      <c r="J737" s="2"/>
      <c r="K737" s="2"/>
      <c r="L737" s="10" t="s">
        <v>1537</v>
      </c>
      <c r="M737" s="10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T737" s="1"/>
      <c r="AU737" s="34"/>
      <c r="AV737" s="34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</row>
    <row r="738" spans="1:61" ht="30" hidden="1" x14ac:dyDescent="0.25">
      <c r="A738" s="7" t="s">
        <v>35</v>
      </c>
      <c r="B738" s="7" t="s">
        <v>165</v>
      </c>
      <c r="C738" s="7">
        <v>8</v>
      </c>
      <c r="D738" s="7" t="s">
        <v>1540</v>
      </c>
      <c r="E738" s="8" t="s">
        <v>1483</v>
      </c>
      <c r="F738" s="8">
        <v>26</v>
      </c>
      <c r="G738" s="8">
        <v>246</v>
      </c>
      <c r="H738" s="8" t="s">
        <v>1541</v>
      </c>
      <c r="I738" s="8" t="s">
        <v>52</v>
      </c>
      <c r="J738" s="2"/>
      <c r="K738" s="2"/>
      <c r="L738" s="10" t="s">
        <v>1542</v>
      </c>
      <c r="M738" s="9" t="s">
        <v>1543</v>
      </c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T738" s="1"/>
      <c r="AU738" s="34"/>
      <c r="AV738" s="34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</row>
    <row r="739" spans="1:61" ht="30" hidden="1" x14ac:dyDescent="0.25">
      <c r="A739" s="1" t="s">
        <v>35</v>
      </c>
      <c r="B739" s="1" t="s">
        <v>165</v>
      </c>
      <c r="C739" s="1">
        <v>8</v>
      </c>
      <c r="D739" s="1"/>
      <c r="E739" s="2" t="s">
        <v>1483</v>
      </c>
      <c r="F739" s="2">
        <v>26</v>
      </c>
      <c r="G739" s="1">
        <v>228</v>
      </c>
      <c r="H739" s="2" t="s">
        <v>1544</v>
      </c>
      <c r="I739" s="5" t="s">
        <v>39</v>
      </c>
      <c r="J739" s="5"/>
      <c r="K739" s="2"/>
      <c r="L739" s="1" t="s">
        <v>1545</v>
      </c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T739" s="1"/>
      <c r="AU739" s="34"/>
      <c r="AV739" s="34"/>
      <c r="AW739" s="1"/>
      <c r="AX739" s="1"/>
      <c r="AY739" s="1"/>
      <c r="AZ739" s="1"/>
      <c r="BA739" s="1"/>
      <c r="BB739" s="1"/>
      <c r="BC739" s="1"/>
      <c r="BD739" s="1"/>
      <c r="BE739" s="1"/>
      <c r="BF739" s="1" t="s">
        <v>1546</v>
      </c>
      <c r="BG739" s="2"/>
      <c r="BH739" s="1" t="s">
        <v>347</v>
      </c>
      <c r="BI739" s="2">
        <v>2294.6799999999998</v>
      </c>
    </row>
    <row r="740" spans="1:61" ht="90" hidden="1" x14ac:dyDescent="0.25">
      <c r="A740" s="1" t="s">
        <v>35</v>
      </c>
      <c r="B740" s="1" t="s">
        <v>165</v>
      </c>
      <c r="C740" s="1">
        <v>12</v>
      </c>
      <c r="D740" s="1"/>
      <c r="E740" s="2" t="s">
        <v>1483</v>
      </c>
      <c r="F740" s="1">
        <v>30</v>
      </c>
      <c r="G740" s="1">
        <v>239</v>
      </c>
      <c r="H740" s="2" t="s">
        <v>1547</v>
      </c>
      <c r="I740" s="5" t="s">
        <v>39</v>
      </c>
      <c r="J740" s="5"/>
      <c r="K740" s="2"/>
      <c r="L740" s="1" t="s">
        <v>1548</v>
      </c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T740" s="1"/>
      <c r="AU740" s="34"/>
      <c r="AV740" s="34"/>
      <c r="AW740" s="1"/>
      <c r="AX740" s="1"/>
      <c r="AY740" s="1"/>
      <c r="AZ740" s="1"/>
      <c r="BA740" s="1"/>
      <c r="BB740" s="1"/>
      <c r="BC740" s="1"/>
      <c r="BD740" s="1"/>
      <c r="BE740" s="1"/>
      <c r="BF740" s="1" t="s">
        <v>1549</v>
      </c>
      <c r="BG740" s="1"/>
      <c r="BH740" s="1" t="s">
        <v>347</v>
      </c>
      <c r="BI740" s="2">
        <v>734</v>
      </c>
    </row>
    <row r="741" spans="1:61" hidden="1" x14ac:dyDescent="0.25">
      <c r="A741" s="7" t="s">
        <v>40</v>
      </c>
      <c r="B741" s="7" t="s">
        <v>322</v>
      </c>
      <c r="C741" s="7">
        <v>12</v>
      </c>
      <c r="D741" s="7" t="s">
        <v>1540</v>
      </c>
      <c r="E741" s="8" t="s">
        <v>1483</v>
      </c>
      <c r="F741" s="8">
        <v>34</v>
      </c>
      <c r="G741" s="8">
        <v>106</v>
      </c>
      <c r="H741" s="5" t="s">
        <v>1550</v>
      </c>
      <c r="I741" s="5" t="s">
        <v>39</v>
      </c>
      <c r="J741" s="2" t="s">
        <v>45</v>
      </c>
      <c r="K741" s="2"/>
      <c r="L741" s="2" t="s">
        <v>1551</v>
      </c>
      <c r="M741" s="2" t="s">
        <v>1552</v>
      </c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T741" s="1"/>
      <c r="AU741" s="34"/>
      <c r="AV741" s="34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</row>
    <row r="742" spans="1:61" ht="60" hidden="1" x14ac:dyDescent="0.25">
      <c r="A742" s="1" t="s">
        <v>35</v>
      </c>
      <c r="B742" s="1" t="s">
        <v>165</v>
      </c>
      <c r="C742" s="1">
        <v>12</v>
      </c>
      <c r="D742" s="1"/>
      <c r="E742" s="2" t="s">
        <v>1483</v>
      </c>
      <c r="F742" s="1">
        <v>38</v>
      </c>
      <c r="G742" s="1">
        <v>131</v>
      </c>
      <c r="H742" s="2" t="s">
        <v>1553</v>
      </c>
      <c r="I742" s="5" t="s">
        <v>39</v>
      </c>
      <c r="J742" s="5"/>
      <c r="K742" s="2"/>
      <c r="L742" s="1" t="s">
        <v>1554</v>
      </c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T742" s="1"/>
      <c r="AU742" s="34"/>
      <c r="AV742" s="34"/>
      <c r="AW742" s="1"/>
      <c r="AX742" s="1"/>
      <c r="AY742" s="1"/>
      <c r="AZ742" s="1"/>
      <c r="BA742" s="1"/>
      <c r="BB742" s="1"/>
      <c r="BC742" s="1"/>
      <c r="BD742" s="1"/>
      <c r="BE742" s="1"/>
      <c r="BF742" s="1" t="s">
        <v>1555</v>
      </c>
      <c r="BG742" s="1"/>
      <c r="BH742" s="1" t="s">
        <v>347</v>
      </c>
      <c r="BI742" s="2">
        <v>1867.74</v>
      </c>
    </row>
    <row r="743" spans="1:61" hidden="1" x14ac:dyDescent="0.25">
      <c r="A743" s="1" t="s">
        <v>40</v>
      </c>
      <c r="B743" s="1" t="s">
        <v>1556</v>
      </c>
      <c r="C743" s="1">
        <v>16</v>
      </c>
      <c r="D743" s="1"/>
      <c r="E743" s="2" t="s">
        <v>1483</v>
      </c>
      <c r="F743" s="2">
        <v>48</v>
      </c>
      <c r="G743" s="2">
        <v>41</v>
      </c>
      <c r="H743" s="2" t="s">
        <v>1557</v>
      </c>
      <c r="I743" s="5" t="s">
        <v>39</v>
      </c>
      <c r="J743" s="5"/>
      <c r="K743" s="2"/>
      <c r="L743" s="2" t="s">
        <v>1558</v>
      </c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T743" s="1"/>
      <c r="AU743" s="34"/>
      <c r="AV743" s="34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</row>
    <row r="744" spans="1:61" x14ac:dyDescent="0.25">
      <c r="A744" s="36" t="s">
        <v>40</v>
      </c>
      <c r="B744" s="36" t="s">
        <v>235</v>
      </c>
      <c r="C744" s="36">
        <v>7</v>
      </c>
      <c r="D744" s="36" t="s">
        <v>2497</v>
      </c>
      <c r="E744" s="2" t="s">
        <v>1049</v>
      </c>
      <c r="F744" s="2">
        <v>34</v>
      </c>
      <c r="G744" s="2">
        <v>43</v>
      </c>
      <c r="H744" s="5" t="s">
        <v>1118</v>
      </c>
      <c r="I744" s="5" t="s">
        <v>39</v>
      </c>
      <c r="J744" s="5"/>
      <c r="K744" s="2">
        <v>2019</v>
      </c>
      <c r="L744" s="10" t="s">
        <v>1119</v>
      </c>
      <c r="M744" s="10"/>
      <c r="N744" s="36"/>
      <c r="O744" s="36"/>
      <c r="P744" s="36"/>
      <c r="Q744" s="36"/>
      <c r="R744" s="138">
        <v>1966</v>
      </c>
      <c r="S744" s="134">
        <f>IF((2017-R744)&gt;35,6,IF(AND((2017-R744)&lt;=35,(2017-R744)&gt;=26),5,IF(AND((2017-R744)&lt;=25, (2017-R744)&gt;=16),3,1)))</f>
        <v>6</v>
      </c>
      <c r="T744" s="73">
        <v>0</v>
      </c>
      <c r="U744" s="70">
        <v>0</v>
      </c>
      <c r="V744" s="70">
        <v>0</v>
      </c>
      <c r="W744" s="70">
        <v>0</v>
      </c>
      <c r="X744" s="70">
        <v>0</v>
      </c>
      <c r="Y744" s="71">
        <v>1</v>
      </c>
      <c r="Z744" s="139">
        <v>68.7</v>
      </c>
      <c r="AA744" s="36">
        <f>IF(Z744=100,9,IF(AND((Z744&lt;100),(Z744&gt;=90)),8,IF(AND((Z744&lt;90),(Z744&gt;=80)),7,IF(AND((Z744&lt;80),(Z744&gt;=70)),6,5))))</f>
        <v>5</v>
      </c>
      <c r="AB744" s="140">
        <v>10</v>
      </c>
      <c r="AC744" s="84">
        <f>AB744</f>
        <v>10</v>
      </c>
      <c r="AD744" s="69" t="s">
        <v>2459</v>
      </c>
      <c r="AE744" s="72">
        <v>3</v>
      </c>
      <c r="AF744" s="69" t="s">
        <v>2460</v>
      </c>
      <c r="AG744" s="72">
        <v>0</v>
      </c>
      <c r="AH744" s="140">
        <v>234</v>
      </c>
      <c r="AI744" s="36">
        <f>(IF(AH744&gt;201,7,IF(AND(AH744&lt;=200,AH744&gt;=151),5,IF(AND(AH744&lt;=150,AH744&gt;=101),4,IF(AND(AH744&lt;=100,AH744&gt;=51),3,2)))))</f>
        <v>7</v>
      </c>
      <c r="AJ744" s="70">
        <v>2</v>
      </c>
      <c r="AK744" s="72">
        <v>0</v>
      </c>
      <c r="AL744" s="71">
        <v>20</v>
      </c>
      <c r="AM744" s="87">
        <v>0</v>
      </c>
      <c r="AN744" s="71">
        <v>0</v>
      </c>
      <c r="AO744" s="72">
        <v>0</v>
      </c>
      <c r="AP744" s="150">
        <v>99</v>
      </c>
      <c r="AQ744" s="125" t="e">
        <f>(IF((AP744-#REF!)&gt;0.3,3,IF(AND((AP744-#REF!)&lt;0.3,(AP744-#REF!)&gt;0.2),2,IF(AND((AP744-#REF!)&lt;0.2,(AP744-#REF!)&gt;0.1),1,IF(AND((AP744-#REF!)&lt;0.1,(AP744-#REF!)&gt;=0),0,0)))))</f>
        <v>#REF!</v>
      </c>
      <c r="AR744" s="126" t="e">
        <f>(IF((AP744-#REF!)&gt;0.3,3,IF(AND((AP744-#REF!)&lt;0.3,(AP744-#REF!)&gt;0.2),2,IF(AND((AP744-#REF!)&lt;0.2,(AP744-#REF!)&gt;0.1),1,IF(AND((AP744-#REF!)&lt;0.1,(AP744-#REF!)&gt;=0),0,"ОТКЛОНИТЬ")))))</f>
        <v>#REF!</v>
      </c>
      <c r="AS744" s="127" t="e">
        <f>IF(AR744="ОТКЛОНИТЬ", "ОТКЛОНИТЬ",S744+U744+W744+Y744+AA744+AC744+AE744+AG744+AI744+AK744+AM744+AQ744)</f>
        <v>#REF!</v>
      </c>
      <c r="AT744" s="128" t="e">
        <f>S744+U744+W744+Y744+AA744+AC744+AE744+AG744+AI744+AK744+AM744+AQ744</f>
        <v>#REF!</v>
      </c>
      <c r="AU744" s="133"/>
      <c r="AV744" s="133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</row>
    <row r="745" spans="1:61" x14ac:dyDescent="0.25">
      <c r="A745" s="134" t="s">
        <v>912</v>
      </c>
      <c r="B745" s="134" t="s">
        <v>912</v>
      </c>
      <c r="C745" s="134">
        <v>18</v>
      </c>
      <c r="D745" s="134" t="s">
        <v>2479</v>
      </c>
      <c r="E745" s="134" t="s">
        <v>1483</v>
      </c>
      <c r="F745" s="134">
        <v>66</v>
      </c>
      <c r="G745" s="134"/>
      <c r="H745" s="5" t="s">
        <v>2478</v>
      </c>
      <c r="I745" s="5" t="s">
        <v>39</v>
      </c>
      <c r="J745" s="6"/>
      <c r="K745" s="2">
        <v>2019</v>
      </c>
      <c r="L745" s="36"/>
      <c r="M745" s="141">
        <v>43022.5</v>
      </c>
      <c r="N745" s="36"/>
      <c r="O745" s="36"/>
      <c r="P745" s="36"/>
      <c r="Q745" s="36"/>
      <c r="R745" s="85">
        <v>1989</v>
      </c>
      <c r="S745" s="134">
        <f>IF((2017-R745)&gt;35,6,IF(AND((2017-R745)&lt;=35,(2017-R745)&gt;=26),5,IF(AND((2017-R745)&lt;=25, (2017-R745)&gt;=16),3,1)))</f>
        <v>5</v>
      </c>
      <c r="T745" s="73">
        <v>0</v>
      </c>
      <c r="U745" s="73">
        <v>0</v>
      </c>
      <c r="V745" s="70">
        <v>0</v>
      </c>
      <c r="W745" s="70">
        <v>0</v>
      </c>
      <c r="X745" s="70">
        <v>0</v>
      </c>
      <c r="Y745" s="71">
        <v>1</v>
      </c>
      <c r="Z745" s="130">
        <v>73.38</v>
      </c>
      <c r="AA745" s="36">
        <f>IF(Z745=100,9,IF(AND((Z745&lt;100),(Z745&gt;=90)),8,IF(AND((Z745&lt;90),(Z745&gt;=80)),7,IF(AND((Z745&lt;80),(Z745&gt;=70)),6,5))))</f>
        <v>6</v>
      </c>
      <c r="AB745" s="131">
        <v>10</v>
      </c>
      <c r="AC745" s="84">
        <f>AB745</f>
        <v>10</v>
      </c>
      <c r="AD745" s="69" t="s">
        <v>2459</v>
      </c>
      <c r="AE745" s="72">
        <v>3</v>
      </c>
      <c r="AF745" s="69" t="s">
        <v>2460</v>
      </c>
      <c r="AG745" s="72">
        <v>0</v>
      </c>
      <c r="AH745" s="132">
        <v>496</v>
      </c>
      <c r="AI745" s="36">
        <f>(IF(AH745&gt;201,7,IF(AND(AH745&lt;=200,AH745&gt;=151),5,IF(AND(AH745&lt;=150,AH745&gt;=101),4,IF(AND(AH745&lt;=100,AH745&gt;=51),3,2)))))</f>
        <v>7</v>
      </c>
      <c r="AJ745" s="70">
        <v>2</v>
      </c>
      <c r="AK745" s="72">
        <v>0</v>
      </c>
      <c r="AL745" s="132">
        <v>20</v>
      </c>
      <c r="AM745" s="87">
        <v>0</v>
      </c>
      <c r="AN745" s="71">
        <v>0</v>
      </c>
      <c r="AO745" s="72">
        <v>0</v>
      </c>
      <c r="AP745" s="149">
        <v>99.6</v>
      </c>
      <c r="AQ745" s="125" t="e">
        <f>(IF((AP745-#REF!)&gt;0.3,3,IF(AND((AP745-#REF!)&lt;0.3,(AP745-#REF!)&gt;0.2),2,IF(AND((AP745-#REF!)&lt;0.2,(AP745-#REF!)&gt;0.1),1,IF(AND((AP745-#REF!)&lt;0.1,(AP745-#REF!)&gt;=0),0,0)))))</f>
        <v>#REF!</v>
      </c>
      <c r="AR745" s="126" t="e">
        <f>(IF((AP745-#REF!)&gt;0.3,3,IF(AND((AP745-#REF!)&lt;0.3,(AP745-#REF!)&gt;0.2),2,IF(AND((AP745-#REF!)&lt;0.2,(AP745-#REF!)&gt;0.1),1,IF(AND((AP745-#REF!)&lt;0.1,(AP745-#REF!)&gt;=0),0,"ОТКЛОНИТЬ")))))</f>
        <v>#REF!</v>
      </c>
      <c r="AS745" s="127" t="e">
        <f>IF(AR745="ОТКЛОНИТЬ", "ОТКЛОНИТЬ",S745+U745+W745+Y745+AA745+AC745+AE745+AG745+AI745+AK745+AM745+AQ745)</f>
        <v>#REF!</v>
      </c>
      <c r="AT745" s="128" t="e">
        <f>S745+U745+W745+Y745+AA745+AC745+AE745+AG745+AI745+AK745+AM745+AQ745</f>
        <v>#REF!</v>
      </c>
      <c r="AU745" s="133"/>
      <c r="AV745" s="133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</row>
    <row r="746" spans="1:61" hidden="1" x14ac:dyDescent="0.25">
      <c r="A746" s="7" t="s">
        <v>40</v>
      </c>
      <c r="B746" s="7" t="s">
        <v>1556</v>
      </c>
      <c r="C746" s="7">
        <v>18</v>
      </c>
      <c r="D746" s="7" t="s">
        <v>334</v>
      </c>
      <c r="E746" s="8" t="s">
        <v>1483</v>
      </c>
      <c r="F746" s="8">
        <v>58</v>
      </c>
      <c r="G746" s="8">
        <v>96</v>
      </c>
      <c r="H746" s="5" t="s">
        <v>1564</v>
      </c>
      <c r="I746" s="5" t="s">
        <v>39</v>
      </c>
      <c r="J746" s="6"/>
      <c r="K746" s="2"/>
      <c r="L746" s="2" t="s">
        <v>1565</v>
      </c>
      <c r="M746" s="2" t="s">
        <v>1566</v>
      </c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T746" s="1"/>
      <c r="AU746" s="34"/>
      <c r="AV746" s="34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</row>
    <row r="747" spans="1:61" x14ac:dyDescent="0.25">
      <c r="A747" s="134" t="s">
        <v>40</v>
      </c>
      <c r="B747" s="134" t="s">
        <v>1556</v>
      </c>
      <c r="C747" s="134">
        <v>16</v>
      </c>
      <c r="D747" s="134" t="s">
        <v>2504</v>
      </c>
      <c r="E747" s="47" t="s">
        <v>1675</v>
      </c>
      <c r="F747" s="47">
        <v>18</v>
      </c>
      <c r="G747" s="47"/>
      <c r="H747" s="2" t="s">
        <v>2484</v>
      </c>
      <c r="I747" s="5" t="s">
        <v>39</v>
      </c>
      <c r="J747" s="5"/>
      <c r="K747" s="2">
        <v>2019</v>
      </c>
      <c r="L747" s="2">
        <v>89138312388</v>
      </c>
      <c r="M747" s="2"/>
      <c r="N747" s="36"/>
      <c r="O747" s="36"/>
      <c r="P747" s="36"/>
      <c r="Q747" s="36"/>
      <c r="R747" s="85">
        <v>1987</v>
      </c>
      <c r="S747" s="134">
        <f>IF((2017-R747)&gt;35,6,IF(AND((2017-R747)&lt;=35,(2017-R747)&gt;=26),5,IF(AND((2017-R747)&lt;=25, (2017-R747)&gt;=16),3,1)))</f>
        <v>5</v>
      </c>
      <c r="T747" s="73">
        <v>0</v>
      </c>
      <c r="U747" s="73">
        <v>0</v>
      </c>
      <c r="V747" s="70">
        <v>0</v>
      </c>
      <c r="W747" s="70">
        <v>0</v>
      </c>
      <c r="X747" s="70">
        <v>0</v>
      </c>
      <c r="Y747" s="71">
        <v>1</v>
      </c>
      <c r="Z747" s="130">
        <v>76.45</v>
      </c>
      <c r="AA747" s="36">
        <f>IF(Z747=100,9,IF(AND((Z747&lt;100),(Z747&gt;=90)),8,IF(AND((Z747&lt;90),(Z747&gt;=80)),7,IF(AND((Z747&lt;80),(Z747&gt;=70)),6,5))))</f>
        <v>6</v>
      </c>
      <c r="AB747" s="131">
        <v>10</v>
      </c>
      <c r="AC747" s="84">
        <f>AB747</f>
        <v>10</v>
      </c>
      <c r="AD747" s="69" t="s">
        <v>2459</v>
      </c>
      <c r="AE747" s="72">
        <v>3</v>
      </c>
      <c r="AF747" s="69" t="s">
        <v>2460</v>
      </c>
      <c r="AG747" s="72">
        <v>0</v>
      </c>
      <c r="AH747" s="132">
        <v>329</v>
      </c>
      <c r="AI747" s="36">
        <f>(IF(AH747&gt;201,7,IF(AND(AH747&lt;=200,AH747&gt;=151),5,IF(AND(AH747&lt;=150,AH747&gt;=101),4,IF(AND(AH747&lt;=100,AH747&gt;=51),3,2)))))</f>
        <v>7</v>
      </c>
      <c r="AJ747" s="70">
        <v>2</v>
      </c>
      <c r="AK747" s="72">
        <v>0</v>
      </c>
      <c r="AL747" s="132">
        <v>20</v>
      </c>
      <c r="AM747" s="87">
        <v>0</v>
      </c>
      <c r="AN747" s="71">
        <v>0</v>
      </c>
      <c r="AO747" s="72">
        <v>0</v>
      </c>
      <c r="AP747" s="149">
        <v>103.01</v>
      </c>
      <c r="AQ747" s="125" t="e">
        <f>(IF((AP747-#REF!)&gt;0.3,3,IF(AND((AP747-#REF!)&lt;0.3,(AP747-#REF!)&gt;0.2),2,IF(AND((AP747-#REF!)&lt;0.2,(AP747-#REF!)&gt;0.1),1,IF(AND((AP747-#REF!)&lt;0.1,(AP747-#REF!)&gt;=0),0,0)))))</f>
        <v>#REF!</v>
      </c>
      <c r="AR747" s="126" t="e">
        <f>(IF((AP747-#REF!)&gt;0.3,3,IF(AND((AP747-#REF!)&lt;0.3,(AP747-#REF!)&gt;0.2),2,IF(AND((AP747-#REF!)&lt;0.2,(AP747-#REF!)&gt;0.1),1,IF(AND((AP747-#REF!)&lt;0.1,(AP747-#REF!)&gt;=0),0,"ОТКЛОНИТЬ")))))</f>
        <v>#REF!</v>
      </c>
      <c r="AS747" s="127" t="e">
        <f>IF(AR747="ОТКЛОНИТЬ", "ОТКЛОНИТЬ",S747+U747+W747+Y747+AA747+AC747+AE747+AG747+AI747+AK747+AM747+AQ747)</f>
        <v>#REF!</v>
      </c>
      <c r="AT747" s="128" t="e">
        <f>S747+U747+W747+Y747+AA747+AC747+AE747+AG747+AI747+AK747+AM747+AQ747</f>
        <v>#REF!</v>
      </c>
      <c r="AU747" s="133"/>
      <c r="AV747" s="133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</row>
    <row r="748" spans="1:61" ht="30" hidden="1" x14ac:dyDescent="0.25">
      <c r="A748" s="1" t="s">
        <v>40</v>
      </c>
      <c r="B748" s="1" t="s">
        <v>1556</v>
      </c>
      <c r="C748" s="1">
        <v>17</v>
      </c>
      <c r="D748" s="1"/>
      <c r="E748" s="2" t="s">
        <v>1483</v>
      </c>
      <c r="F748" s="2">
        <v>68</v>
      </c>
      <c r="G748" s="2">
        <v>108</v>
      </c>
      <c r="H748" s="2" t="s">
        <v>1571</v>
      </c>
      <c r="I748" s="5" t="s">
        <v>39</v>
      </c>
      <c r="J748" s="5"/>
      <c r="K748" s="2"/>
      <c r="L748" s="2" t="s">
        <v>1572</v>
      </c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T748" s="1"/>
      <c r="AU748" s="34"/>
      <c r="AV748" s="34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</row>
    <row r="749" spans="1:61" hidden="1" x14ac:dyDescent="0.25">
      <c r="A749" s="7" t="s">
        <v>40</v>
      </c>
      <c r="B749" s="7" t="s">
        <v>1556</v>
      </c>
      <c r="C749" s="7">
        <v>17</v>
      </c>
      <c r="D749" s="7" t="s">
        <v>1569</v>
      </c>
      <c r="E749" s="8" t="s">
        <v>1483</v>
      </c>
      <c r="F749" s="8">
        <v>68</v>
      </c>
      <c r="G749" s="8">
        <v>20</v>
      </c>
      <c r="H749" s="8" t="s">
        <v>1570</v>
      </c>
      <c r="I749" s="14" t="s">
        <v>52</v>
      </c>
      <c r="J749" s="6"/>
      <c r="K749" s="2" t="s">
        <v>50</v>
      </c>
      <c r="L749" s="8">
        <v>89832889185</v>
      </c>
      <c r="M749" s="16">
        <v>43025.8125</v>
      </c>
      <c r="N749" s="7" t="s">
        <v>48</v>
      </c>
      <c r="O749" s="7" t="s">
        <v>339</v>
      </c>
      <c r="P749" s="39">
        <v>22</v>
      </c>
      <c r="Q749" s="7"/>
      <c r="R749" s="35">
        <v>1986</v>
      </c>
      <c r="S749" s="35">
        <f>IF((2017-R749)&gt;35,6,IF(AND((2017-R749)&lt;=35,(2017-R749)&gt;=26),5,IF(AND((2017-R749)&lt;=25, (2017-R749)&gt;=16),3,1)))</f>
        <v>5</v>
      </c>
      <c r="T749" s="1"/>
      <c r="U749" s="1"/>
      <c r="V749" s="1"/>
      <c r="W749" s="1"/>
      <c r="X749" s="1"/>
      <c r="Y749" s="1"/>
      <c r="Z749" s="34">
        <f>4693.53/6292.3*100</f>
        <v>74.591643755065704</v>
      </c>
      <c r="AA749" s="1">
        <f>IF(Z749=100,9,IF(AND((Z749&lt;100),(Z749&gt;=90)),8,IF(AND((Z749&lt;90),(Z749&gt;=80)),7,IF(AND((Z749&lt;80),(Z749&gt;=70)),6,5))))</f>
        <v>6</v>
      </c>
      <c r="AB749" s="1">
        <v>10</v>
      </c>
      <c r="AC749" s="1">
        <f>AB749</f>
        <v>10</v>
      </c>
      <c r="AD749" s="1" t="s">
        <v>50</v>
      </c>
      <c r="AE749" s="1">
        <f>IF(AD749="Да",3,0)</f>
        <v>3</v>
      </c>
      <c r="AF749" s="36" t="s">
        <v>2438</v>
      </c>
      <c r="AG749" s="1">
        <f>IF(AF749="Да",3,0)</f>
        <v>0</v>
      </c>
      <c r="AH749" s="1">
        <v>108</v>
      </c>
      <c r="AI749" s="1">
        <f>(IF(AH749&gt;201,7,IF(AND(AH749&lt;=200,AH749&gt;=151),5,IF(AND(AH749&lt;=150,AH749&gt;=101),4,IF(AND(AH749&lt;=100,AH749&gt;=51),3,2)))))</f>
        <v>4</v>
      </c>
      <c r="AJ749" s="1">
        <v>2</v>
      </c>
      <c r="AK749" s="1">
        <f>IF(AJ749&gt;5,5,IF(AND(AJ749&lt;=5,AJ749&gt;3),3,0))</f>
        <v>0</v>
      </c>
      <c r="AL749" s="1"/>
      <c r="AM749" s="1">
        <f>IF(AL749&gt;30,3,IF(AND(AL749&lt;=30,AL749&gt;20),1,0))</f>
        <v>0</v>
      </c>
      <c r="AN749" s="1"/>
      <c r="AO749" s="1"/>
      <c r="AP749" s="34">
        <v>97.09</v>
      </c>
      <c r="AQ749" s="38" t="e">
        <f>(IF((AP749-#REF!)&gt;0.3,3,IF(AND((AP749-#REF!)&lt;0.3,(AP749-#REF!)&gt;0.2),2,IF(AND((AP749-#REF!)&lt;0.2,(AP749-#REF!)&gt;0.1),1,IF(AND((AP749-#REF!)&lt;0.1,(AP749-#REF!)&gt;=0),0,0)))))</f>
        <v>#REF!</v>
      </c>
      <c r="AR749" s="1" t="e">
        <f>(IF((AP749-#REF!)&gt;0.3,3,IF(AND((AP749-#REF!)&lt;0.3,(AP749-#REF!)&gt;0.2),2,IF(AND((AP749-#REF!)&lt;0.2,(AP749-#REF!)&gt;0.1),1,IF(AND((AP749-#REF!)&lt;0.1,(AP749-#REF!)&gt;=0),0,"ОТКЛОНИТЬ")))))</f>
        <v>#REF!</v>
      </c>
      <c r="AT749" s="38" t="e">
        <f>S749+U749+W749+Y749+AA749+AC749+AE749+AG749+AI749+AK749+AM749+AQ749</f>
        <v>#REF!</v>
      </c>
      <c r="AU749" s="55">
        <f>1261201.7+81052.75</f>
        <v>1342254.45</v>
      </c>
      <c r="AV749" s="40"/>
      <c r="AW749" s="40">
        <f>AU749+AV749</f>
        <v>1342254.45</v>
      </c>
      <c r="AX749" s="40">
        <f>AU749*0.02</f>
        <v>26845.089</v>
      </c>
      <c r="AY749" s="40">
        <f>AV749*0.2</f>
        <v>0</v>
      </c>
      <c r="AZ749" s="40">
        <f>AX749+AY749</f>
        <v>26845.089</v>
      </c>
      <c r="BA749" s="40">
        <f>AW749-AZ749</f>
        <v>1315409.361</v>
      </c>
      <c r="BB749" s="40">
        <f>BA749*61.97939365/100.99999999</f>
        <v>807210.63964738674</v>
      </c>
      <c r="BC749" s="40">
        <f>BA749*37.98738363/100.99999999</f>
        <v>494742.17853215418</v>
      </c>
      <c r="BD749" s="40">
        <f>BA749*1.03322271/100.99999999</f>
        <v>13456.542820458948</v>
      </c>
      <c r="BE749" s="40"/>
      <c r="BF749" s="1"/>
      <c r="BG749" s="1"/>
      <c r="BH749" s="1"/>
      <c r="BI749" s="1"/>
    </row>
    <row r="750" spans="1:61" hidden="1" x14ac:dyDescent="0.25">
      <c r="A750" s="1" t="s">
        <v>40</v>
      </c>
      <c r="B750" s="1" t="s">
        <v>1556</v>
      </c>
      <c r="C750" s="1">
        <v>17</v>
      </c>
      <c r="D750" s="1"/>
      <c r="E750" s="2" t="s">
        <v>1483</v>
      </c>
      <c r="F750" s="2">
        <v>70</v>
      </c>
      <c r="G750" s="2">
        <v>33</v>
      </c>
      <c r="H750" s="2" t="s">
        <v>1573</v>
      </c>
      <c r="I750" s="5" t="s">
        <v>39</v>
      </c>
      <c r="J750" s="5"/>
      <c r="K750" s="2"/>
      <c r="L750" s="2" t="s">
        <v>1574</v>
      </c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T750" s="1"/>
      <c r="AU750" s="34"/>
      <c r="AV750" s="34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</row>
    <row r="751" spans="1:61" x14ac:dyDescent="0.25">
      <c r="A751" s="129" t="s">
        <v>40</v>
      </c>
      <c r="B751" s="129" t="s">
        <v>1556</v>
      </c>
      <c r="C751" s="129">
        <v>17</v>
      </c>
      <c r="D751" s="129" t="s">
        <v>2505</v>
      </c>
      <c r="E751" s="53" t="s">
        <v>1675</v>
      </c>
      <c r="F751" s="53">
        <v>52</v>
      </c>
      <c r="G751" s="47">
        <v>26</v>
      </c>
      <c r="H751" s="5" t="s">
        <v>2485</v>
      </c>
      <c r="I751" s="5" t="s">
        <v>39</v>
      </c>
      <c r="J751" s="6"/>
      <c r="K751" s="2">
        <v>2019</v>
      </c>
      <c r="L751" s="2">
        <v>9029255511</v>
      </c>
      <c r="M751" s="2"/>
      <c r="N751" s="36"/>
      <c r="O751" s="36"/>
      <c r="P751" s="36"/>
      <c r="Q751" s="36"/>
      <c r="R751" s="85">
        <v>1984</v>
      </c>
      <c r="S751" s="134">
        <f>IF((2017-R751)&gt;35,6,IF(AND((2017-R751)&lt;=35,(2017-R751)&gt;=26),5,IF(AND((2017-R751)&lt;=25, (2017-R751)&gt;=16),3,1)))</f>
        <v>5</v>
      </c>
      <c r="T751" s="73">
        <v>0</v>
      </c>
      <c r="U751" s="73">
        <v>0</v>
      </c>
      <c r="V751" s="70">
        <v>0</v>
      </c>
      <c r="W751" s="70">
        <v>0</v>
      </c>
      <c r="X751" s="70">
        <v>0</v>
      </c>
      <c r="Y751" s="71">
        <v>1</v>
      </c>
      <c r="Z751" s="130">
        <v>72.739999999999995</v>
      </c>
      <c r="AA751" s="36">
        <f>IF(Z751=100,9,IF(AND((Z751&lt;100),(Z751&gt;=90)),8,IF(AND((Z751&lt;90),(Z751&gt;=80)),7,IF(AND((Z751&lt;80),(Z751&gt;=70)),6,5))))</f>
        <v>6</v>
      </c>
      <c r="AB751" s="131">
        <v>10</v>
      </c>
      <c r="AC751" s="84">
        <f>AB751</f>
        <v>10</v>
      </c>
      <c r="AD751" s="69" t="s">
        <v>2459</v>
      </c>
      <c r="AE751" s="72">
        <v>3</v>
      </c>
      <c r="AF751" s="69" t="s">
        <v>2460</v>
      </c>
      <c r="AG751" s="72">
        <v>0</v>
      </c>
      <c r="AH751" s="132">
        <v>316</v>
      </c>
      <c r="AI751" s="36">
        <f>(IF(AH751&gt;201,7,IF(AND(AH751&lt;=200,AH751&gt;=151),5,IF(AND(AH751&lt;=150,AH751&gt;=101),4,IF(AND(AH751&lt;=100,AH751&gt;=51),3,2)))))</f>
        <v>7</v>
      </c>
      <c r="AJ751" s="70">
        <v>2</v>
      </c>
      <c r="AK751" s="72">
        <v>0</v>
      </c>
      <c r="AL751" s="132">
        <v>20</v>
      </c>
      <c r="AM751" s="87">
        <v>0</v>
      </c>
      <c r="AN751" s="71">
        <v>0</v>
      </c>
      <c r="AO751" s="72">
        <v>0</v>
      </c>
      <c r="AP751" s="149">
        <v>101.73</v>
      </c>
      <c r="AQ751" s="125" t="e">
        <f>(IF((AP751-#REF!)&gt;0.3,3,IF(AND((AP751-#REF!)&lt;0.3,(AP751-#REF!)&gt;0.2),2,IF(AND((AP751-#REF!)&lt;0.2,(AP751-#REF!)&gt;0.1),1,IF(AND((AP751-#REF!)&lt;0.1,(AP751-#REF!)&gt;=0),0,0)))))</f>
        <v>#REF!</v>
      </c>
      <c r="AR751" s="126" t="e">
        <f>(IF((AP751-#REF!)&gt;0.3,3,IF(AND((AP751-#REF!)&lt;0.3,(AP751-#REF!)&gt;0.2),2,IF(AND((AP751-#REF!)&lt;0.2,(AP751-#REF!)&gt;0.1),1,IF(AND((AP751-#REF!)&lt;0.1,(AP751-#REF!)&gt;=0),0,"ОТКЛОНИТЬ")))))</f>
        <v>#REF!</v>
      </c>
      <c r="AS751" s="127" t="e">
        <f>IF(AR751="ОТКЛОНИТЬ", "ОТКЛОНИТЬ",S751+U751+W751+Y751+AA751+AC751+AE751+AG751+AI751+AK751+AM751+AQ751)</f>
        <v>#REF!</v>
      </c>
      <c r="AT751" s="128" t="e">
        <f>S751+U751+W751+Y751+AA751+AC751+AE751+AG751+AI751+AK751+AM751+AQ751</f>
        <v>#REF!</v>
      </c>
      <c r="AU751" s="133"/>
      <c r="AV751" s="133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</row>
    <row r="752" spans="1:61" hidden="1" x14ac:dyDescent="0.25">
      <c r="A752" s="1" t="s">
        <v>40</v>
      </c>
      <c r="B752" s="1" t="s">
        <v>1556</v>
      </c>
      <c r="C752" s="1">
        <v>18</v>
      </c>
      <c r="D752" s="1"/>
      <c r="E752" s="2" t="s">
        <v>1483</v>
      </c>
      <c r="F752" s="2">
        <v>72</v>
      </c>
      <c r="G752" s="2">
        <v>11</v>
      </c>
      <c r="H752" s="2" t="s">
        <v>1577</v>
      </c>
      <c r="I752" s="5" t="s">
        <v>39</v>
      </c>
      <c r="J752" s="5"/>
      <c r="K752" s="2"/>
      <c r="L752" s="2" t="s">
        <v>1578</v>
      </c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T752" s="1"/>
      <c r="AU752" s="34"/>
      <c r="AV752" s="34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</row>
    <row r="753" spans="1:61" hidden="1" x14ac:dyDescent="0.25">
      <c r="A753" s="1" t="s">
        <v>912</v>
      </c>
      <c r="B753" s="1" t="s">
        <v>912</v>
      </c>
      <c r="C753" s="1">
        <v>18</v>
      </c>
      <c r="D753" s="1"/>
      <c r="E753" s="1" t="s">
        <v>1483</v>
      </c>
      <c r="F753" s="1">
        <v>73</v>
      </c>
      <c r="G753" s="1">
        <v>25</v>
      </c>
      <c r="H753" s="1" t="s">
        <v>1579</v>
      </c>
      <c r="I753" s="5" t="s">
        <v>39</v>
      </c>
      <c r="J753" s="5"/>
      <c r="K753" s="2"/>
      <c r="L753" s="1" t="s">
        <v>1580</v>
      </c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T753" s="1"/>
      <c r="AU753" s="34"/>
      <c r="AV753" s="34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</row>
    <row r="754" spans="1:61" x14ac:dyDescent="0.25">
      <c r="A754" s="134" t="s">
        <v>2487</v>
      </c>
      <c r="B754" s="134" t="s">
        <v>2487</v>
      </c>
      <c r="C754" s="134">
        <v>12</v>
      </c>
      <c r="D754" s="134" t="s">
        <v>2500</v>
      </c>
      <c r="E754" s="47" t="s">
        <v>1483</v>
      </c>
      <c r="F754" s="134">
        <v>40</v>
      </c>
      <c r="G754" s="134"/>
      <c r="H754" s="8" t="s">
        <v>2488</v>
      </c>
      <c r="I754" s="8" t="s">
        <v>39</v>
      </c>
      <c r="J754" s="2"/>
      <c r="K754" s="2">
        <v>2019</v>
      </c>
      <c r="L754" s="36" t="s">
        <v>2489</v>
      </c>
      <c r="M754" s="36"/>
      <c r="N754" s="36"/>
      <c r="O754" s="36"/>
      <c r="P754" s="36"/>
      <c r="Q754" s="36"/>
      <c r="R754" s="90">
        <v>1981</v>
      </c>
      <c r="S754" s="134">
        <v>6</v>
      </c>
      <c r="T754" s="84">
        <v>0</v>
      </c>
      <c r="U754" s="84">
        <v>0</v>
      </c>
      <c r="V754" s="84">
        <v>0</v>
      </c>
      <c r="W754" s="84">
        <v>0</v>
      </c>
      <c r="X754" s="84">
        <v>0</v>
      </c>
      <c r="Y754" s="84">
        <v>1</v>
      </c>
      <c r="Z754" s="100">
        <v>74.2</v>
      </c>
      <c r="AA754" s="36">
        <f>IF(Z754=100,9,IF(AND((Z754&lt;100),(Z754&gt;=90)),8,IF(AND((Z754&lt;90),(Z754&gt;=80)),7,IF(AND((Z754&lt;80),(Z754&gt;=70)),6,5))))</f>
        <v>6</v>
      </c>
      <c r="AB754" s="84">
        <v>10</v>
      </c>
      <c r="AC754" s="84">
        <f>AB754</f>
        <v>10</v>
      </c>
      <c r="AD754" s="84" t="s">
        <v>2459</v>
      </c>
      <c r="AE754" s="84">
        <v>3</v>
      </c>
      <c r="AF754" s="84" t="s">
        <v>2459</v>
      </c>
      <c r="AG754" s="84">
        <v>3</v>
      </c>
      <c r="AH754" s="84">
        <v>72</v>
      </c>
      <c r="AI754" s="36">
        <f>(IF(AH754&gt;201,7,IF(AND(AH754&lt;=200,AH754&gt;=151),5,IF(AND(AH754&lt;=150,AH754&gt;=101),4,IF(AND(AH754&lt;=100,AH754&gt;=51),3,2)))))</f>
        <v>3</v>
      </c>
      <c r="AJ754" s="84">
        <v>2</v>
      </c>
      <c r="AK754" s="84">
        <v>0</v>
      </c>
      <c r="AL754" s="84">
        <v>0</v>
      </c>
      <c r="AM754" s="90">
        <v>0</v>
      </c>
      <c r="AN754" s="80">
        <v>0</v>
      </c>
      <c r="AO754" s="80">
        <v>0</v>
      </c>
      <c r="AP754" s="149">
        <v>100</v>
      </c>
      <c r="AQ754" s="125" t="e">
        <f>(IF((AP754-#REF!)&gt;0.3,3,IF(AND((AP754-#REF!)&lt;0.3,(AP754-#REF!)&gt;0.2),2,IF(AND((AP754-#REF!)&lt;0.2,(AP754-#REF!)&gt;0.1),1,IF(AND((AP754-#REF!)&lt;0.1,(AP754-#REF!)&gt;=0),0,0)))))</f>
        <v>#REF!</v>
      </c>
      <c r="AR754" s="126" t="e">
        <f>(IF((AP754-#REF!)&gt;0.3,3,IF(AND((AP754-#REF!)&lt;0.3,(AP754-#REF!)&gt;0.2),2,IF(AND((AP754-#REF!)&lt;0.2,(AP754-#REF!)&gt;0.1),1,IF(AND((AP754-#REF!)&lt;0.1,(AP754-#REF!)&gt;=0),0,"ОТКЛОНИТЬ")))))</f>
        <v>#REF!</v>
      </c>
      <c r="AS754" s="127" t="e">
        <f>IF(AR754="ОТКЛОНИТЬ", "ОТКЛОНИТЬ",S754+U754+W754+Y754+AA754+AC754+AE754+AG754+AI754+AK754+AM754+AQ754)</f>
        <v>#REF!</v>
      </c>
      <c r="AT754" s="128" t="e">
        <f>S754+U754+W754+Y754+AA754+AC754+AE754+AG754+AI754+AK754+AM754+AQ754</f>
        <v>#REF!</v>
      </c>
      <c r="AU754" s="133"/>
      <c r="AV754" s="133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2"/>
    </row>
    <row r="755" spans="1:61" ht="30" hidden="1" x14ac:dyDescent="0.25">
      <c r="A755" s="7" t="s">
        <v>40</v>
      </c>
      <c r="B755" s="7" t="s">
        <v>1556</v>
      </c>
      <c r="C755" s="7">
        <v>19</v>
      </c>
      <c r="D755" s="7" t="s">
        <v>1569</v>
      </c>
      <c r="E755" s="8" t="s">
        <v>1483</v>
      </c>
      <c r="F755" s="8">
        <v>76</v>
      </c>
      <c r="G755" s="8">
        <v>235</v>
      </c>
      <c r="H755" s="5" t="s">
        <v>1583</v>
      </c>
      <c r="I755" s="5" t="s">
        <v>39</v>
      </c>
      <c r="J755" s="6"/>
      <c r="K755" s="2"/>
      <c r="L755" s="2" t="s">
        <v>1584</v>
      </c>
      <c r="M755" s="2" t="s">
        <v>1585</v>
      </c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T755" s="1"/>
      <c r="AU755" s="34"/>
      <c r="AV755" s="34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</row>
    <row r="756" spans="1:61" hidden="1" x14ac:dyDescent="0.25">
      <c r="A756" s="1" t="s">
        <v>40</v>
      </c>
      <c r="B756" s="1" t="s">
        <v>1556</v>
      </c>
      <c r="C756" s="1">
        <v>18</v>
      </c>
      <c r="D756" s="1"/>
      <c r="E756" s="2" t="s">
        <v>1483</v>
      </c>
      <c r="F756" s="2">
        <v>78</v>
      </c>
      <c r="G756" s="2">
        <v>142</v>
      </c>
      <c r="H756" s="2" t="s">
        <v>265</v>
      </c>
      <c r="I756" s="5" t="s">
        <v>39</v>
      </c>
      <c r="J756" s="5"/>
      <c r="K756" s="2"/>
      <c r="L756" s="2" t="s">
        <v>1586</v>
      </c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T756" s="1"/>
      <c r="AU756" s="34"/>
      <c r="AV756" s="34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</row>
    <row r="757" spans="1:61" ht="30" hidden="1" x14ac:dyDescent="0.25">
      <c r="A757" s="1" t="s">
        <v>35</v>
      </c>
      <c r="B757" s="1" t="s">
        <v>165</v>
      </c>
      <c r="C757" s="1">
        <v>4</v>
      </c>
      <c r="D757" s="1"/>
      <c r="E757" s="2" t="s">
        <v>1483</v>
      </c>
      <c r="F757" s="2" t="s">
        <v>458</v>
      </c>
      <c r="G757" s="1">
        <v>29</v>
      </c>
      <c r="H757" s="18" t="s">
        <v>1587</v>
      </c>
      <c r="I757" s="5" t="s">
        <v>39</v>
      </c>
      <c r="J757" s="5"/>
      <c r="K757" s="2"/>
      <c r="L757" s="1" t="s">
        <v>1588</v>
      </c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T757" s="1"/>
      <c r="AU757" s="34"/>
      <c r="AV757" s="34"/>
      <c r="AW757" s="1"/>
      <c r="AX757" s="1"/>
      <c r="AY757" s="1"/>
      <c r="AZ757" s="1"/>
      <c r="BA757" s="1"/>
      <c r="BB757" s="1"/>
      <c r="BC757" s="1"/>
      <c r="BD757" s="1"/>
      <c r="BE757" s="1"/>
      <c r="BF757" s="1" t="s">
        <v>1589</v>
      </c>
      <c r="BG757" s="2"/>
      <c r="BH757" s="1" t="s">
        <v>347</v>
      </c>
      <c r="BI757" s="18">
        <v>411</v>
      </c>
    </row>
    <row r="758" spans="1:61" hidden="1" x14ac:dyDescent="0.25">
      <c r="A758" s="1" t="s">
        <v>40</v>
      </c>
      <c r="B758" s="1" t="s">
        <v>41</v>
      </c>
      <c r="C758" s="1">
        <v>4</v>
      </c>
      <c r="D758" s="1"/>
      <c r="E758" s="2" t="s">
        <v>1483</v>
      </c>
      <c r="F758" s="2" t="s">
        <v>725</v>
      </c>
      <c r="G758" s="2">
        <v>42</v>
      </c>
      <c r="H758" s="2" t="s">
        <v>1595</v>
      </c>
      <c r="I758" s="2" t="s">
        <v>52</v>
      </c>
      <c r="J758" s="2"/>
      <c r="K758" s="2"/>
      <c r="L758" s="10" t="s">
        <v>1596</v>
      </c>
      <c r="M758" s="10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T758" s="1"/>
      <c r="AU758" s="34"/>
      <c r="AV758" s="34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</row>
    <row r="759" spans="1:61" hidden="1" x14ac:dyDescent="0.25">
      <c r="A759" s="1" t="s">
        <v>40</v>
      </c>
      <c r="B759" s="1" t="s">
        <v>41</v>
      </c>
      <c r="C759" s="1">
        <v>4</v>
      </c>
      <c r="D759" s="1"/>
      <c r="E759" s="2" t="s">
        <v>1483</v>
      </c>
      <c r="F759" s="2" t="s">
        <v>725</v>
      </c>
      <c r="G759" s="2">
        <v>8</v>
      </c>
      <c r="H759" s="2" t="s">
        <v>1590</v>
      </c>
      <c r="I759" s="2" t="s">
        <v>52</v>
      </c>
      <c r="J759" s="2"/>
      <c r="K759" s="2"/>
      <c r="L759" s="10"/>
      <c r="M759" s="10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T759" s="1"/>
      <c r="AU759" s="34"/>
      <c r="AV759" s="34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</row>
    <row r="760" spans="1:61" hidden="1" x14ac:dyDescent="0.25">
      <c r="A760" s="1" t="s">
        <v>40</v>
      </c>
      <c r="B760" s="1" t="s">
        <v>41</v>
      </c>
      <c r="C760" s="1">
        <v>4</v>
      </c>
      <c r="D760" s="1"/>
      <c r="E760" s="2" t="s">
        <v>1483</v>
      </c>
      <c r="F760" s="2" t="s">
        <v>725</v>
      </c>
      <c r="G760" s="2">
        <v>15</v>
      </c>
      <c r="H760" s="5" t="s">
        <v>1591</v>
      </c>
      <c r="I760" s="5" t="s">
        <v>39</v>
      </c>
      <c r="J760" s="5"/>
      <c r="K760" s="2"/>
      <c r="L760" s="10" t="s">
        <v>1592</v>
      </c>
      <c r="M760" s="10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T760" s="1"/>
      <c r="AU760" s="34"/>
      <c r="AV760" s="34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</row>
    <row r="761" spans="1:61" hidden="1" x14ac:dyDescent="0.25">
      <c r="A761" s="1" t="s">
        <v>40</v>
      </c>
      <c r="B761" s="1" t="s">
        <v>41</v>
      </c>
      <c r="C761" s="1">
        <v>4</v>
      </c>
      <c r="D761" s="1"/>
      <c r="E761" s="2" t="s">
        <v>1483</v>
      </c>
      <c r="F761" s="2" t="s">
        <v>725</v>
      </c>
      <c r="G761" s="2">
        <v>34</v>
      </c>
      <c r="H761" s="2" t="s">
        <v>1593</v>
      </c>
      <c r="I761" s="2" t="s">
        <v>52</v>
      </c>
      <c r="J761" s="2"/>
      <c r="K761" s="2"/>
      <c r="L761" s="10" t="s">
        <v>1594</v>
      </c>
      <c r="M761" s="10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T761" s="1"/>
      <c r="AU761" s="34"/>
      <c r="AV761" s="34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</row>
    <row r="762" spans="1:61" hidden="1" x14ac:dyDescent="0.25">
      <c r="A762" s="1" t="s">
        <v>40</v>
      </c>
      <c r="B762" s="1" t="s">
        <v>41</v>
      </c>
      <c r="C762" s="1">
        <v>4</v>
      </c>
      <c r="D762" s="1"/>
      <c r="E762" s="2" t="s">
        <v>1483</v>
      </c>
      <c r="F762" s="2" t="s">
        <v>725</v>
      </c>
      <c r="G762" s="2">
        <v>43</v>
      </c>
      <c r="H762" s="2" t="s">
        <v>1597</v>
      </c>
      <c r="I762" s="2" t="s">
        <v>52</v>
      </c>
      <c r="J762" s="2"/>
      <c r="K762" s="2"/>
      <c r="L762" s="10" t="s">
        <v>1598</v>
      </c>
      <c r="M762" s="10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T762" s="1"/>
      <c r="AU762" s="34"/>
      <c r="AV762" s="34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</row>
    <row r="763" spans="1:61" hidden="1" x14ac:dyDescent="0.25">
      <c r="A763" s="1" t="s">
        <v>40</v>
      </c>
      <c r="B763" s="1" t="s">
        <v>41</v>
      </c>
      <c r="C763" s="1">
        <v>4</v>
      </c>
      <c r="D763" s="1"/>
      <c r="E763" s="2" t="s">
        <v>1483</v>
      </c>
      <c r="F763" s="2" t="s">
        <v>1020</v>
      </c>
      <c r="G763" s="2">
        <v>8</v>
      </c>
      <c r="H763" s="2" t="s">
        <v>1601</v>
      </c>
      <c r="I763" s="2" t="s">
        <v>52</v>
      </c>
      <c r="J763" s="2"/>
      <c r="K763" s="2"/>
      <c r="L763" s="10" t="s">
        <v>1602</v>
      </c>
      <c r="M763" s="10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T763" s="1"/>
      <c r="AU763" s="34"/>
      <c r="AV763" s="34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</row>
    <row r="764" spans="1:61" hidden="1" x14ac:dyDescent="0.25">
      <c r="A764" s="1" t="s">
        <v>40</v>
      </c>
      <c r="B764" s="1" t="s">
        <v>41</v>
      </c>
      <c r="C764" s="1">
        <v>4</v>
      </c>
      <c r="D764" s="1"/>
      <c r="E764" s="2" t="s">
        <v>1483</v>
      </c>
      <c r="F764" s="2" t="s">
        <v>1020</v>
      </c>
      <c r="G764" s="2">
        <v>5</v>
      </c>
      <c r="H764" s="2" t="s">
        <v>1599</v>
      </c>
      <c r="I764" s="2" t="s">
        <v>52</v>
      </c>
      <c r="J764" s="2"/>
      <c r="K764" s="2"/>
      <c r="L764" s="10" t="s">
        <v>1600</v>
      </c>
      <c r="M764" s="10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T764" s="1"/>
      <c r="AU764" s="34"/>
      <c r="AV764" s="34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</row>
    <row r="765" spans="1:61" hidden="1" x14ac:dyDescent="0.25">
      <c r="A765" s="1" t="s">
        <v>40</v>
      </c>
      <c r="B765" s="1" t="s">
        <v>41</v>
      </c>
      <c r="C765" s="1">
        <v>4</v>
      </c>
      <c r="D765" s="1"/>
      <c r="E765" s="2" t="s">
        <v>1483</v>
      </c>
      <c r="F765" s="2" t="s">
        <v>1020</v>
      </c>
      <c r="G765" s="2">
        <v>13</v>
      </c>
      <c r="H765" s="5" t="s">
        <v>1603</v>
      </c>
      <c r="I765" s="5" t="s">
        <v>39</v>
      </c>
      <c r="J765" s="5"/>
      <c r="K765" s="2"/>
      <c r="L765" s="10" t="s">
        <v>1604</v>
      </c>
      <c r="M765" s="10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T765" s="1"/>
      <c r="AU765" s="34"/>
      <c r="AV765" s="34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</row>
    <row r="766" spans="1:61" hidden="1" x14ac:dyDescent="0.25">
      <c r="A766" s="1" t="s">
        <v>40</v>
      </c>
      <c r="B766" s="1" t="s">
        <v>41</v>
      </c>
      <c r="C766" s="1">
        <v>4</v>
      </c>
      <c r="D766" s="1"/>
      <c r="E766" s="2" t="s">
        <v>1483</v>
      </c>
      <c r="F766" s="2" t="s">
        <v>1020</v>
      </c>
      <c r="G766" s="2">
        <v>38</v>
      </c>
      <c r="H766" s="2" t="s">
        <v>1605</v>
      </c>
      <c r="I766" s="2" t="s">
        <v>52</v>
      </c>
      <c r="J766" s="2"/>
      <c r="K766" s="2"/>
      <c r="L766" s="10" t="s">
        <v>1606</v>
      </c>
      <c r="M766" s="10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T766" s="1"/>
      <c r="AU766" s="34"/>
      <c r="AV766" s="34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</row>
    <row r="767" spans="1:61" hidden="1" x14ac:dyDescent="0.25">
      <c r="A767" s="1" t="s">
        <v>40</v>
      </c>
      <c r="B767" s="1" t="s">
        <v>41</v>
      </c>
      <c r="C767" s="1">
        <v>1</v>
      </c>
      <c r="D767" s="1"/>
      <c r="E767" s="2" t="s">
        <v>1483</v>
      </c>
      <c r="F767" s="2" t="s">
        <v>335</v>
      </c>
      <c r="G767" s="2">
        <v>20</v>
      </c>
      <c r="H767" s="2" t="s">
        <v>1611</v>
      </c>
      <c r="I767" s="2" t="s">
        <v>52</v>
      </c>
      <c r="J767" s="2"/>
      <c r="K767" s="2"/>
      <c r="L767" s="10" t="s">
        <v>1612</v>
      </c>
      <c r="M767" s="10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T767" s="1"/>
      <c r="AU767" s="34"/>
      <c r="AV767" s="34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</row>
    <row r="768" spans="1:61" hidden="1" x14ac:dyDescent="0.25">
      <c r="A768" s="1" t="s">
        <v>40</v>
      </c>
      <c r="B768" s="1" t="s">
        <v>41</v>
      </c>
      <c r="C768" s="1">
        <v>1</v>
      </c>
      <c r="D768" s="1"/>
      <c r="E768" s="2" t="s">
        <v>1483</v>
      </c>
      <c r="F768" s="2" t="s">
        <v>335</v>
      </c>
      <c r="G768" s="2">
        <v>4</v>
      </c>
      <c r="H768" s="5" t="s">
        <v>1607</v>
      </c>
      <c r="I768" s="5" t="s">
        <v>39</v>
      </c>
      <c r="J768" s="5"/>
      <c r="K768" s="2"/>
      <c r="L768" s="10" t="s">
        <v>1608</v>
      </c>
      <c r="M768" s="10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T768" s="1"/>
      <c r="AU768" s="34"/>
      <c r="AV768" s="34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</row>
    <row r="769" spans="1:61" hidden="1" x14ac:dyDescent="0.25">
      <c r="A769" s="1" t="s">
        <v>40</v>
      </c>
      <c r="B769" s="1" t="s">
        <v>41</v>
      </c>
      <c r="C769" s="1">
        <v>1</v>
      </c>
      <c r="D769" s="1"/>
      <c r="E769" s="2" t="s">
        <v>1483</v>
      </c>
      <c r="F769" s="2" t="s">
        <v>335</v>
      </c>
      <c r="G769" s="2">
        <v>4</v>
      </c>
      <c r="H769" s="2" t="s">
        <v>1609</v>
      </c>
      <c r="I769" s="2" t="s">
        <v>52</v>
      </c>
      <c r="J769" s="2"/>
      <c r="K769" s="2"/>
      <c r="L769" s="10" t="s">
        <v>1610</v>
      </c>
      <c r="M769" s="10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T769" s="1"/>
      <c r="AU769" s="34"/>
      <c r="AV769" s="34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</row>
    <row r="770" spans="1:61" hidden="1" x14ac:dyDescent="0.25">
      <c r="A770" s="1" t="s">
        <v>40</v>
      </c>
      <c r="B770" s="1" t="s">
        <v>41</v>
      </c>
      <c r="C770" s="1">
        <v>1</v>
      </c>
      <c r="D770" s="1"/>
      <c r="E770" s="2" t="s">
        <v>1483</v>
      </c>
      <c r="F770" s="2" t="s">
        <v>1613</v>
      </c>
      <c r="G770" s="2">
        <v>9</v>
      </c>
      <c r="H770" s="5" t="s">
        <v>1617</v>
      </c>
      <c r="I770" s="5" t="s">
        <v>39</v>
      </c>
      <c r="J770" s="1"/>
      <c r="K770" s="2"/>
      <c r="L770" s="10" t="s">
        <v>1618</v>
      </c>
      <c r="M770" s="10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T770" s="1"/>
      <c r="AU770" s="34"/>
      <c r="AV770" s="34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</row>
    <row r="771" spans="1:61" hidden="1" x14ac:dyDescent="0.25">
      <c r="A771" s="7" t="s">
        <v>40</v>
      </c>
      <c r="B771" s="7" t="s">
        <v>41</v>
      </c>
      <c r="C771" s="1">
        <v>1</v>
      </c>
      <c r="D771" s="7" t="s">
        <v>42</v>
      </c>
      <c r="E771" s="8" t="s">
        <v>1483</v>
      </c>
      <c r="F771" s="8" t="s">
        <v>1613</v>
      </c>
      <c r="G771" s="8">
        <v>12</v>
      </c>
      <c r="H771" s="8" t="s">
        <v>1614</v>
      </c>
      <c r="I771" s="17" t="s">
        <v>1615</v>
      </c>
      <c r="J771" s="17" t="s">
        <v>337</v>
      </c>
      <c r="K771" s="2" t="s">
        <v>50</v>
      </c>
      <c r="L771" s="9" t="s">
        <v>1616</v>
      </c>
      <c r="M771" s="9"/>
      <c r="N771" s="7" t="s">
        <v>48</v>
      </c>
      <c r="O771" s="7" t="s">
        <v>72</v>
      </c>
      <c r="P771" s="39">
        <v>23</v>
      </c>
      <c r="Q771" s="7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T771" s="1">
        <v>100</v>
      </c>
      <c r="AU771" s="55">
        <v>562484.76</v>
      </c>
      <c r="AV771" s="55">
        <v>260316.26</v>
      </c>
      <c r="AW771" s="40">
        <f>AU771+AV771</f>
        <v>822801.02</v>
      </c>
      <c r="AX771" s="40">
        <f>AU771*0.02</f>
        <v>11249.6952</v>
      </c>
      <c r="AY771" s="40">
        <f>AV771*0.2</f>
        <v>52063.252000000008</v>
      </c>
      <c r="AZ771" s="40">
        <f>AX771+AY771</f>
        <v>63312.94720000001</v>
      </c>
      <c r="BA771" s="40">
        <f>AW771-AZ771</f>
        <v>759488.07279999997</v>
      </c>
      <c r="BB771" s="40">
        <f>BA771*61.97939365/100.99999999</f>
        <v>466065.44793278916</v>
      </c>
      <c r="BC771" s="40">
        <f>BA771*37.98738363/100.99999999</f>
        <v>285653.11670019297</v>
      </c>
      <c r="BD771" s="40">
        <f>BA771*1.03322271/100.99999999</f>
        <v>7769.508167017706</v>
      </c>
      <c r="BE771" s="40"/>
      <c r="BF771" s="1"/>
      <c r="BG771" s="1"/>
      <c r="BH771" s="1"/>
      <c r="BI771" s="1"/>
    </row>
    <row r="772" spans="1:61" x14ac:dyDescent="0.25">
      <c r="A772" s="36" t="s">
        <v>40</v>
      </c>
      <c r="B772" s="36" t="s">
        <v>235</v>
      </c>
      <c r="C772" s="36">
        <v>3</v>
      </c>
      <c r="D772" s="36" t="s">
        <v>236</v>
      </c>
      <c r="E772" s="2" t="s">
        <v>1049</v>
      </c>
      <c r="F772" s="2">
        <v>60</v>
      </c>
      <c r="G772" s="2">
        <v>47</v>
      </c>
      <c r="H772" s="5" t="s">
        <v>1288</v>
      </c>
      <c r="I772" s="5" t="s">
        <v>39</v>
      </c>
      <c r="J772" s="5"/>
      <c r="K772" s="2">
        <v>2019</v>
      </c>
      <c r="L772" s="10" t="s">
        <v>1289</v>
      </c>
      <c r="M772" s="10"/>
      <c r="N772" s="36"/>
      <c r="O772" s="36"/>
      <c r="P772" s="36"/>
      <c r="Q772" s="36"/>
      <c r="R772" s="85">
        <v>1983</v>
      </c>
      <c r="S772" s="134">
        <f>IF((2017-R772)&gt;35,6,IF(AND((2017-R772)&lt;=35,(2017-R772)&gt;=26),5,IF(AND((2017-R772)&lt;=25, (2017-R772)&gt;=16),3,1)))</f>
        <v>5</v>
      </c>
      <c r="T772" s="73">
        <v>0</v>
      </c>
      <c r="U772" s="124">
        <v>0</v>
      </c>
      <c r="V772" s="70">
        <v>0</v>
      </c>
      <c r="W772" s="71">
        <v>0</v>
      </c>
      <c r="X772" s="70">
        <v>0</v>
      </c>
      <c r="Y772" s="71">
        <v>1</v>
      </c>
      <c r="Z772" s="130">
        <v>69.95</v>
      </c>
      <c r="AA772" s="36">
        <f>IF(Z772=100,9,IF(AND((Z772&lt;100),(Z772&gt;=90)),8,IF(AND((Z772&lt;90),(Z772&gt;=80)),7,IF(AND((Z772&lt;80),(Z772&gt;=70)),6,5))))</f>
        <v>5</v>
      </c>
      <c r="AB772" s="132">
        <v>10</v>
      </c>
      <c r="AC772" s="84">
        <f>AB772</f>
        <v>10</v>
      </c>
      <c r="AD772" s="69" t="s">
        <v>2459</v>
      </c>
      <c r="AE772" s="72">
        <v>3</v>
      </c>
      <c r="AF772" s="69" t="s">
        <v>2460</v>
      </c>
      <c r="AG772" s="72">
        <v>0</v>
      </c>
      <c r="AH772" s="132">
        <v>215</v>
      </c>
      <c r="AI772" s="36">
        <f>(IF(AH772&gt;201,7,IF(AND(AH772&lt;=200,AH772&gt;=151),5,IF(AND(AH772&lt;=150,AH772&gt;=101),4,IF(AND(AH772&lt;=100,AH772&gt;=51),3,2)))))</f>
        <v>7</v>
      </c>
      <c r="AJ772" s="70">
        <v>2</v>
      </c>
      <c r="AK772" s="72">
        <v>0</v>
      </c>
      <c r="AL772" s="132">
        <v>20</v>
      </c>
      <c r="AM772" s="87">
        <v>0</v>
      </c>
      <c r="AN772" s="70">
        <v>0</v>
      </c>
      <c r="AO772" s="72">
        <v>0</v>
      </c>
      <c r="AP772" s="149">
        <v>101.81</v>
      </c>
      <c r="AQ772" s="125" t="e">
        <f>(IF((AP772-#REF!)&gt;0.3,3,IF(AND((AP772-#REF!)&lt;0.3,(AP772-#REF!)&gt;0.2),2,IF(AND((AP772-#REF!)&lt;0.2,(AP772-#REF!)&gt;0.1),1,IF(AND((AP772-#REF!)&lt;0.1,(AP772-#REF!)&gt;=0),0,0)))))</f>
        <v>#REF!</v>
      </c>
      <c r="AR772" s="126" t="e">
        <f>(IF((AP772-#REF!)&gt;0.3,3,IF(AND((AP772-#REF!)&lt;0.3,(AP772-#REF!)&gt;0.2),2,IF(AND((AP772-#REF!)&lt;0.2,(AP772-#REF!)&gt;0.1),1,IF(AND((AP772-#REF!)&lt;0.1,(AP772-#REF!)&gt;=0),0,"ОТКЛОНИТЬ")))))</f>
        <v>#REF!</v>
      </c>
      <c r="AS772" s="127" t="e">
        <f>IF(AR772="ОТКЛОНИТЬ", "ОТКЛОНИТЬ",S772+U772+W772+Y772+AA772+AC772+AE772+AG772+AI772+AK772+AM772+AQ772)</f>
        <v>#REF!</v>
      </c>
      <c r="AT772" s="128" t="e">
        <f>S772+U772+W772+Y772+AA772+AC772+AE772+AG772+AI772+AK772+AM772+AQ772</f>
        <v>#REF!</v>
      </c>
      <c r="AU772" s="133"/>
      <c r="AV772" s="133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</row>
    <row r="773" spans="1:61" hidden="1" x14ac:dyDescent="0.25">
      <c r="A773" s="1" t="s">
        <v>40</v>
      </c>
      <c r="B773" s="1" t="s">
        <v>41</v>
      </c>
      <c r="C773" s="1">
        <v>1</v>
      </c>
      <c r="D773" s="1"/>
      <c r="E773" s="2" t="s">
        <v>1483</v>
      </c>
      <c r="F773" s="2" t="s">
        <v>342</v>
      </c>
      <c r="G773" s="2">
        <v>7</v>
      </c>
      <c r="H773" s="2" t="s">
        <v>1621</v>
      </c>
      <c r="I773" s="2" t="s">
        <v>52</v>
      </c>
      <c r="J773" s="2"/>
      <c r="K773" s="2"/>
      <c r="L773" s="10" t="s">
        <v>1622</v>
      </c>
      <c r="M773" s="10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T773" s="1"/>
      <c r="AU773" s="34"/>
      <c r="AV773" s="34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</row>
    <row r="774" spans="1:61" hidden="1" x14ac:dyDescent="0.25">
      <c r="A774" s="1" t="s">
        <v>40</v>
      </c>
      <c r="B774" s="1" t="s">
        <v>41</v>
      </c>
      <c r="C774" s="1">
        <v>1</v>
      </c>
      <c r="D774" s="1"/>
      <c r="E774" s="2" t="s">
        <v>1483</v>
      </c>
      <c r="F774" s="2" t="s">
        <v>342</v>
      </c>
      <c r="G774" s="2">
        <v>5</v>
      </c>
      <c r="H774" s="2" t="s">
        <v>1619</v>
      </c>
      <c r="I774" s="2" t="s">
        <v>52</v>
      </c>
      <c r="J774" s="2"/>
      <c r="K774" s="2"/>
      <c r="L774" s="10" t="s">
        <v>1620</v>
      </c>
      <c r="M774" s="10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T774" s="1"/>
      <c r="AU774" s="34"/>
      <c r="AV774" s="34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</row>
    <row r="775" spans="1:61" hidden="1" x14ac:dyDescent="0.25">
      <c r="A775" s="1" t="s">
        <v>40</v>
      </c>
      <c r="B775" s="1" t="s">
        <v>41</v>
      </c>
      <c r="C775" s="1">
        <v>1</v>
      </c>
      <c r="D775" s="1"/>
      <c r="E775" s="2" t="s">
        <v>1483</v>
      </c>
      <c r="F775" s="2" t="s">
        <v>1625</v>
      </c>
      <c r="G775" s="2">
        <v>31</v>
      </c>
      <c r="H775" s="2" t="s">
        <v>1630</v>
      </c>
      <c r="I775" s="2" t="s">
        <v>52</v>
      </c>
      <c r="J775" s="2"/>
      <c r="K775" s="2"/>
      <c r="L775" s="10"/>
      <c r="M775" s="10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T775" s="1"/>
      <c r="AU775" s="34"/>
      <c r="AV775" s="34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</row>
    <row r="776" spans="1:61" x14ac:dyDescent="0.25">
      <c r="A776" s="36" t="s">
        <v>40</v>
      </c>
      <c r="B776" s="36" t="s">
        <v>235</v>
      </c>
      <c r="C776" s="36">
        <v>7</v>
      </c>
      <c r="D776" s="36" t="s">
        <v>2497</v>
      </c>
      <c r="E776" s="2" t="s">
        <v>210</v>
      </c>
      <c r="F776" s="2">
        <v>27</v>
      </c>
      <c r="G776" s="2">
        <v>80</v>
      </c>
      <c r="H776" s="5" t="s">
        <v>308</v>
      </c>
      <c r="I776" s="5" t="s">
        <v>39</v>
      </c>
      <c r="J776" s="5"/>
      <c r="K776" s="2">
        <v>2019</v>
      </c>
      <c r="L776" s="10" t="s">
        <v>309</v>
      </c>
      <c r="M776" s="10"/>
      <c r="N776" s="36"/>
      <c r="O776" s="36"/>
      <c r="P776" s="36"/>
      <c r="Q776" s="36"/>
      <c r="R776" s="85">
        <v>1966</v>
      </c>
      <c r="S776" s="134">
        <f>IF((2017-R776)&gt;35,6,IF(AND((2017-R776)&lt;=35,(2017-R776)&gt;=26),5,IF(AND((2017-R776)&lt;=25, (2017-R776)&gt;=16),3,1)))</f>
        <v>6</v>
      </c>
      <c r="T776" s="73">
        <v>0</v>
      </c>
      <c r="U776" s="73">
        <v>0</v>
      </c>
      <c r="V776" s="70">
        <v>0</v>
      </c>
      <c r="W776" s="70">
        <v>0</v>
      </c>
      <c r="X776" s="70">
        <v>0</v>
      </c>
      <c r="Y776" s="71">
        <v>1</v>
      </c>
      <c r="Z776" s="130">
        <v>74.2</v>
      </c>
      <c r="AA776" s="36">
        <f>IF(Z776=100,9,IF(AND((Z776&lt;100),(Z776&gt;=90)),8,IF(AND((Z776&lt;90),(Z776&gt;=80)),7,IF(AND((Z776&lt;80),(Z776&gt;=70)),6,5))))</f>
        <v>6</v>
      </c>
      <c r="AB776" s="131">
        <v>10</v>
      </c>
      <c r="AC776" s="84">
        <f>AB776</f>
        <v>10</v>
      </c>
      <c r="AD776" s="69" t="s">
        <v>2459</v>
      </c>
      <c r="AE776" s="72">
        <v>3</v>
      </c>
      <c r="AF776" s="69" t="s">
        <v>2460</v>
      </c>
      <c r="AG776" s="72">
        <v>0</v>
      </c>
      <c r="AH776" s="132">
        <v>160</v>
      </c>
      <c r="AI776" s="36">
        <f>(IF(AH776&gt;201,7,IF(AND(AH776&lt;=200,AH776&gt;=151),5,IF(AND(AH776&lt;=150,AH776&gt;=101),4,IF(AND(AH776&lt;=100,AH776&gt;=51),3,2)))))</f>
        <v>5</v>
      </c>
      <c r="AJ776" s="70">
        <v>2</v>
      </c>
      <c r="AK776" s="72">
        <v>0</v>
      </c>
      <c r="AL776" s="71">
        <v>20</v>
      </c>
      <c r="AM776" s="87">
        <v>0</v>
      </c>
      <c r="AN776" s="71">
        <v>0</v>
      </c>
      <c r="AO776" s="72">
        <v>0</v>
      </c>
      <c r="AP776" s="150">
        <v>101.6</v>
      </c>
      <c r="AQ776" s="125" t="e">
        <f>(IF((AP776-#REF!)&gt;0.3,3,IF(AND((AP776-#REF!)&lt;0.3,(AP776-#REF!)&gt;0.2),2,IF(AND((AP776-#REF!)&lt;0.2,(AP776-#REF!)&gt;0.1),1,IF(AND((AP776-#REF!)&lt;0.1,(AP776-#REF!)&gt;=0),0,0)))))</f>
        <v>#REF!</v>
      </c>
      <c r="AR776" s="126" t="e">
        <f>(IF((AP776-#REF!)&gt;0.3,3,IF(AND((AP776-#REF!)&lt;0.3,(AP776-#REF!)&gt;0.2),2,IF(AND((AP776-#REF!)&lt;0.2,(AP776-#REF!)&gt;0.1),1,IF(AND((AP776-#REF!)&lt;0.1,(AP776-#REF!)&gt;=0),0,"ОТКЛОНИТЬ")))))</f>
        <v>#REF!</v>
      </c>
      <c r="AS776" s="127" t="e">
        <f>IF(AR776="ОТКЛОНИТЬ", "ОТКЛОНИТЬ",S776+U776+W776+Y776+AA776+AC776+AE776+AG776+AI776+AK776+AM776+AQ776)</f>
        <v>#REF!</v>
      </c>
      <c r="AT776" s="128" t="e">
        <f>S776+U776+W776+Y776+AA776+AC776+AE776+AG776+AI776+AK776+AM776+AQ776</f>
        <v>#REF!</v>
      </c>
      <c r="AU776" s="133"/>
      <c r="AV776" s="133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</row>
    <row r="777" spans="1:61" hidden="1" x14ac:dyDescent="0.25">
      <c r="A777" s="1" t="s">
        <v>40</v>
      </c>
      <c r="B777" s="1" t="s">
        <v>41</v>
      </c>
      <c r="C777" s="1">
        <v>1</v>
      </c>
      <c r="D777" s="1"/>
      <c r="E777" s="2" t="s">
        <v>1483</v>
      </c>
      <c r="F777" s="2" t="s">
        <v>1625</v>
      </c>
      <c r="G777" s="2">
        <v>3</v>
      </c>
      <c r="H777" s="2" t="s">
        <v>1626</v>
      </c>
      <c r="I777" s="2" t="s">
        <v>52</v>
      </c>
      <c r="J777" s="2"/>
      <c r="K777" s="2"/>
      <c r="L777" s="10" t="s">
        <v>1627</v>
      </c>
      <c r="M777" s="10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T777" s="1"/>
      <c r="AU777" s="34"/>
      <c r="AV777" s="34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</row>
    <row r="778" spans="1:61" hidden="1" x14ac:dyDescent="0.25">
      <c r="A778" s="1" t="s">
        <v>40</v>
      </c>
      <c r="B778" s="1" t="s">
        <v>41</v>
      </c>
      <c r="C778" s="1">
        <v>1</v>
      </c>
      <c r="D778" s="1"/>
      <c r="E778" s="2" t="s">
        <v>1483</v>
      </c>
      <c r="F778" s="2" t="s">
        <v>1625</v>
      </c>
      <c r="G778" s="2">
        <v>43</v>
      </c>
      <c r="H778" s="2" t="s">
        <v>1631</v>
      </c>
      <c r="I778" s="2" t="s">
        <v>52</v>
      </c>
      <c r="J778" s="2"/>
      <c r="K778" s="2"/>
      <c r="L778" s="10" t="s">
        <v>1632</v>
      </c>
      <c r="M778" s="10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T778" s="1"/>
      <c r="AU778" s="34"/>
      <c r="AV778" s="34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</row>
    <row r="779" spans="1:61" hidden="1" x14ac:dyDescent="0.25">
      <c r="A779" s="1" t="s">
        <v>40</v>
      </c>
      <c r="B779" s="1" t="s">
        <v>41</v>
      </c>
      <c r="C779" s="1">
        <v>1</v>
      </c>
      <c r="D779" s="1"/>
      <c r="E779" s="2" t="s">
        <v>1483</v>
      </c>
      <c r="F779" s="2" t="s">
        <v>1625</v>
      </c>
      <c r="G779" s="2"/>
      <c r="H779" s="2" t="s">
        <v>1633</v>
      </c>
      <c r="I779" s="2" t="s">
        <v>52</v>
      </c>
      <c r="J779" s="2"/>
      <c r="K779" s="2"/>
      <c r="L779" s="10" t="s">
        <v>1634</v>
      </c>
      <c r="M779" s="10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T779" s="1"/>
      <c r="AU779" s="34"/>
      <c r="AV779" s="34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</row>
    <row r="780" spans="1:61" ht="30" hidden="1" x14ac:dyDescent="0.25">
      <c r="A780" s="1" t="s">
        <v>35</v>
      </c>
      <c r="B780" s="2" t="s">
        <v>1647</v>
      </c>
      <c r="C780" s="2">
        <v>22</v>
      </c>
      <c r="D780" s="2"/>
      <c r="E780" s="2" t="s">
        <v>1648</v>
      </c>
      <c r="F780" s="2">
        <v>1</v>
      </c>
      <c r="G780" s="2">
        <v>7</v>
      </c>
      <c r="H780" s="2" t="s">
        <v>1649</v>
      </c>
      <c r="I780" s="5" t="s">
        <v>39</v>
      </c>
      <c r="J780" s="5"/>
      <c r="K780" s="2"/>
      <c r="L780" s="2" t="s">
        <v>1650</v>
      </c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T780" s="1"/>
      <c r="AU780" s="34"/>
      <c r="AV780" s="34"/>
      <c r="AW780" s="1"/>
      <c r="AX780" s="1"/>
      <c r="AY780" s="1"/>
      <c r="AZ780" s="1"/>
      <c r="BA780" s="1"/>
      <c r="BB780" s="1"/>
      <c r="BC780" s="1"/>
      <c r="BD780" s="1"/>
      <c r="BE780" s="1"/>
      <c r="BF780" s="1" t="s">
        <v>1651</v>
      </c>
      <c r="BG780" s="1"/>
      <c r="BH780" s="1"/>
      <c r="BI780" s="2">
        <v>128.5</v>
      </c>
    </row>
    <row r="781" spans="1:61" ht="30" hidden="1" x14ac:dyDescent="0.25">
      <c r="A781" s="1" t="s">
        <v>35</v>
      </c>
      <c r="B781" s="2" t="s">
        <v>1647</v>
      </c>
      <c r="C781" s="2">
        <v>22</v>
      </c>
      <c r="D781" s="2"/>
      <c r="E781" s="2" t="s">
        <v>1648</v>
      </c>
      <c r="F781" s="2">
        <v>2</v>
      </c>
      <c r="G781" s="2">
        <v>8</v>
      </c>
      <c r="H781" s="2" t="s">
        <v>1652</v>
      </c>
      <c r="I781" s="5" t="s">
        <v>39</v>
      </c>
      <c r="J781" s="5"/>
      <c r="K781" s="2"/>
      <c r="L781" s="2" t="s">
        <v>1653</v>
      </c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T781" s="1"/>
      <c r="AU781" s="34"/>
      <c r="AV781" s="34"/>
      <c r="AW781" s="1"/>
      <c r="AX781" s="1"/>
      <c r="AY781" s="1"/>
      <c r="AZ781" s="1"/>
      <c r="BA781" s="1"/>
      <c r="BB781" s="1"/>
      <c r="BC781" s="1"/>
      <c r="BD781" s="1"/>
      <c r="BE781" s="1"/>
      <c r="BF781" s="1" t="s">
        <v>1654</v>
      </c>
      <c r="BG781" s="1"/>
      <c r="BH781" s="1"/>
      <c r="BI781" s="2">
        <v>78</v>
      </c>
    </row>
    <row r="782" spans="1:61" x14ac:dyDescent="0.25">
      <c r="A782" s="36" t="s">
        <v>40</v>
      </c>
      <c r="B782" s="36" t="s">
        <v>41</v>
      </c>
      <c r="C782" s="36">
        <v>1</v>
      </c>
      <c r="D782" s="134" t="s">
        <v>2493</v>
      </c>
      <c r="E782" s="2" t="s">
        <v>1483</v>
      </c>
      <c r="F782" s="2">
        <v>8</v>
      </c>
      <c r="G782" s="2">
        <v>55</v>
      </c>
      <c r="H782" s="5" t="s">
        <v>1514</v>
      </c>
      <c r="I782" s="5" t="s">
        <v>39</v>
      </c>
      <c r="J782" s="5"/>
      <c r="K782" s="2">
        <v>2019</v>
      </c>
      <c r="L782" s="10" t="s">
        <v>1515</v>
      </c>
      <c r="M782" s="10"/>
      <c r="N782" s="36"/>
      <c r="O782" s="36"/>
      <c r="P782" s="36"/>
      <c r="Q782" s="36"/>
      <c r="R782" s="85">
        <v>1961</v>
      </c>
      <c r="S782" s="134">
        <f>IF((2017-R782)&gt;35,6,IF(AND((2017-R782)&lt;=35,(2017-R782)&gt;=26),5,IF(AND((2017-R782)&lt;=25, (2017-R782)&gt;=16),3,1)))</f>
        <v>6</v>
      </c>
      <c r="T782" s="73">
        <v>0</v>
      </c>
      <c r="U782" s="73">
        <v>0</v>
      </c>
      <c r="V782" s="70">
        <v>0</v>
      </c>
      <c r="W782" s="70">
        <v>0</v>
      </c>
      <c r="X782" s="70">
        <v>0</v>
      </c>
      <c r="Y782" s="71">
        <v>1</v>
      </c>
      <c r="Z782" s="130">
        <v>74</v>
      </c>
      <c r="AA782" s="36">
        <f>IF(Z782=100,9,IF(AND((Z782&lt;100),(Z782&gt;=90)),8,IF(AND((Z782&lt;90),(Z782&gt;=80)),7,IF(AND((Z782&lt;80),(Z782&gt;=70)),6,5))))</f>
        <v>6</v>
      </c>
      <c r="AB782" s="131">
        <v>10</v>
      </c>
      <c r="AC782" s="84">
        <f>AB782</f>
        <v>10</v>
      </c>
      <c r="AD782" s="69" t="s">
        <v>2459</v>
      </c>
      <c r="AE782" s="72">
        <v>3</v>
      </c>
      <c r="AF782" s="69" t="s">
        <v>2460</v>
      </c>
      <c r="AG782" s="72">
        <v>0</v>
      </c>
      <c r="AH782" s="132">
        <v>188</v>
      </c>
      <c r="AI782" s="36">
        <f>(IF(AH782&gt;201,7,IF(AND(AH782&lt;=200,AH782&gt;=151),5,IF(AND(AH782&lt;=150,AH782&gt;=101),4,IF(AND(AH782&lt;=100,AH782&gt;=51),3,2)))))</f>
        <v>5</v>
      </c>
      <c r="AJ782" s="70">
        <v>2</v>
      </c>
      <c r="AK782" s="72">
        <v>0</v>
      </c>
      <c r="AL782" s="132">
        <v>0</v>
      </c>
      <c r="AM782" s="87">
        <v>0</v>
      </c>
      <c r="AN782" s="71">
        <v>0</v>
      </c>
      <c r="AO782" s="72">
        <v>0</v>
      </c>
      <c r="AP782" s="150">
        <v>107.9</v>
      </c>
      <c r="AQ782" s="125" t="e">
        <f>(IF((AP782-#REF!)&gt;0.3,3,IF(AND((AP782-#REF!)&lt;0.3,(AP782-#REF!)&gt;0.2),2,IF(AND((AP782-#REF!)&lt;0.2,(AP782-#REF!)&gt;0.1),1,IF(AND((AP782-#REF!)&lt;0.1,(AP782-#REF!)&gt;=0),0,0)))))</f>
        <v>#REF!</v>
      </c>
      <c r="AR782" s="126" t="e">
        <f>(IF((AP782-#REF!)&gt;0.3,3,IF(AND((AP782-#REF!)&lt;0.3,(AP782-#REF!)&gt;0.2),2,IF(AND((AP782-#REF!)&lt;0.2,(AP782-#REF!)&gt;0.1),1,IF(AND((AP782-#REF!)&lt;0.1,(AP782-#REF!)&gt;=0),0,"ОТКЛОНИТЬ")))))</f>
        <v>#REF!</v>
      </c>
      <c r="AS782" s="127" t="e">
        <f>IF(AR782="ОТКЛОНИТЬ", "ОТКЛОНИТЬ",S782+U782+W782+Y782+AA782+AC782+AE782+AG782+AI782+AK782+AM782+AQ782)</f>
        <v>#REF!</v>
      </c>
      <c r="AT782" s="128" t="e">
        <f>S782+U782+W782+Y782+AA782+AC782+AE782+AG782+AI782+AK782+AM782+AQ782</f>
        <v>#REF!</v>
      </c>
      <c r="AU782" s="133"/>
      <c r="AV782" s="133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</row>
    <row r="783" spans="1:61" ht="30" hidden="1" x14ac:dyDescent="0.25">
      <c r="A783" s="1" t="s">
        <v>35</v>
      </c>
      <c r="B783" s="2" t="s">
        <v>1647</v>
      </c>
      <c r="C783" s="2">
        <v>22</v>
      </c>
      <c r="D783" s="2"/>
      <c r="E783" s="2" t="s">
        <v>1648</v>
      </c>
      <c r="F783" s="2">
        <v>4</v>
      </c>
      <c r="G783" s="1">
        <v>4</v>
      </c>
      <c r="H783" s="2" t="s">
        <v>1658</v>
      </c>
      <c r="I783" s="5" t="s">
        <v>39</v>
      </c>
      <c r="J783" s="5"/>
      <c r="K783" s="2"/>
      <c r="L783" s="2" t="s">
        <v>1659</v>
      </c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T783" s="1"/>
      <c r="AU783" s="34"/>
      <c r="AV783" s="34"/>
      <c r="AW783" s="1"/>
      <c r="AX783" s="1"/>
      <c r="AY783" s="1"/>
      <c r="AZ783" s="1"/>
      <c r="BA783" s="1"/>
      <c r="BB783" s="1"/>
      <c r="BC783" s="1"/>
      <c r="BD783" s="1"/>
      <c r="BE783" s="1"/>
      <c r="BF783" s="1" t="s">
        <v>1660</v>
      </c>
      <c r="BG783" s="2" t="s">
        <v>513</v>
      </c>
      <c r="BH783" s="1"/>
      <c r="BI783" s="2">
        <v>120.4</v>
      </c>
    </row>
    <row r="784" spans="1:61" ht="30" hidden="1" x14ac:dyDescent="0.25">
      <c r="A784" s="1" t="s">
        <v>35</v>
      </c>
      <c r="B784" s="2" t="s">
        <v>1647</v>
      </c>
      <c r="C784" s="2">
        <v>22</v>
      </c>
      <c r="D784" s="2"/>
      <c r="E784" s="2" t="s">
        <v>1648</v>
      </c>
      <c r="F784" s="2">
        <v>5</v>
      </c>
      <c r="G784" s="1">
        <v>6</v>
      </c>
      <c r="H784" s="2" t="s">
        <v>1661</v>
      </c>
      <c r="I784" s="5" t="s">
        <v>39</v>
      </c>
      <c r="J784" s="5"/>
      <c r="K784" s="2"/>
      <c r="L784" s="2" t="s">
        <v>1662</v>
      </c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T784" s="1"/>
      <c r="AU784" s="34"/>
      <c r="AV784" s="34"/>
      <c r="AW784" s="1"/>
      <c r="AX784" s="1"/>
      <c r="AY784" s="1"/>
      <c r="AZ784" s="1"/>
      <c r="BA784" s="1"/>
      <c r="BB784" s="1"/>
      <c r="BC784" s="1"/>
      <c r="BD784" s="1"/>
      <c r="BE784" s="1"/>
      <c r="BF784" s="1" t="s">
        <v>1663</v>
      </c>
      <c r="BG784" s="2"/>
      <c r="BH784" s="1"/>
      <c r="BI784" s="2">
        <v>93.8</v>
      </c>
    </row>
    <row r="785" spans="1:61" ht="30" hidden="1" x14ac:dyDescent="0.25">
      <c r="A785" s="1" t="s">
        <v>35</v>
      </c>
      <c r="B785" s="2" t="s">
        <v>1647</v>
      </c>
      <c r="C785" s="2">
        <v>22</v>
      </c>
      <c r="D785" s="2"/>
      <c r="E785" s="2" t="s">
        <v>1648</v>
      </c>
      <c r="F785" s="2">
        <v>6</v>
      </c>
      <c r="G785" s="1">
        <v>2</v>
      </c>
      <c r="H785" s="2" t="s">
        <v>1664</v>
      </c>
      <c r="I785" s="5" t="s">
        <v>39</v>
      </c>
      <c r="J785" s="5"/>
      <c r="K785" s="2"/>
      <c r="L785" s="2" t="s">
        <v>1665</v>
      </c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T785" s="1"/>
      <c r="AU785" s="34"/>
      <c r="AV785" s="34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2"/>
      <c r="BH785" s="1"/>
      <c r="BI785" s="2">
        <v>120</v>
      </c>
    </row>
    <row r="786" spans="1:61" ht="30" hidden="1" x14ac:dyDescent="0.25">
      <c r="A786" s="1" t="s">
        <v>35</v>
      </c>
      <c r="B786" s="2" t="s">
        <v>1647</v>
      </c>
      <c r="C786" s="2">
        <v>22</v>
      </c>
      <c r="D786" s="2"/>
      <c r="E786" s="2" t="s">
        <v>1648</v>
      </c>
      <c r="F786" s="2">
        <v>7</v>
      </c>
      <c r="G786" s="1">
        <v>2</v>
      </c>
      <c r="H786" s="2" t="s">
        <v>1666</v>
      </c>
      <c r="I786" s="5" t="s">
        <v>39</v>
      </c>
      <c r="J786" s="5"/>
      <c r="K786" s="2"/>
      <c r="L786" s="2" t="s">
        <v>1667</v>
      </c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T786" s="1"/>
      <c r="AU786" s="34"/>
      <c r="AV786" s="34"/>
      <c r="AW786" s="1"/>
      <c r="AX786" s="1"/>
      <c r="AY786" s="1"/>
      <c r="AZ786" s="1"/>
      <c r="BA786" s="1"/>
      <c r="BB786" s="1"/>
      <c r="BC786" s="1"/>
      <c r="BD786" s="1"/>
      <c r="BE786" s="1"/>
      <c r="BF786" s="1" t="s">
        <v>1668</v>
      </c>
      <c r="BG786" s="2"/>
      <c r="BH786" s="1"/>
      <c r="BI786" s="2">
        <v>91</v>
      </c>
    </row>
    <row r="787" spans="1:61" ht="30" hidden="1" x14ac:dyDescent="0.25">
      <c r="A787" s="1" t="s">
        <v>35</v>
      </c>
      <c r="B787" s="2" t="s">
        <v>1647</v>
      </c>
      <c r="C787" s="2">
        <v>22</v>
      </c>
      <c r="D787" s="2"/>
      <c r="E787" s="2" t="s">
        <v>1648</v>
      </c>
      <c r="F787" s="2">
        <v>8</v>
      </c>
      <c r="G787" s="1">
        <v>4</v>
      </c>
      <c r="H787" s="2" t="s">
        <v>1669</v>
      </c>
      <c r="I787" s="5" t="s">
        <v>39</v>
      </c>
      <c r="J787" s="5"/>
      <c r="K787" s="2"/>
      <c r="L787" s="2" t="s">
        <v>1670</v>
      </c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T787" s="1"/>
      <c r="AU787" s="34"/>
      <c r="AV787" s="34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2"/>
      <c r="BH787" s="1"/>
      <c r="BI787" s="2">
        <v>74.5</v>
      </c>
    </row>
    <row r="788" spans="1:61" ht="30" hidden="1" x14ac:dyDescent="0.25">
      <c r="A788" s="1" t="s">
        <v>35</v>
      </c>
      <c r="B788" s="2" t="s">
        <v>1647</v>
      </c>
      <c r="C788" s="2">
        <v>22</v>
      </c>
      <c r="D788" s="2"/>
      <c r="E788" s="2" t="s">
        <v>1648</v>
      </c>
      <c r="F788" s="2">
        <v>10</v>
      </c>
      <c r="G788" s="1">
        <v>3</v>
      </c>
      <c r="H788" s="2" t="s">
        <v>1671</v>
      </c>
      <c r="I788" s="5" t="s">
        <v>39</v>
      </c>
      <c r="J788" s="5"/>
      <c r="K788" s="2"/>
      <c r="L788" s="2" t="s">
        <v>1672</v>
      </c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T788" s="1"/>
      <c r="AU788" s="34"/>
      <c r="AV788" s="34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2"/>
      <c r="BH788" s="1"/>
      <c r="BI788" s="2">
        <v>41.4</v>
      </c>
    </row>
    <row r="789" spans="1:61" ht="30" hidden="1" x14ac:dyDescent="0.25">
      <c r="A789" s="1" t="s">
        <v>35</v>
      </c>
      <c r="B789" s="2" t="s">
        <v>1647</v>
      </c>
      <c r="C789" s="2">
        <v>22</v>
      </c>
      <c r="D789" s="2"/>
      <c r="E789" s="2" t="s">
        <v>1648</v>
      </c>
      <c r="F789" s="2">
        <v>12</v>
      </c>
      <c r="G789" s="1"/>
      <c r="H789" s="2"/>
      <c r="I789" s="5" t="s">
        <v>39</v>
      </c>
      <c r="J789" s="5"/>
      <c r="K789" s="2"/>
      <c r="L789" s="2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T789" s="1"/>
      <c r="AU789" s="34"/>
      <c r="AV789" s="34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2"/>
      <c r="BH789" s="1"/>
      <c r="BI789" s="2">
        <v>41.1</v>
      </c>
    </row>
    <row r="790" spans="1:61" ht="30" hidden="1" x14ac:dyDescent="0.25">
      <c r="A790" s="1" t="s">
        <v>35</v>
      </c>
      <c r="B790" s="2" t="s">
        <v>1647</v>
      </c>
      <c r="C790" s="2">
        <v>22</v>
      </c>
      <c r="D790" s="2"/>
      <c r="E790" s="2" t="s">
        <v>1648</v>
      </c>
      <c r="F790" s="2">
        <v>14</v>
      </c>
      <c r="G790" s="1"/>
      <c r="H790" s="2"/>
      <c r="I790" s="5" t="s">
        <v>39</v>
      </c>
      <c r="J790" s="5"/>
      <c r="K790" s="2"/>
      <c r="L790" s="2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T790" s="1"/>
      <c r="AU790" s="34"/>
      <c r="AV790" s="34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2"/>
      <c r="BH790" s="1"/>
      <c r="BI790" s="2">
        <v>93.8</v>
      </c>
    </row>
    <row r="791" spans="1:61" ht="30" hidden="1" x14ac:dyDescent="0.25">
      <c r="A791" s="1" t="s">
        <v>35</v>
      </c>
      <c r="B791" s="2" t="s">
        <v>1647</v>
      </c>
      <c r="C791" s="2">
        <v>22</v>
      </c>
      <c r="D791" s="2"/>
      <c r="E791" s="2" t="s">
        <v>1648</v>
      </c>
      <c r="F791" s="2" t="s">
        <v>1625</v>
      </c>
      <c r="G791" s="1">
        <v>11</v>
      </c>
      <c r="H791" s="2" t="s">
        <v>1673</v>
      </c>
      <c r="I791" s="5" t="s">
        <v>39</v>
      </c>
      <c r="J791" s="5"/>
      <c r="K791" s="2"/>
      <c r="L791" s="2" t="s">
        <v>1674</v>
      </c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T791" s="1"/>
      <c r="AU791" s="34"/>
      <c r="AV791" s="34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2"/>
      <c r="BH791" s="1"/>
      <c r="BI791" s="2">
        <v>262</v>
      </c>
    </row>
    <row r="792" spans="1:61" hidden="1" x14ac:dyDescent="0.25">
      <c r="A792" s="7" t="s">
        <v>40</v>
      </c>
      <c r="B792" s="7" t="s">
        <v>322</v>
      </c>
      <c r="C792" s="7">
        <v>13</v>
      </c>
      <c r="D792" s="7" t="s">
        <v>1540</v>
      </c>
      <c r="E792" s="8" t="s">
        <v>1675</v>
      </c>
      <c r="F792" s="8">
        <v>3</v>
      </c>
      <c r="G792" s="8">
        <v>169</v>
      </c>
      <c r="H792" s="5" t="s">
        <v>1676</v>
      </c>
      <c r="I792" s="5" t="s">
        <v>39</v>
      </c>
      <c r="J792" s="6"/>
      <c r="K792" s="2"/>
      <c r="L792" s="2" t="s">
        <v>1677</v>
      </c>
      <c r="M792" s="2" t="s">
        <v>1678</v>
      </c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T792" s="1"/>
      <c r="AU792" s="34"/>
      <c r="AV792" s="34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</row>
    <row r="793" spans="1:61" hidden="1" x14ac:dyDescent="0.25">
      <c r="A793" s="7" t="s">
        <v>40</v>
      </c>
      <c r="B793" s="7" t="s">
        <v>322</v>
      </c>
      <c r="C793" s="7">
        <v>13</v>
      </c>
      <c r="D793" s="7" t="s">
        <v>1540</v>
      </c>
      <c r="E793" s="8" t="s">
        <v>1675</v>
      </c>
      <c r="F793" s="8">
        <v>7</v>
      </c>
      <c r="G793" s="8">
        <v>2</v>
      </c>
      <c r="H793" s="5" t="s">
        <v>1679</v>
      </c>
      <c r="I793" s="5" t="s">
        <v>39</v>
      </c>
      <c r="J793" s="6"/>
      <c r="K793" s="2" t="s">
        <v>50</v>
      </c>
      <c r="L793" s="8" t="s">
        <v>1680</v>
      </c>
      <c r="M793" s="16">
        <v>43029.583333333336</v>
      </c>
      <c r="N793" s="7" t="s">
        <v>48</v>
      </c>
      <c r="O793" s="7" t="s">
        <v>339</v>
      </c>
      <c r="P793" s="39">
        <v>24</v>
      </c>
      <c r="Q793" s="7"/>
      <c r="R793" s="35">
        <v>1990</v>
      </c>
      <c r="S793" s="35">
        <f>IF((2017-R793)&gt;35,6,IF(AND((2017-R793)&lt;=35,(2017-R793)&gt;=26),5,IF(AND((2017-R793)&lt;=25, (2017-R793)&gt;=16),3,1)))</f>
        <v>5</v>
      </c>
      <c r="T793" s="1"/>
      <c r="U793" s="1"/>
      <c r="V793" s="1"/>
      <c r="W793" s="1"/>
      <c r="X793" s="1"/>
      <c r="Y793" s="1"/>
      <c r="Z793" s="34">
        <f>3636.6/4407.1*100</f>
        <v>82.516847813755064</v>
      </c>
      <c r="AA793" s="1">
        <f>IF(Z793=100,9,IF(AND((Z793&lt;100),(Z793&gt;=90)),8,IF(AND((Z793&lt;90),(Z793&gt;=80)),7,IF(AND((Z793&lt;80),(Z793&gt;=70)),6,5))))</f>
        <v>7</v>
      </c>
      <c r="AB793" s="1">
        <v>5</v>
      </c>
      <c r="AC793" s="1">
        <f>AB793</f>
        <v>5</v>
      </c>
      <c r="AD793" s="1" t="s">
        <v>50</v>
      </c>
      <c r="AE793" s="1">
        <f>IF(AD793="Да",3,0)</f>
        <v>3</v>
      </c>
      <c r="AF793" s="36" t="s">
        <v>2438</v>
      </c>
      <c r="AG793" s="1">
        <f>IF(AF793="Да",3,0)</f>
        <v>0</v>
      </c>
      <c r="AH793" s="35">
        <f>72*3</f>
        <v>216</v>
      </c>
      <c r="AI793" s="1">
        <f>(IF(AH793&gt;201,7,IF(AND(AH793&lt;=200,AH793&gt;=151),5,IF(AND(AH793&lt;=150,AH793&gt;=101),4,IF(AND(AH793&lt;=100,AH793&gt;=51),3,2)))))</f>
        <v>7</v>
      </c>
      <c r="AJ793" s="1">
        <v>2</v>
      </c>
      <c r="AK793" s="1">
        <f>IF(AJ793&gt;5,5,IF(AND(AJ793&lt;=5,AJ793&gt;3),3,0))</f>
        <v>0</v>
      </c>
      <c r="AL793" s="1"/>
      <c r="AM793" s="1">
        <f>IF(AL793&gt;30,3,IF(AND(AL793&lt;=30,AL793&gt;20),1,0))</f>
        <v>0</v>
      </c>
      <c r="AN793" s="1"/>
      <c r="AO793" s="1"/>
      <c r="AP793" s="34">
        <v>99.75</v>
      </c>
      <c r="AQ793" s="38" t="e">
        <f>(IF((AP793-#REF!)&gt;0.3,3,IF(AND((AP793-#REF!)&lt;0.3,(AP793-#REF!)&gt;0.2),2,IF(AND((AP793-#REF!)&lt;0.2,(AP793-#REF!)&gt;0.1),1,IF(AND((AP793-#REF!)&lt;0.1,(AP793-#REF!)&gt;=0),0,0)))))</f>
        <v>#REF!</v>
      </c>
      <c r="AR793" s="1" t="e">
        <f>(IF((AP793-#REF!)&gt;0.3,3,IF(AND((AP793-#REF!)&lt;0.3,(AP793-#REF!)&gt;0.2),2,IF(AND((AP793-#REF!)&lt;0.2,(AP793-#REF!)&gt;0.1),1,IF(AND((AP793-#REF!)&lt;0.1,(AP793-#REF!)&gt;=0),0,"ОТКЛОНИТЬ")))))</f>
        <v>#REF!</v>
      </c>
      <c r="AT793" s="38" t="e">
        <f>S793+U793+W793+Y793+AA793+AC793+AE793+AG793+AI793+AK793+AM793+AQ793</f>
        <v>#REF!</v>
      </c>
      <c r="AU793" s="55">
        <f>481710.22+26538.88</f>
        <v>508249.1</v>
      </c>
      <c r="AV793" s="40">
        <v>0</v>
      </c>
      <c r="AW793" s="40">
        <f>AU793+AV793</f>
        <v>508249.1</v>
      </c>
      <c r="AX793" s="40">
        <f>AU793*0.02</f>
        <v>10164.982</v>
      </c>
      <c r="AY793" s="40">
        <f>AV793*0.2</f>
        <v>0</v>
      </c>
      <c r="AZ793" s="40">
        <f>AX793+AY793</f>
        <v>10164.982</v>
      </c>
      <c r="BA793" s="40">
        <f>AW793-AZ793</f>
        <v>498084.11799999996</v>
      </c>
      <c r="BB793" s="40">
        <f>BA793*61.97939365/100.99999999</f>
        <v>305652.98637021362</v>
      </c>
      <c r="BC793" s="40">
        <f>BA793*37.98738363/100.99999999</f>
        <v>187335.76705296573</v>
      </c>
      <c r="BD793" s="40">
        <f>BA793*1.03322271/100.99999999</f>
        <v>5095.3645768205279</v>
      </c>
      <c r="BE793" s="40"/>
      <c r="BF793" s="1"/>
      <c r="BG793" s="1"/>
      <c r="BH793" s="1"/>
      <c r="BI793" s="1"/>
    </row>
    <row r="794" spans="1:61" ht="30" hidden="1" x14ac:dyDescent="0.25">
      <c r="A794" s="1" t="s">
        <v>35</v>
      </c>
      <c r="B794" s="1" t="s">
        <v>165</v>
      </c>
      <c r="C794" s="1">
        <v>13</v>
      </c>
      <c r="D794" s="1"/>
      <c r="E794" s="1" t="s">
        <v>1675</v>
      </c>
      <c r="F794" s="1">
        <v>8</v>
      </c>
      <c r="G794" s="1">
        <v>38</v>
      </c>
      <c r="H794" s="2" t="s">
        <v>1684</v>
      </c>
      <c r="I794" s="5" t="s">
        <v>39</v>
      </c>
      <c r="J794" s="5"/>
      <c r="K794" s="2"/>
      <c r="L794" s="1" t="s">
        <v>1685</v>
      </c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T794" s="1"/>
      <c r="AU794" s="34"/>
      <c r="AV794" s="34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 t="s">
        <v>1686</v>
      </c>
      <c r="BH794" s="1" t="s">
        <v>347</v>
      </c>
      <c r="BI794" s="2">
        <v>585.29999999999995</v>
      </c>
    </row>
    <row r="795" spans="1:61" ht="30" hidden="1" x14ac:dyDescent="0.25">
      <c r="A795" s="7" t="s">
        <v>35</v>
      </c>
      <c r="B795" s="7" t="s">
        <v>165</v>
      </c>
      <c r="C795" s="7">
        <v>13</v>
      </c>
      <c r="D795" s="7" t="s">
        <v>1540</v>
      </c>
      <c r="E795" s="7" t="s">
        <v>1675</v>
      </c>
      <c r="F795" s="7">
        <v>8</v>
      </c>
      <c r="G795" s="7">
        <v>64</v>
      </c>
      <c r="H795" s="5" t="s">
        <v>1681</v>
      </c>
      <c r="I795" s="5" t="s">
        <v>39</v>
      </c>
      <c r="J795" s="6"/>
      <c r="K795" s="2"/>
      <c r="L795" s="1" t="s">
        <v>1682</v>
      </c>
      <c r="M795" s="1" t="s">
        <v>1683</v>
      </c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1"/>
      <c r="AQ795" s="1"/>
      <c r="AR795" s="23"/>
      <c r="AT795" s="23"/>
      <c r="AU795" s="34"/>
      <c r="AV795" s="34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1"/>
      <c r="BH795" s="1"/>
      <c r="BI795" s="2"/>
    </row>
    <row r="796" spans="1:61" x14ac:dyDescent="0.25">
      <c r="A796" s="36" t="s">
        <v>40</v>
      </c>
      <c r="B796" s="36" t="s">
        <v>235</v>
      </c>
      <c r="C796" s="36">
        <v>7</v>
      </c>
      <c r="D796" s="36" t="s">
        <v>2497</v>
      </c>
      <c r="E796" s="2" t="s">
        <v>210</v>
      </c>
      <c r="F796" s="2">
        <v>25</v>
      </c>
      <c r="G796" s="2">
        <v>80</v>
      </c>
      <c r="H796" s="5" t="s">
        <v>286</v>
      </c>
      <c r="I796" s="5" t="s">
        <v>39</v>
      </c>
      <c r="J796" s="5"/>
      <c r="K796" s="2">
        <v>2019</v>
      </c>
      <c r="L796" s="10" t="s">
        <v>2483</v>
      </c>
      <c r="M796" s="10"/>
      <c r="N796" s="36"/>
      <c r="O796" s="36"/>
      <c r="P796" s="36"/>
      <c r="Q796" s="36"/>
      <c r="R796" s="142">
        <v>1967</v>
      </c>
      <c r="S796" s="134">
        <f>IF((2017-R796)&gt;35,6,IF(AND((2017-R796)&lt;=35,(2017-R796)&gt;=26),5,IF(AND((2017-R796)&lt;=25, (2017-R796)&gt;=16),3,1)))</f>
        <v>6</v>
      </c>
      <c r="T796" s="73">
        <v>0</v>
      </c>
      <c r="U796" s="73">
        <v>0</v>
      </c>
      <c r="V796" s="70">
        <v>0</v>
      </c>
      <c r="W796" s="70">
        <v>0</v>
      </c>
      <c r="X796" s="70">
        <v>0</v>
      </c>
      <c r="Y796" s="71">
        <v>1</v>
      </c>
      <c r="Z796" s="101">
        <v>79.900000000000006</v>
      </c>
      <c r="AA796" s="36">
        <f>IF(Z796=100,9,IF(AND((Z796&lt;100),(Z796&gt;=90)),8,IF(AND((Z796&lt;90),(Z796&gt;=80)),7,IF(AND((Z796&lt;80),(Z796&gt;=70)),6,5))))</f>
        <v>6</v>
      </c>
      <c r="AB796" s="131">
        <v>10</v>
      </c>
      <c r="AC796" s="84">
        <f>AB796</f>
        <v>10</v>
      </c>
      <c r="AD796" s="69" t="s">
        <v>2459</v>
      </c>
      <c r="AE796" s="72">
        <v>3</v>
      </c>
      <c r="AF796" s="69" t="s">
        <v>2460</v>
      </c>
      <c r="AG796" s="72">
        <v>0</v>
      </c>
      <c r="AH796" s="101">
        <v>160</v>
      </c>
      <c r="AI796" s="36">
        <f>(IF(AH796&gt;201,7,IF(AND(AH796&lt;=200,AH796&gt;=151),5,IF(AND(AH796&lt;=150,AH796&gt;=101),4,IF(AND(AH796&lt;=100,AH796&gt;=51),3,2)))))</f>
        <v>5</v>
      </c>
      <c r="AJ796" s="70">
        <v>2</v>
      </c>
      <c r="AK796" s="72">
        <v>0</v>
      </c>
      <c r="AL796" s="101">
        <v>20</v>
      </c>
      <c r="AM796" s="72">
        <v>0</v>
      </c>
      <c r="AN796" s="71">
        <v>0</v>
      </c>
      <c r="AO796" s="72">
        <v>0</v>
      </c>
      <c r="AP796" s="149">
        <v>105.07</v>
      </c>
      <c r="AQ796" s="125" t="e">
        <f>(IF((AP796-#REF!)&gt;0.3,3,IF(AND((AP796-#REF!)&lt;0.3,(AP796-#REF!)&gt;0.2),2,IF(AND((AP796-#REF!)&lt;0.2,(AP796-#REF!)&gt;0.1),1,IF(AND((AP796-#REF!)&lt;0.1,(AP796-#REF!)&gt;=0),0,0)))))</f>
        <v>#REF!</v>
      </c>
      <c r="AR796" s="126" t="e">
        <f>(IF((AP796-#REF!)&gt;0.3,3,IF(AND((AP796-#REF!)&lt;0.3,(AP796-#REF!)&gt;0.2),2,IF(AND((AP796-#REF!)&lt;0.2,(AP796-#REF!)&gt;0.1),1,IF(AND((AP796-#REF!)&lt;0.1,(AP796-#REF!)&gt;=0),0,"ОТКЛОНИТЬ")))))</f>
        <v>#REF!</v>
      </c>
      <c r="AS796" s="127" t="e">
        <f>IF(AR796="ОТКЛОНИТЬ", "ОТКЛОНИТЬ",S796+U796+W796+Y796+AA796+AC796+AE796+AG796+AI796+AK796+AM796+AQ796)</f>
        <v>#REF!</v>
      </c>
      <c r="AT796" s="128" t="e">
        <f>S796+U796+W796+Y796+AA796+AC796+AE796+AG796+AI796+AK796+AM796+AQ796</f>
        <v>#REF!</v>
      </c>
      <c r="AU796" s="133"/>
      <c r="AV796" s="133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</row>
    <row r="797" spans="1:61" hidden="1" x14ac:dyDescent="0.25">
      <c r="A797" s="1" t="s">
        <v>40</v>
      </c>
      <c r="B797" s="1" t="s">
        <v>322</v>
      </c>
      <c r="C797" s="1">
        <v>13</v>
      </c>
      <c r="D797" s="1"/>
      <c r="E797" s="2" t="s">
        <v>1675</v>
      </c>
      <c r="F797" s="2">
        <v>9</v>
      </c>
      <c r="G797" s="2">
        <v>10</v>
      </c>
      <c r="H797" s="2" t="s">
        <v>1688</v>
      </c>
      <c r="I797" s="2" t="s">
        <v>52</v>
      </c>
      <c r="J797" s="2"/>
      <c r="K797" s="2"/>
      <c r="L797" s="2">
        <v>89835052228</v>
      </c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T797" s="1"/>
      <c r="AU797" s="34"/>
      <c r="AV797" s="34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</row>
    <row r="798" spans="1:61" ht="60" hidden="1" x14ac:dyDescent="0.25">
      <c r="A798" s="1" t="s">
        <v>35</v>
      </c>
      <c r="B798" s="1" t="s">
        <v>165</v>
      </c>
      <c r="C798" s="1">
        <v>13</v>
      </c>
      <c r="D798" s="1"/>
      <c r="E798" s="1" t="s">
        <v>1675</v>
      </c>
      <c r="F798" s="1">
        <v>10</v>
      </c>
      <c r="G798" s="1">
        <v>16</v>
      </c>
      <c r="H798" s="2" t="s">
        <v>1689</v>
      </c>
      <c r="I798" s="5" t="s">
        <v>39</v>
      </c>
      <c r="J798" s="5"/>
      <c r="K798" s="2"/>
      <c r="L798" s="1" t="s">
        <v>1690</v>
      </c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T798" s="1"/>
      <c r="AU798" s="34"/>
      <c r="AV798" s="34"/>
      <c r="AW798" s="1"/>
      <c r="AX798" s="1"/>
      <c r="AY798" s="1"/>
      <c r="AZ798" s="1"/>
      <c r="BA798" s="1"/>
      <c r="BB798" s="1"/>
      <c r="BC798" s="1"/>
      <c r="BD798" s="1"/>
      <c r="BE798" s="1"/>
      <c r="BF798" s="1" t="s">
        <v>1691</v>
      </c>
      <c r="BG798" s="1"/>
      <c r="BH798" s="1"/>
      <c r="BI798" s="2">
        <v>545.4</v>
      </c>
    </row>
    <row r="799" spans="1:61" hidden="1" x14ac:dyDescent="0.25">
      <c r="A799" s="7" t="s">
        <v>40</v>
      </c>
      <c r="B799" s="7" t="s">
        <v>322</v>
      </c>
      <c r="C799" s="7">
        <v>13</v>
      </c>
      <c r="D799" s="7" t="s">
        <v>1540</v>
      </c>
      <c r="E799" s="7" t="s">
        <v>1675</v>
      </c>
      <c r="F799" s="46">
        <v>11</v>
      </c>
      <c r="G799" s="7">
        <v>30</v>
      </c>
      <c r="H799" s="7" t="s">
        <v>1692</v>
      </c>
      <c r="I799" s="7" t="s">
        <v>52</v>
      </c>
      <c r="J799" s="1"/>
      <c r="K799" s="2" t="s">
        <v>50</v>
      </c>
      <c r="L799" s="7">
        <v>89135561682</v>
      </c>
      <c r="M799" s="16">
        <v>43029.583333333336</v>
      </c>
      <c r="N799" s="7" t="s">
        <v>48</v>
      </c>
      <c r="O799" s="7" t="s">
        <v>72</v>
      </c>
      <c r="P799" s="39">
        <v>25</v>
      </c>
      <c r="Q799" s="7"/>
      <c r="R799" s="35">
        <v>1989</v>
      </c>
      <c r="S799" s="35">
        <f>IF((2017-R799)&gt;35,6,IF(AND((2017-R799)&lt;=35,(2017-R799)&gt;=26),5,IF(AND((2017-R799)&lt;=25, (2017-R799)&gt;=16),3,1)))</f>
        <v>5</v>
      </c>
      <c r="T799" s="1"/>
      <c r="U799" s="1"/>
      <c r="V799" s="1"/>
      <c r="W799" s="1"/>
      <c r="X799" s="1"/>
      <c r="Y799" s="1"/>
      <c r="Z799" s="34">
        <f>4097.51/4478.6*100</f>
        <v>91.490867681864856</v>
      </c>
      <c r="AA799" s="1">
        <f>IF(Z799=100,9,IF(AND((Z799&lt;100),(Z799&gt;=90)),8,IF(AND((Z799&lt;90),(Z799&gt;=80)),7,IF(AND((Z799&lt;80),(Z799&gt;=70)),6,5))))</f>
        <v>8</v>
      </c>
      <c r="AB799" s="1">
        <v>10</v>
      </c>
      <c r="AC799" s="1">
        <f>AB799</f>
        <v>10</v>
      </c>
      <c r="AD799" s="1" t="s">
        <v>50</v>
      </c>
      <c r="AE799" s="1">
        <f>IF(AD799="Да",3,0)</f>
        <v>3</v>
      </c>
      <c r="AF799" s="36" t="s">
        <v>2438</v>
      </c>
      <c r="AG799" s="1">
        <f>IF(AF799="Да",3,0)</f>
        <v>0</v>
      </c>
      <c r="AH799" s="35">
        <f>72*3</f>
        <v>216</v>
      </c>
      <c r="AI799" s="1">
        <f>(IF(AH799&gt;201,7,IF(AND(AH799&lt;=200,AH799&gt;=151),5,IF(AND(AH799&lt;=150,AH799&gt;=101),4,IF(AND(AH799&lt;=100,AH799&gt;=51),3,2)))))</f>
        <v>7</v>
      </c>
      <c r="AJ799" s="1">
        <v>2</v>
      </c>
      <c r="AK799" s="1">
        <f>IF(AJ799&gt;5,5,IF(AND(AJ799&lt;=5,AJ799&gt;3),3,0))</f>
        <v>0</v>
      </c>
      <c r="AL799" s="1">
        <v>20</v>
      </c>
      <c r="AM799" s="1">
        <f>IF(AL799&gt;30,3,IF(AND(AL799&lt;=30,AL799&gt;20),1,0))</f>
        <v>0</v>
      </c>
      <c r="AN799" s="1"/>
      <c r="AO799" s="1"/>
      <c r="AP799" s="34">
        <v>97.62</v>
      </c>
      <c r="AQ799" s="38" t="e">
        <f>(IF((AP799-#REF!)&gt;0.3,3,IF(AND((AP799-#REF!)&lt;0.3,(AP799-#REF!)&gt;0.2),2,IF(AND((AP799-#REF!)&lt;0.2,(AP799-#REF!)&gt;0.1),1,IF(AND((AP799-#REF!)&lt;0.1,(AP799-#REF!)&gt;=0),0,0)))))</f>
        <v>#REF!</v>
      </c>
      <c r="AR799" s="1" t="e">
        <f>(IF((AP799-#REF!)&gt;0.3,3,IF(AND((AP799-#REF!)&lt;0.3,(AP799-#REF!)&gt;0.2),2,IF(AND((AP799-#REF!)&lt;0.2,(AP799-#REF!)&gt;0.1),1,IF(AND((AP799-#REF!)&lt;0.1,(AP799-#REF!)&gt;=0),0,"ОТКЛОНИТЬ")))))</f>
        <v>#REF!</v>
      </c>
      <c r="AT799" s="38" t="e">
        <f>S799+U799+W799+Y799+AA799+AC799+AE799+AG799+AI799+AK799+AM799+AQ799</f>
        <v>#REF!</v>
      </c>
      <c r="AU799" s="55">
        <v>590172.28</v>
      </c>
      <c r="AV799" s="55">
        <f>284839.02+340396.96</f>
        <v>625235.98</v>
      </c>
      <c r="AW799" s="40">
        <f>AU799+AV799</f>
        <v>1215408.26</v>
      </c>
      <c r="AX799" s="40">
        <f>AU799*0.02</f>
        <v>11803.445600000001</v>
      </c>
      <c r="AY799" s="40">
        <f>AV799*0.2</f>
        <v>125047.196</v>
      </c>
      <c r="AZ799" s="40">
        <f>AX799+AY799</f>
        <v>136850.6416</v>
      </c>
      <c r="BA799" s="40">
        <f>AW799-AZ799</f>
        <v>1078557.6184</v>
      </c>
      <c r="BB799" s="40">
        <f>(AW799-AZ799-340396.96*0.8)*61.97939365/100.99999999</f>
        <v>494755.14321866329</v>
      </c>
      <c r="BC799" s="40">
        <f>(AW799-AZ799-340396.96*0.8)*37.98738363/100.99999999</f>
        <v>303237.12965789804</v>
      </c>
      <c r="BD799" s="40">
        <f>(AW799-AZ799-340396.96*0.8)*1.03322271/100.99999999</f>
        <v>8247.7775234386372</v>
      </c>
      <c r="BE799" s="45">
        <f>340396.96*0.8</f>
        <v>272317.56800000003</v>
      </c>
      <c r="BF799" s="1"/>
      <c r="BG799" s="1"/>
      <c r="BH799" s="1"/>
      <c r="BI799" s="1"/>
    </row>
    <row r="800" spans="1:61" hidden="1" x14ac:dyDescent="0.25">
      <c r="A800" s="1" t="s">
        <v>40</v>
      </c>
      <c r="B800" s="1" t="s">
        <v>322</v>
      </c>
      <c r="C800" s="1">
        <v>13</v>
      </c>
      <c r="D800" s="1"/>
      <c r="E800" s="2" t="s">
        <v>1675</v>
      </c>
      <c r="F800" s="2">
        <v>11</v>
      </c>
      <c r="G800" s="2">
        <v>14</v>
      </c>
      <c r="H800" s="2" t="s">
        <v>1693</v>
      </c>
      <c r="I800" s="2" t="s">
        <v>39</v>
      </c>
      <c r="J800" s="2"/>
      <c r="K800" s="2"/>
      <c r="L800" s="2" t="s">
        <v>1694</v>
      </c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T800" s="1"/>
      <c r="AU800" s="34"/>
      <c r="AV800" s="34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</row>
    <row r="801" spans="1:61" hidden="1" x14ac:dyDescent="0.25">
      <c r="A801" s="1" t="s">
        <v>40</v>
      </c>
      <c r="B801" s="1" t="s">
        <v>322</v>
      </c>
      <c r="C801" s="1">
        <v>13</v>
      </c>
      <c r="D801" s="1"/>
      <c r="E801" s="2" t="s">
        <v>1675</v>
      </c>
      <c r="F801" s="2">
        <v>13</v>
      </c>
      <c r="G801" s="2">
        <v>42</v>
      </c>
      <c r="H801" s="2" t="s">
        <v>1695</v>
      </c>
      <c r="I801" s="2" t="s">
        <v>52</v>
      </c>
      <c r="J801" s="2"/>
      <c r="K801" s="2"/>
      <c r="L801" s="2" t="s">
        <v>1696</v>
      </c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T801" s="1"/>
      <c r="AU801" s="34"/>
      <c r="AV801" s="34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</row>
    <row r="802" spans="1:61" ht="30" hidden="1" x14ac:dyDescent="0.25">
      <c r="A802" s="1" t="s">
        <v>35</v>
      </c>
      <c r="B802" s="1" t="s">
        <v>165</v>
      </c>
      <c r="C802" s="1">
        <v>13</v>
      </c>
      <c r="D802" s="1"/>
      <c r="E802" s="1" t="s">
        <v>1675</v>
      </c>
      <c r="F802" s="1">
        <v>14</v>
      </c>
      <c r="G802" s="1">
        <v>35</v>
      </c>
      <c r="H802" s="18" t="s">
        <v>1697</v>
      </c>
      <c r="I802" s="5" t="s">
        <v>39</v>
      </c>
      <c r="J802" s="5"/>
      <c r="K802" s="2"/>
      <c r="L802" s="1" t="s">
        <v>1698</v>
      </c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T802" s="1"/>
      <c r="AU802" s="34"/>
      <c r="AV802" s="34"/>
      <c r="AW802" s="1"/>
      <c r="AX802" s="1"/>
      <c r="AY802" s="1"/>
      <c r="AZ802" s="1"/>
      <c r="BA802" s="1"/>
      <c r="BB802" s="1"/>
      <c r="BC802" s="1"/>
      <c r="BD802" s="1"/>
      <c r="BE802" s="1"/>
      <c r="BF802" s="1" t="s">
        <v>1699</v>
      </c>
      <c r="BG802" s="1"/>
      <c r="BH802" s="1"/>
      <c r="BI802" s="1">
        <v>0</v>
      </c>
    </row>
    <row r="803" spans="1:61" hidden="1" x14ac:dyDescent="0.25">
      <c r="A803" s="1" t="s">
        <v>40</v>
      </c>
      <c r="B803" s="1" t="s">
        <v>322</v>
      </c>
      <c r="C803" s="1">
        <v>13</v>
      </c>
      <c r="D803" s="1"/>
      <c r="E803" s="2" t="s">
        <v>1675</v>
      </c>
      <c r="F803" s="2">
        <v>15</v>
      </c>
      <c r="G803" s="2">
        <v>16</v>
      </c>
      <c r="H803" s="2" t="s">
        <v>1700</v>
      </c>
      <c r="I803" s="2" t="s">
        <v>52</v>
      </c>
      <c r="J803" s="2"/>
      <c r="K803" s="2"/>
      <c r="L803" s="2" t="s">
        <v>1701</v>
      </c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T803" s="1"/>
      <c r="AU803" s="34"/>
      <c r="AV803" s="34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</row>
    <row r="804" spans="1:61" hidden="1" x14ac:dyDescent="0.25">
      <c r="A804" s="7" t="s">
        <v>40</v>
      </c>
      <c r="B804" s="7" t="s">
        <v>1556</v>
      </c>
      <c r="C804" s="7">
        <v>16</v>
      </c>
      <c r="D804" s="7" t="s">
        <v>334</v>
      </c>
      <c r="E804" s="8" t="s">
        <v>1675</v>
      </c>
      <c r="F804" s="8">
        <v>16</v>
      </c>
      <c r="G804" s="8">
        <v>128</v>
      </c>
      <c r="H804" s="5" t="s">
        <v>1702</v>
      </c>
      <c r="I804" s="5" t="s">
        <v>39</v>
      </c>
      <c r="J804" s="5"/>
      <c r="K804" s="2"/>
      <c r="L804" s="2" t="s">
        <v>1703</v>
      </c>
      <c r="M804" s="2" t="s">
        <v>1704</v>
      </c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T804" s="1"/>
      <c r="AU804" s="34"/>
      <c r="AV804" s="34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</row>
    <row r="805" spans="1:61" hidden="1" x14ac:dyDescent="0.25">
      <c r="A805" s="7" t="s">
        <v>40</v>
      </c>
      <c r="B805" s="7" t="s">
        <v>322</v>
      </c>
      <c r="C805" s="7">
        <v>14</v>
      </c>
      <c r="D805" s="7" t="s">
        <v>123</v>
      </c>
      <c r="E805" s="8" t="s">
        <v>1675</v>
      </c>
      <c r="F805" s="8">
        <v>17</v>
      </c>
      <c r="G805" s="8">
        <v>74</v>
      </c>
      <c r="H805" s="5" t="s">
        <v>1705</v>
      </c>
      <c r="I805" s="5" t="s">
        <v>39</v>
      </c>
      <c r="J805" s="6"/>
      <c r="K805" s="2"/>
      <c r="L805" s="2" t="s">
        <v>1706</v>
      </c>
      <c r="M805" s="12">
        <v>43030.625</v>
      </c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T805" s="1"/>
      <c r="AU805" s="34"/>
      <c r="AV805" s="34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</row>
    <row r="806" spans="1:61" x14ac:dyDescent="0.25">
      <c r="A806" s="129" t="s">
        <v>40</v>
      </c>
      <c r="B806" s="129" t="s">
        <v>115</v>
      </c>
      <c r="C806" s="129">
        <v>10</v>
      </c>
      <c r="D806" s="129" t="s">
        <v>2499</v>
      </c>
      <c r="E806" s="53" t="s">
        <v>2083</v>
      </c>
      <c r="F806" s="53" t="s">
        <v>2035</v>
      </c>
      <c r="G806" s="2">
        <v>13</v>
      </c>
      <c r="H806" s="5" t="s">
        <v>2218</v>
      </c>
      <c r="I806" s="5" t="s">
        <v>39</v>
      </c>
      <c r="J806" s="5"/>
      <c r="K806" s="2">
        <v>2019</v>
      </c>
      <c r="L806" s="2" t="s">
        <v>2219</v>
      </c>
      <c r="M806" s="2"/>
      <c r="N806" s="36"/>
      <c r="O806" s="36"/>
      <c r="P806" s="36"/>
      <c r="Q806" s="36"/>
      <c r="R806" s="85">
        <v>1972</v>
      </c>
      <c r="S806" s="134">
        <f>IF((2017-R806)&gt;35,6,IF(AND((2017-R806)&lt;=35,(2017-R806)&gt;=26),5,IF(AND((2017-R806)&lt;=25, (2017-R806)&gt;=16),3,1)))</f>
        <v>6</v>
      </c>
      <c r="T806" s="73">
        <v>0</v>
      </c>
      <c r="U806" s="73">
        <v>0</v>
      </c>
      <c r="V806" s="70">
        <v>0</v>
      </c>
      <c r="W806" s="70">
        <v>0</v>
      </c>
      <c r="X806" s="70">
        <v>0</v>
      </c>
      <c r="Y806" s="71">
        <v>1</v>
      </c>
      <c r="Z806" s="130">
        <v>79.23</v>
      </c>
      <c r="AA806" s="36">
        <f>IF(Z806=100,9,IF(AND((Z806&lt;100),(Z806&gt;=90)),8,IF(AND((Z806&lt;90),(Z806&gt;=80)),7,IF(AND((Z806&lt;80),(Z806&gt;=70)),6,5))))</f>
        <v>6</v>
      </c>
      <c r="AB806" s="131">
        <v>9</v>
      </c>
      <c r="AC806" s="84">
        <f>AB806</f>
        <v>9</v>
      </c>
      <c r="AD806" s="69" t="s">
        <v>2459</v>
      </c>
      <c r="AE806" s="72">
        <v>3</v>
      </c>
      <c r="AF806" s="69" t="s">
        <v>2460</v>
      </c>
      <c r="AG806" s="72">
        <v>0</v>
      </c>
      <c r="AH806" s="132">
        <v>184</v>
      </c>
      <c r="AI806" s="36">
        <f>(IF(AH806&gt;201,7,IF(AND(AH806&lt;=200,AH806&gt;=151),5,IF(AND(AH806&lt;=150,AH806&gt;=101),4,IF(AND(AH806&lt;=100,AH806&gt;=51),3,2)))))</f>
        <v>5</v>
      </c>
      <c r="AJ806" s="70">
        <v>2</v>
      </c>
      <c r="AK806" s="72">
        <v>0</v>
      </c>
      <c r="AL806" s="132">
        <v>0</v>
      </c>
      <c r="AM806" s="87">
        <v>0</v>
      </c>
      <c r="AN806" s="71">
        <v>0</v>
      </c>
      <c r="AO806" s="72">
        <v>0</v>
      </c>
      <c r="AP806" s="149">
        <v>102.1</v>
      </c>
      <c r="AQ806" s="125" t="e">
        <f>(IF((AP806-#REF!)&gt;0.3,3,IF(AND((AP806-#REF!)&lt;0.3,(AP806-#REF!)&gt;0.2),2,IF(AND((AP806-#REF!)&lt;0.2,(AP806-#REF!)&gt;0.1),1,IF(AND((AP806-#REF!)&lt;0.1,(AP806-#REF!)&gt;=0),0,0)))))</f>
        <v>#REF!</v>
      </c>
      <c r="AR806" s="126" t="e">
        <f>(IF((AP806-#REF!)&gt;0.3,3,IF(AND((AP806-#REF!)&lt;0.3,(AP806-#REF!)&gt;0.2),2,IF(AND((AP806-#REF!)&lt;0.2,(AP806-#REF!)&gt;0.1),1,IF(AND((AP806-#REF!)&lt;0.1,(AP806-#REF!)&gt;=0),0,"ОТКЛОНИТЬ")))))</f>
        <v>#REF!</v>
      </c>
      <c r="AS806" s="127" t="e">
        <f>IF(AR806="ОТКЛОНИТЬ", "ОТКЛОНИТЬ",S806+U806+W806+Y806+AA806+AC806+AE806+AG806+AI806+AK806+AM806+AQ806)</f>
        <v>#REF!</v>
      </c>
      <c r="AT806" s="128" t="e">
        <f>S806+U806+W806+Y806+AA806+AC806+AE806+AG806+AI806+AK806+AM806+AQ806</f>
        <v>#REF!</v>
      </c>
      <c r="AU806" s="133"/>
      <c r="AV806" s="133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</row>
    <row r="807" spans="1:61" hidden="1" x14ac:dyDescent="0.25">
      <c r="A807" s="7" t="s">
        <v>40</v>
      </c>
      <c r="B807" s="7" t="s">
        <v>322</v>
      </c>
      <c r="C807" s="7">
        <v>14</v>
      </c>
      <c r="D807" s="7" t="s">
        <v>123</v>
      </c>
      <c r="E807" s="8" t="s">
        <v>1675</v>
      </c>
      <c r="F807" s="8">
        <v>19</v>
      </c>
      <c r="G807" s="8">
        <v>13</v>
      </c>
      <c r="H807" s="5" t="s">
        <v>1709</v>
      </c>
      <c r="I807" s="5" t="s">
        <v>39</v>
      </c>
      <c r="J807" s="6"/>
      <c r="K807" s="2"/>
      <c r="L807" s="2" t="s">
        <v>1710</v>
      </c>
      <c r="M807" s="1" t="s">
        <v>1711</v>
      </c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T807" s="1"/>
      <c r="AU807" s="34"/>
      <c r="AV807" s="34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</row>
    <row r="808" spans="1:61" ht="45" hidden="1" x14ac:dyDescent="0.25">
      <c r="A808" s="7" t="s">
        <v>40</v>
      </c>
      <c r="B808" s="7" t="s">
        <v>1556</v>
      </c>
      <c r="C808" s="1">
        <v>16</v>
      </c>
      <c r="D808" s="7" t="s">
        <v>334</v>
      </c>
      <c r="E808" s="8" t="s">
        <v>1675</v>
      </c>
      <c r="F808" s="8">
        <v>22</v>
      </c>
      <c r="G808" s="8">
        <v>57</v>
      </c>
      <c r="H808" s="8" t="s">
        <v>1712</v>
      </c>
      <c r="I808" s="8" t="s">
        <v>52</v>
      </c>
      <c r="J808" s="2"/>
      <c r="K808" s="2"/>
      <c r="L808" s="2">
        <v>89135939008</v>
      </c>
      <c r="M808" s="2" t="s">
        <v>1713</v>
      </c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T808" s="1"/>
      <c r="AU808" s="34"/>
      <c r="AV808" s="34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</row>
    <row r="809" spans="1:61" x14ac:dyDescent="0.25">
      <c r="A809" s="36" t="s">
        <v>40</v>
      </c>
      <c r="B809" s="36" t="s">
        <v>235</v>
      </c>
      <c r="C809" s="36">
        <v>7</v>
      </c>
      <c r="D809" s="36" t="s">
        <v>2497</v>
      </c>
      <c r="E809" s="2" t="s">
        <v>1049</v>
      </c>
      <c r="F809" s="2">
        <v>44</v>
      </c>
      <c r="G809" s="2">
        <v>57</v>
      </c>
      <c r="H809" s="5" t="s">
        <v>1181</v>
      </c>
      <c r="I809" s="5" t="s">
        <v>39</v>
      </c>
      <c r="J809" s="5"/>
      <c r="K809" s="2">
        <v>2019</v>
      </c>
      <c r="L809" s="10" t="s">
        <v>1182</v>
      </c>
      <c r="M809" s="10"/>
      <c r="N809" s="36"/>
      <c r="O809" s="36"/>
      <c r="P809" s="36"/>
      <c r="Q809" s="36"/>
      <c r="R809" s="85">
        <v>1967</v>
      </c>
      <c r="S809" s="134">
        <f>IF((2017-R809)&gt;35,6,IF(AND((2017-R809)&lt;=35,(2017-R809)&gt;=26),5,IF(AND((2017-R809)&lt;=25, (2017-R809)&gt;=16),3,1)))</f>
        <v>6</v>
      </c>
      <c r="T809" s="73">
        <v>0</v>
      </c>
      <c r="U809" s="73">
        <v>0</v>
      </c>
      <c r="V809" s="70">
        <v>0</v>
      </c>
      <c r="W809" s="70">
        <v>0</v>
      </c>
      <c r="X809" s="70">
        <v>0</v>
      </c>
      <c r="Y809" s="71">
        <v>1</v>
      </c>
      <c r="Z809" s="130">
        <v>53.58</v>
      </c>
      <c r="AA809" s="36">
        <f>IF(Z809=100,9,IF(AND((Z809&lt;100),(Z809&gt;=90)),8,IF(AND((Z809&lt;90),(Z809&gt;=80)),7,IF(AND((Z809&lt;80),(Z809&gt;=70)),6,5))))</f>
        <v>5</v>
      </c>
      <c r="AB809" s="131">
        <v>10</v>
      </c>
      <c r="AC809" s="84">
        <f>AB809</f>
        <v>10</v>
      </c>
      <c r="AD809" s="69" t="s">
        <v>2459</v>
      </c>
      <c r="AE809" s="72">
        <v>3</v>
      </c>
      <c r="AF809" s="69" t="s">
        <v>2460</v>
      </c>
      <c r="AG809" s="72">
        <v>0</v>
      </c>
      <c r="AH809" s="132">
        <v>199</v>
      </c>
      <c r="AI809" s="36">
        <f>(IF(AH809&gt;201,7,IF(AND(AH809&lt;=200,AH809&gt;=151),5,IF(AND(AH809&lt;=150,AH809&gt;=101),4,IF(AND(AH809&lt;=100,AH809&gt;=51),3,2)))))</f>
        <v>5</v>
      </c>
      <c r="AJ809" s="70">
        <v>2</v>
      </c>
      <c r="AK809" s="72">
        <v>0</v>
      </c>
      <c r="AL809" s="132">
        <v>20</v>
      </c>
      <c r="AM809" s="87">
        <v>0</v>
      </c>
      <c r="AN809" s="71">
        <v>0</v>
      </c>
      <c r="AO809" s="72">
        <v>0</v>
      </c>
      <c r="AP809" s="149">
        <v>105.09</v>
      </c>
      <c r="AQ809" s="125" t="e">
        <f>(IF((AP809-#REF!)&gt;0.3,3,IF(AND((AP809-#REF!)&lt;0.3,(AP809-#REF!)&gt;0.2),2,IF(AND((AP809-#REF!)&lt;0.2,(AP809-#REF!)&gt;0.1),1,IF(AND((AP809-#REF!)&lt;0.1,(AP809-#REF!)&gt;=0),0,0)))))</f>
        <v>#REF!</v>
      </c>
      <c r="AR809" s="126" t="e">
        <f>(IF((AP809-#REF!)&gt;0.3,3,IF(AND((AP809-#REF!)&lt;0.3,(AP809-#REF!)&gt;0.2),2,IF(AND((AP809-#REF!)&lt;0.2,(AP809-#REF!)&gt;0.1),1,IF(AND((AP809-#REF!)&lt;0.1,(AP809-#REF!)&gt;=0),0,"ОТКЛОНИТЬ")))))</f>
        <v>#REF!</v>
      </c>
      <c r="AS809" s="127" t="e">
        <f>IF(AR809="ОТКЛОНИТЬ", "ОТКЛОНИТЬ",S809+U809+W809+Y809+AA809+AC809+AE809+AG809+AI809+AK809+AM809+AQ809)</f>
        <v>#REF!</v>
      </c>
      <c r="AT809" s="128" t="e">
        <f>S809+U809+W809+Y809+AA809+AC809+AE809+AG809+AI809+AK809+AM809+AQ809</f>
        <v>#REF!</v>
      </c>
      <c r="AU809" s="133"/>
      <c r="AV809" s="133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</row>
    <row r="810" spans="1:61" hidden="1" x14ac:dyDescent="0.25">
      <c r="A810" s="1" t="s">
        <v>40</v>
      </c>
      <c r="B810" s="1" t="s">
        <v>1556</v>
      </c>
      <c r="C810" s="1">
        <v>16</v>
      </c>
      <c r="D810" s="1"/>
      <c r="E810" s="2" t="s">
        <v>1675</v>
      </c>
      <c r="F810" s="2">
        <v>26</v>
      </c>
      <c r="G810" s="2">
        <v>27</v>
      </c>
      <c r="H810" s="2" t="s">
        <v>1716</v>
      </c>
      <c r="I810" s="5" t="s">
        <v>39</v>
      </c>
      <c r="J810" s="5"/>
      <c r="K810" s="2"/>
      <c r="L810" s="2" t="s">
        <v>1717</v>
      </c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T810" s="1"/>
      <c r="AU810" s="34"/>
      <c r="AV810" s="34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</row>
    <row r="811" spans="1:61" hidden="1" x14ac:dyDescent="0.25">
      <c r="A811" s="1" t="s">
        <v>40</v>
      </c>
      <c r="B811" s="1" t="s">
        <v>1556</v>
      </c>
      <c r="C811" s="1">
        <v>16</v>
      </c>
      <c r="D811" s="1"/>
      <c r="E811" s="2" t="s">
        <v>1675</v>
      </c>
      <c r="F811" s="2">
        <v>28</v>
      </c>
      <c r="G811" s="2">
        <v>16</v>
      </c>
      <c r="H811" s="24" t="s">
        <v>1718</v>
      </c>
      <c r="I811" s="5" t="s">
        <v>39</v>
      </c>
      <c r="J811" s="5"/>
      <c r="K811" s="2"/>
      <c r="L811" s="2" t="s">
        <v>1719</v>
      </c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T811" s="1"/>
      <c r="AU811" s="34"/>
      <c r="AV811" s="34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</row>
    <row r="812" spans="1:61" hidden="1" x14ac:dyDescent="0.25">
      <c r="A812" s="1" t="s">
        <v>40</v>
      </c>
      <c r="B812" s="1" t="s">
        <v>1556</v>
      </c>
      <c r="C812" s="1">
        <v>16</v>
      </c>
      <c r="D812" s="1"/>
      <c r="E812" s="2" t="s">
        <v>1675</v>
      </c>
      <c r="F812" s="2">
        <v>32</v>
      </c>
      <c r="G812" s="2">
        <v>16</v>
      </c>
      <c r="H812" s="2" t="s">
        <v>1720</v>
      </c>
      <c r="I812" s="5" t="s">
        <v>39</v>
      </c>
      <c r="J812" s="5"/>
      <c r="K812" s="2"/>
      <c r="L812" s="2" t="s">
        <v>1721</v>
      </c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T812" s="1"/>
      <c r="AU812" s="34"/>
      <c r="AV812" s="34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</row>
    <row r="813" spans="1:61" ht="30" hidden="1" x14ac:dyDescent="0.25">
      <c r="A813" s="1" t="s">
        <v>35</v>
      </c>
      <c r="B813" s="1" t="s">
        <v>165</v>
      </c>
      <c r="C813" s="1">
        <v>16</v>
      </c>
      <c r="D813" s="1"/>
      <c r="E813" s="2" t="s">
        <v>1675</v>
      </c>
      <c r="F813" s="2">
        <v>34</v>
      </c>
      <c r="G813" s="1">
        <v>27</v>
      </c>
      <c r="H813" s="18" t="s">
        <v>1722</v>
      </c>
      <c r="I813" s="5" t="s">
        <v>39</v>
      </c>
      <c r="J813" s="5"/>
      <c r="K813" s="2"/>
      <c r="L813" s="1" t="s">
        <v>1723</v>
      </c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T813" s="1"/>
      <c r="AU813" s="34"/>
      <c r="AV813" s="34"/>
      <c r="AW813" s="1"/>
      <c r="AX813" s="1"/>
      <c r="AY813" s="1"/>
      <c r="AZ813" s="1"/>
      <c r="BA813" s="1"/>
      <c r="BB813" s="1"/>
      <c r="BC813" s="1"/>
      <c r="BD813" s="1"/>
      <c r="BE813" s="1"/>
      <c r="BF813" s="1" t="s">
        <v>1724</v>
      </c>
      <c r="BG813" s="2"/>
      <c r="BH813" s="2"/>
      <c r="BI813" s="1">
        <v>0</v>
      </c>
    </row>
    <row r="814" spans="1:61" hidden="1" x14ac:dyDescent="0.25">
      <c r="A814" s="1" t="s">
        <v>40</v>
      </c>
      <c r="B814" s="1" t="s">
        <v>1556</v>
      </c>
      <c r="C814" s="1">
        <v>18</v>
      </c>
      <c r="D814" s="1"/>
      <c r="E814" s="2" t="s">
        <v>1675</v>
      </c>
      <c r="F814" s="2">
        <v>38</v>
      </c>
      <c r="G814" s="2">
        <v>23</v>
      </c>
      <c r="H814" s="2" t="s">
        <v>1725</v>
      </c>
      <c r="I814" s="5" t="s">
        <v>39</v>
      </c>
      <c r="J814" s="5"/>
      <c r="K814" s="2"/>
      <c r="L814" s="2" t="s">
        <v>1726</v>
      </c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T814" s="1"/>
      <c r="AU814" s="34"/>
      <c r="AV814" s="34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</row>
    <row r="815" spans="1:61" ht="30" hidden="1" x14ac:dyDescent="0.25">
      <c r="A815" s="1" t="s">
        <v>35</v>
      </c>
      <c r="B815" s="1" t="s">
        <v>165</v>
      </c>
      <c r="C815" s="1">
        <v>17</v>
      </c>
      <c r="D815" s="1"/>
      <c r="E815" s="1" t="s">
        <v>1675</v>
      </c>
      <c r="F815" s="1">
        <v>44</v>
      </c>
      <c r="G815" s="1">
        <v>78</v>
      </c>
      <c r="H815" s="18" t="s">
        <v>1727</v>
      </c>
      <c r="I815" s="5" t="s">
        <v>39</v>
      </c>
      <c r="J815" s="5"/>
      <c r="K815" s="2"/>
      <c r="L815" s="1" t="s">
        <v>1728</v>
      </c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T815" s="1"/>
      <c r="AU815" s="34"/>
      <c r="AV815" s="34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 t="s">
        <v>376</v>
      </c>
      <c r="BH815" s="1"/>
      <c r="BI815" s="18">
        <f>981.7+188+90</f>
        <v>1259.7</v>
      </c>
    </row>
    <row r="816" spans="1:61" ht="60" hidden="1" x14ac:dyDescent="0.25">
      <c r="A816" s="7" t="s">
        <v>40</v>
      </c>
      <c r="B816" s="7" t="s">
        <v>1556</v>
      </c>
      <c r="C816" s="1">
        <v>17</v>
      </c>
      <c r="D816" s="7" t="s">
        <v>1569</v>
      </c>
      <c r="E816" s="8" t="s">
        <v>1675</v>
      </c>
      <c r="F816" s="8">
        <v>46</v>
      </c>
      <c r="G816" s="8">
        <v>56</v>
      </c>
      <c r="H816" s="5" t="s">
        <v>1729</v>
      </c>
      <c r="I816" s="5" t="s">
        <v>39</v>
      </c>
      <c r="J816" s="5"/>
      <c r="K816" s="2"/>
      <c r="L816" s="2" t="s">
        <v>1730</v>
      </c>
      <c r="M816" s="2" t="s">
        <v>1731</v>
      </c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T816" s="1"/>
      <c r="AU816" s="34"/>
      <c r="AV816" s="34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</row>
    <row r="817" spans="1:61" hidden="1" x14ac:dyDescent="0.25">
      <c r="A817" s="7" t="s">
        <v>40</v>
      </c>
      <c r="B817" s="7" t="s">
        <v>1556</v>
      </c>
      <c r="C817" s="1">
        <v>17</v>
      </c>
      <c r="D817" s="7" t="s">
        <v>1569</v>
      </c>
      <c r="E817" s="8" t="s">
        <v>1675</v>
      </c>
      <c r="F817" s="8">
        <v>46</v>
      </c>
      <c r="G817" s="8">
        <v>30</v>
      </c>
      <c r="H817" s="8" t="s">
        <v>1732</v>
      </c>
      <c r="I817" s="8" t="s">
        <v>52</v>
      </c>
      <c r="J817" s="2"/>
      <c r="K817" s="2"/>
      <c r="L817" s="2">
        <v>21983</v>
      </c>
      <c r="M817" s="2" t="s">
        <v>1733</v>
      </c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T817" s="1"/>
      <c r="AU817" s="34"/>
      <c r="AV817" s="34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</row>
    <row r="818" spans="1:61" hidden="1" x14ac:dyDescent="0.25">
      <c r="A818" s="1" t="s">
        <v>40</v>
      </c>
      <c r="B818" s="1" t="s">
        <v>1556</v>
      </c>
      <c r="C818" s="1">
        <v>17</v>
      </c>
      <c r="D818" s="1"/>
      <c r="E818" s="2" t="s">
        <v>1675</v>
      </c>
      <c r="F818" s="2">
        <v>48</v>
      </c>
      <c r="G818" s="2">
        <v>36</v>
      </c>
      <c r="H818" s="2" t="s">
        <v>1734</v>
      </c>
      <c r="I818" s="5" t="s">
        <v>39</v>
      </c>
      <c r="J818" s="5"/>
      <c r="K818" s="2"/>
      <c r="L818" s="2" t="s">
        <v>1735</v>
      </c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T818" s="1"/>
      <c r="AU818" s="34"/>
      <c r="AV818" s="34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</row>
    <row r="819" spans="1:61" ht="60" x14ac:dyDescent="0.25">
      <c r="A819" s="134" t="s">
        <v>40</v>
      </c>
      <c r="B819" s="134" t="s">
        <v>1556</v>
      </c>
      <c r="C819" s="134">
        <v>16</v>
      </c>
      <c r="D819" s="134" t="s">
        <v>2504</v>
      </c>
      <c r="E819" s="47" t="s">
        <v>1483</v>
      </c>
      <c r="F819" s="47">
        <v>52</v>
      </c>
      <c r="G819" s="47">
        <v>37</v>
      </c>
      <c r="H819" s="5" t="s">
        <v>1561</v>
      </c>
      <c r="I819" s="5" t="s">
        <v>39</v>
      </c>
      <c r="J819" s="6"/>
      <c r="K819" s="2">
        <v>2019</v>
      </c>
      <c r="L819" s="2" t="s">
        <v>1562</v>
      </c>
      <c r="M819" s="2" t="s">
        <v>1563</v>
      </c>
      <c r="N819" s="36"/>
      <c r="O819" s="36"/>
      <c r="P819" s="36"/>
      <c r="Q819" s="36"/>
      <c r="R819" s="85">
        <v>1985</v>
      </c>
      <c r="S819" s="134">
        <f>IF((2017-R819)&gt;35,6,IF(AND((2017-R819)&lt;=35,(2017-R819)&gt;=26),5,IF(AND((2017-R819)&lt;=25, (2017-R819)&gt;=16),3,1)))</f>
        <v>5</v>
      </c>
      <c r="T819" s="73">
        <v>0</v>
      </c>
      <c r="U819" s="73">
        <v>0</v>
      </c>
      <c r="V819" s="70">
        <v>0</v>
      </c>
      <c r="W819" s="70">
        <v>0</v>
      </c>
      <c r="X819" s="70">
        <v>0</v>
      </c>
      <c r="Y819" s="71">
        <v>1</v>
      </c>
      <c r="Z819" s="130">
        <v>69.7</v>
      </c>
      <c r="AA819" s="36">
        <f>IF(Z819=100,9,IF(AND((Z819&lt;100),(Z819&gt;=90)),8,IF(AND((Z819&lt;90),(Z819&gt;=80)),7,IF(AND((Z819&lt;80),(Z819&gt;=70)),6,5))))</f>
        <v>5</v>
      </c>
      <c r="AB819" s="131">
        <v>10</v>
      </c>
      <c r="AC819" s="84">
        <f>AB819</f>
        <v>10</v>
      </c>
      <c r="AD819" s="69" t="s">
        <v>2459</v>
      </c>
      <c r="AE819" s="72">
        <v>3</v>
      </c>
      <c r="AF819" s="69" t="s">
        <v>2460</v>
      </c>
      <c r="AG819" s="72">
        <v>0</v>
      </c>
      <c r="AH819" s="132">
        <v>359</v>
      </c>
      <c r="AI819" s="36">
        <f>(IF(AH819&gt;201,7,IF(AND(AH819&lt;=200,AH819&gt;=151),5,IF(AND(AH819&lt;=150,AH819&gt;=101),4,IF(AND(AH819&lt;=100,AH819&gt;=51),3,2)))))</f>
        <v>7</v>
      </c>
      <c r="AJ819" s="70">
        <v>2</v>
      </c>
      <c r="AK819" s="72">
        <v>0</v>
      </c>
      <c r="AL819" s="132">
        <v>20</v>
      </c>
      <c r="AM819" s="87">
        <v>0</v>
      </c>
      <c r="AN819" s="71">
        <v>0</v>
      </c>
      <c r="AO819" s="72">
        <v>0</v>
      </c>
      <c r="AP819" s="149">
        <v>98.32</v>
      </c>
      <c r="AQ819" s="125" t="e">
        <f>(IF((AP819-#REF!)&gt;0.3,3,IF(AND((AP819-#REF!)&lt;0.3,(AP819-#REF!)&gt;0.2),2,IF(AND((AP819-#REF!)&lt;0.2,(AP819-#REF!)&gt;0.1),1,IF(AND((AP819-#REF!)&lt;0.1,(AP819-#REF!)&gt;=0),0,0)))))</f>
        <v>#REF!</v>
      </c>
      <c r="AR819" s="126" t="e">
        <f>(IF((AP819-#REF!)&gt;0.3,3,IF(AND((AP819-#REF!)&lt;0.3,(AP819-#REF!)&gt;0.2),2,IF(AND((AP819-#REF!)&lt;0.2,(AP819-#REF!)&gt;0.1),1,IF(AND((AP819-#REF!)&lt;0.1,(AP819-#REF!)&gt;=0),0,"ОТКЛОНИТЬ")))))</f>
        <v>#REF!</v>
      </c>
      <c r="AS819" s="127" t="e">
        <f>IF(AR819="ОТКЛОНИТЬ", "ОТКЛОНИТЬ",S819+U819+W819+Y819+AA819+AC819+AE819+AG819+AI819+AK819+AM819+AQ819)</f>
        <v>#REF!</v>
      </c>
      <c r="AT819" s="128" t="e">
        <f>S819+U819+W819+Y819+AA819+AC819+AE819+AG819+AI819+AK819+AM819+AQ819</f>
        <v>#REF!</v>
      </c>
      <c r="AU819" s="133"/>
      <c r="AV819" s="133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</row>
    <row r="820" spans="1:61" hidden="1" x14ac:dyDescent="0.25">
      <c r="A820" s="7" t="s">
        <v>40</v>
      </c>
      <c r="B820" s="7" t="s">
        <v>1556</v>
      </c>
      <c r="C820" s="1">
        <v>17</v>
      </c>
      <c r="D820" s="7" t="s">
        <v>1569</v>
      </c>
      <c r="E820" s="7" t="s">
        <v>1675</v>
      </c>
      <c r="F820" s="7">
        <v>54</v>
      </c>
      <c r="G820" s="7">
        <v>91</v>
      </c>
      <c r="H820" s="7" t="s">
        <v>1738</v>
      </c>
      <c r="I820" s="7" t="s">
        <v>52</v>
      </c>
      <c r="J820" s="1"/>
      <c r="K820" s="2"/>
      <c r="L820" s="1">
        <v>89834315</v>
      </c>
      <c r="M820" s="2" t="s">
        <v>1739</v>
      </c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T820" s="1"/>
      <c r="AU820" s="34"/>
      <c r="AV820" s="34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</row>
    <row r="821" spans="1:61" ht="45" hidden="1" x14ac:dyDescent="0.25">
      <c r="A821" s="7" t="s">
        <v>40</v>
      </c>
      <c r="B821" s="7" t="s">
        <v>1556</v>
      </c>
      <c r="C821" s="1">
        <v>17</v>
      </c>
      <c r="D821" s="7" t="s">
        <v>1569</v>
      </c>
      <c r="E821" s="8" t="s">
        <v>1675</v>
      </c>
      <c r="F821" s="8">
        <v>54</v>
      </c>
      <c r="G821" s="8">
        <v>125</v>
      </c>
      <c r="H821" s="5" t="s">
        <v>1740</v>
      </c>
      <c r="I821" s="5" t="s">
        <v>39</v>
      </c>
      <c r="J821" s="5"/>
      <c r="K821" s="2"/>
      <c r="L821" s="2" t="s">
        <v>1741</v>
      </c>
      <c r="M821" s="2" t="s">
        <v>1742</v>
      </c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T821" s="1"/>
      <c r="AU821" s="34"/>
      <c r="AV821" s="34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</row>
    <row r="822" spans="1:61" hidden="1" x14ac:dyDescent="0.25">
      <c r="A822" s="1" t="s">
        <v>40</v>
      </c>
      <c r="B822" s="1" t="s">
        <v>1556</v>
      </c>
      <c r="C822" s="1">
        <v>17</v>
      </c>
      <c r="D822" s="1"/>
      <c r="E822" s="2" t="s">
        <v>1675</v>
      </c>
      <c r="F822" s="2">
        <v>56</v>
      </c>
      <c r="G822" s="2">
        <v>13</v>
      </c>
      <c r="H822" s="2" t="s">
        <v>1743</v>
      </c>
      <c r="I822" s="5" t="s">
        <v>39</v>
      </c>
      <c r="J822" s="5"/>
      <c r="K822" s="2"/>
      <c r="L822" s="2" t="s">
        <v>1744</v>
      </c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T822" s="1"/>
      <c r="AU822" s="34"/>
      <c r="AV822" s="34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</row>
    <row r="823" spans="1:61" hidden="1" x14ac:dyDescent="0.25">
      <c r="A823" s="1" t="s">
        <v>40</v>
      </c>
      <c r="B823" s="1" t="s">
        <v>1556</v>
      </c>
      <c r="C823" s="1">
        <v>17</v>
      </c>
      <c r="D823" s="1"/>
      <c r="E823" s="2" t="s">
        <v>1675</v>
      </c>
      <c r="F823" s="2">
        <v>58</v>
      </c>
      <c r="G823" s="2">
        <v>29</v>
      </c>
      <c r="H823" s="2" t="s">
        <v>1745</v>
      </c>
      <c r="I823" s="5" t="s">
        <v>39</v>
      </c>
      <c r="J823" s="5"/>
      <c r="K823" s="2"/>
      <c r="L823" s="2" t="s">
        <v>1746</v>
      </c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T823" s="1"/>
      <c r="AU823" s="34"/>
      <c r="AV823" s="34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</row>
    <row r="824" spans="1:61" ht="45" hidden="1" x14ac:dyDescent="0.25">
      <c r="A824" s="7" t="s">
        <v>40</v>
      </c>
      <c r="B824" s="7" t="s">
        <v>1556</v>
      </c>
      <c r="C824" s="1">
        <v>17</v>
      </c>
      <c r="D824" s="7" t="s">
        <v>1569</v>
      </c>
      <c r="E824" s="8" t="s">
        <v>1675</v>
      </c>
      <c r="F824" s="8">
        <v>60</v>
      </c>
      <c r="G824" s="8">
        <v>95</v>
      </c>
      <c r="H824" s="5" t="s">
        <v>1747</v>
      </c>
      <c r="I824" s="5" t="s">
        <v>39</v>
      </c>
      <c r="J824" s="6"/>
      <c r="K824" s="2"/>
      <c r="L824" s="2" t="s">
        <v>1748</v>
      </c>
      <c r="M824" s="2" t="s">
        <v>1749</v>
      </c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T824" s="1"/>
      <c r="AU824" s="34"/>
      <c r="AV824" s="34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</row>
    <row r="825" spans="1:61" hidden="1" x14ac:dyDescent="0.25">
      <c r="A825" s="1" t="s">
        <v>40</v>
      </c>
      <c r="B825" s="1" t="s">
        <v>1556</v>
      </c>
      <c r="C825" s="1">
        <v>17</v>
      </c>
      <c r="D825" s="1"/>
      <c r="E825" s="2" t="s">
        <v>1675</v>
      </c>
      <c r="F825" s="2">
        <v>62</v>
      </c>
      <c r="G825" s="2">
        <v>20</v>
      </c>
      <c r="H825" s="2" t="s">
        <v>1750</v>
      </c>
      <c r="I825" s="5" t="s">
        <v>39</v>
      </c>
      <c r="J825" s="5"/>
      <c r="K825" s="2"/>
      <c r="L825" s="2" t="s">
        <v>1751</v>
      </c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T825" s="1"/>
      <c r="AU825" s="34"/>
      <c r="AV825" s="34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</row>
    <row r="826" spans="1:61" ht="45" hidden="1" x14ac:dyDescent="0.25">
      <c r="A826" s="7" t="s">
        <v>40</v>
      </c>
      <c r="B826" s="7" t="s">
        <v>1556</v>
      </c>
      <c r="C826" s="7">
        <v>19</v>
      </c>
      <c r="D826" s="7" t="s">
        <v>1569</v>
      </c>
      <c r="E826" s="8" t="s">
        <v>1675</v>
      </c>
      <c r="F826" s="8">
        <v>64</v>
      </c>
      <c r="G826" s="8">
        <v>104</v>
      </c>
      <c r="H826" s="5" t="s">
        <v>1752</v>
      </c>
      <c r="I826" s="5" t="s">
        <v>39</v>
      </c>
      <c r="J826" s="6"/>
      <c r="K826" s="2"/>
      <c r="L826" s="2" t="s">
        <v>1753</v>
      </c>
      <c r="M826" s="2" t="s">
        <v>1754</v>
      </c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T826" s="1"/>
      <c r="AU826" s="34"/>
      <c r="AV826" s="34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</row>
    <row r="827" spans="1:61" ht="30" hidden="1" x14ac:dyDescent="0.25">
      <c r="A827" s="7" t="s">
        <v>40</v>
      </c>
      <c r="B827" s="7" t="s">
        <v>1556</v>
      </c>
      <c r="C827" s="7">
        <v>19</v>
      </c>
      <c r="D827" s="7" t="s">
        <v>1569</v>
      </c>
      <c r="E827" s="8" t="s">
        <v>1675</v>
      </c>
      <c r="F827" s="8">
        <v>66</v>
      </c>
      <c r="G827" s="8">
        <v>49</v>
      </c>
      <c r="H827" s="5" t="s">
        <v>1755</v>
      </c>
      <c r="I827" s="5" t="s">
        <v>39</v>
      </c>
      <c r="J827" s="6"/>
      <c r="K827" s="2"/>
      <c r="L827" s="2" t="s">
        <v>1756</v>
      </c>
      <c r="M827" s="2" t="s">
        <v>1757</v>
      </c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T827" s="1"/>
      <c r="AU827" s="34"/>
      <c r="AV827" s="34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</row>
    <row r="828" spans="1:61" hidden="1" x14ac:dyDescent="0.25">
      <c r="A828" s="1" t="s">
        <v>40</v>
      </c>
      <c r="B828" s="1" t="s">
        <v>1556</v>
      </c>
      <c r="C828" s="1">
        <v>19</v>
      </c>
      <c r="D828" s="1"/>
      <c r="E828" s="2" t="s">
        <v>1675</v>
      </c>
      <c r="F828" s="2">
        <v>72</v>
      </c>
      <c r="G828" s="2">
        <v>86</v>
      </c>
      <c r="H828" s="2" t="s">
        <v>1758</v>
      </c>
      <c r="I828" s="5" t="s">
        <v>39</v>
      </c>
      <c r="J828" s="5"/>
      <c r="K828" s="2"/>
      <c r="L828" s="2" t="s">
        <v>1759</v>
      </c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T828" s="1"/>
      <c r="AU828" s="34"/>
      <c r="AV828" s="34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</row>
    <row r="829" spans="1:61" hidden="1" x14ac:dyDescent="0.25">
      <c r="A829" s="1" t="s">
        <v>40</v>
      </c>
      <c r="B829" s="1" t="s">
        <v>1556</v>
      </c>
      <c r="C829" s="1">
        <v>19</v>
      </c>
      <c r="D829" s="1"/>
      <c r="E829" s="2" t="s">
        <v>1675</v>
      </c>
      <c r="F829" s="2">
        <v>74</v>
      </c>
      <c r="G829" s="2">
        <v>97</v>
      </c>
      <c r="H829" s="2" t="s">
        <v>1760</v>
      </c>
      <c r="I829" s="5" t="s">
        <v>39</v>
      </c>
      <c r="J829" s="5"/>
      <c r="K829" s="2"/>
      <c r="L829" s="2" t="s">
        <v>1761</v>
      </c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T829" s="1"/>
      <c r="AU829" s="34"/>
      <c r="AV829" s="34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</row>
    <row r="830" spans="1:61" ht="30" hidden="1" x14ac:dyDescent="0.25">
      <c r="A830" s="1" t="s">
        <v>35</v>
      </c>
      <c r="B830" s="1" t="s">
        <v>36</v>
      </c>
      <c r="C830" s="1">
        <v>22</v>
      </c>
      <c r="D830" s="1"/>
      <c r="E830" s="2" t="s">
        <v>1762</v>
      </c>
      <c r="F830" s="1">
        <v>1</v>
      </c>
      <c r="G830" s="1"/>
      <c r="H830" s="1"/>
      <c r="I830" s="5" t="s">
        <v>39</v>
      </c>
      <c r="J830" s="5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T830" s="1"/>
      <c r="AU830" s="34"/>
      <c r="AV830" s="34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2">
        <v>113.2</v>
      </c>
    </row>
    <row r="831" spans="1:61" hidden="1" x14ac:dyDescent="0.25">
      <c r="A831" s="1" t="s">
        <v>40</v>
      </c>
      <c r="B831" s="1" t="s">
        <v>322</v>
      </c>
      <c r="C831" s="1">
        <v>22</v>
      </c>
      <c r="D831" s="1"/>
      <c r="E831" s="2" t="s">
        <v>1762</v>
      </c>
      <c r="F831" s="2">
        <v>2</v>
      </c>
      <c r="G831" s="2">
        <v>14</v>
      </c>
      <c r="H831" s="2" t="s">
        <v>1763</v>
      </c>
      <c r="I831" s="5" t="s">
        <v>39</v>
      </c>
      <c r="J831" s="5"/>
      <c r="K831" s="2"/>
      <c r="L831" s="2" t="s">
        <v>1764</v>
      </c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T831" s="1"/>
      <c r="AU831" s="34"/>
      <c r="AV831" s="34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</row>
    <row r="832" spans="1:61" hidden="1" x14ac:dyDescent="0.25">
      <c r="A832" s="1" t="s">
        <v>40</v>
      </c>
      <c r="B832" s="1" t="s">
        <v>322</v>
      </c>
      <c r="C832" s="1">
        <v>22</v>
      </c>
      <c r="D832" s="1"/>
      <c r="E832" s="2" t="s">
        <v>1762</v>
      </c>
      <c r="F832" s="2">
        <v>3</v>
      </c>
      <c r="G832" s="2">
        <v>8</v>
      </c>
      <c r="H832" s="2" t="s">
        <v>1765</v>
      </c>
      <c r="I832" s="5" t="s">
        <v>39</v>
      </c>
      <c r="J832" s="5"/>
      <c r="K832" s="2"/>
      <c r="L832" s="2" t="s">
        <v>1766</v>
      </c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T832" s="1"/>
      <c r="AU832" s="34"/>
      <c r="AV832" s="34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</row>
    <row r="833" spans="1:61" ht="30" hidden="1" x14ac:dyDescent="0.25">
      <c r="A833" s="1" t="s">
        <v>35</v>
      </c>
      <c r="B833" s="1" t="s">
        <v>36</v>
      </c>
      <c r="C833" s="1">
        <v>22</v>
      </c>
      <c r="D833" s="1"/>
      <c r="E833" s="2" t="s">
        <v>1762</v>
      </c>
      <c r="F833" s="1">
        <v>4</v>
      </c>
      <c r="G833" s="1"/>
      <c r="H833" s="1"/>
      <c r="I833" s="5" t="s">
        <v>39</v>
      </c>
      <c r="J833" s="5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T833" s="1"/>
      <c r="AU833" s="34"/>
      <c r="AV833" s="34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2">
        <v>105.2</v>
      </c>
    </row>
    <row r="834" spans="1:61" hidden="1" x14ac:dyDescent="0.25">
      <c r="A834" s="1" t="s">
        <v>40</v>
      </c>
      <c r="B834" s="1" t="s">
        <v>322</v>
      </c>
      <c r="C834" s="1">
        <v>22</v>
      </c>
      <c r="D834" s="1"/>
      <c r="E834" s="2" t="s">
        <v>1762</v>
      </c>
      <c r="F834" s="2">
        <v>5</v>
      </c>
      <c r="G834" s="2">
        <v>13</v>
      </c>
      <c r="H834" s="2" t="s">
        <v>1767</v>
      </c>
      <c r="I834" s="5" t="s">
        <v>39</v>
      </c>
      <c r="J834" s="5"/>
      <c r="K834" s="2"/>
      <c r="L834" s="2" t="s">
        <v>1768</v>
      </c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T834" s="1"/>
      <c r="AU834" s="34"/>
      <c r="AV834" s="34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</row>
    <row r="835" spans="1:61" ht="30" hidden="1" x14ac:dyDescent="0.25">
      <c r="A835" s="1" t="s">
        <v>35</v>
      </c>
      <c r="B835" s="1" t="s">
        <v>36</v>
      </c>
      <c r="C835" s="1">
        <v>22</v>
      </c>
      <c r="D835" s="1"/>
      <c r="E835" s="2" t="s">
        <v>1762</v>
      </c>
      <c r="F835" s="1">
        <v>6</v>
      </c>
      <c r="G835" s="1">
        <v>14</v>
      </c>
      <c r="H835" s="2" t="s">
        <v>1636</v>
      </c>
      <c r="I835" s="5" t="s">
        <v>39</v>
      </c>
      <c r="J835" s="5"/>
      <c r="K835" s="2"/>
      <c r="L835" s="1" t="s">
        <v>1637</v>
      </c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T835" s="1"/>
      <c r="AU835" s="34"/>
      <c r="AV835" s="34"/>
      <c r="AW835" s="1"/>
      <c r="AX835" s="1"/>
      <c r="AY835" s="1"/>
      <c r="AZ835" s="1"/>
      <c r="BA835" s="1"/>
      <c r="BB835" s="1"/>
      <c r="BC835" s="1"/>
      <c r="BD835" s="1"/>
      <c r="BE835" s="1"/>
      <c r="BF835" s="1" t="s">
        <v>1638</v>
      </c>
      <c r="BG835" s="1"/>
      <c r="BH835" s="1"/>
      <c r="BI835" s="2">
        <v>212.2</v>
      </c>
    </row>
    <row r="836" spans="1:61" ht="30" hidden="1" x14ac:dyDescent="0.25">
      <c r="A836" s="1" t="s">
        <v>35</v>
      </c>
      <c r="B836" s="1" t="s">
        <v>36</v>
      </c>
      <c r="C836" s="1">
        <v>22</v>
      </c>
      <c r="D836" s="1"/>
      <c r="E836" s="2" t="s">
        <v>1762</v>
      </c>
      <c r="F836" s="1" t="s">
        <v>333</v>
      </c>
      <c r="G836" s="1">
        <v>5</v>
      </c>
      <c r="H836" s="2" t="s">
        <v>1639</v>
      </c>
      <c r="I836" s="5" t="s">
        <v>39</v>
      </c>
      <c r="J836" s="5"/>
      <c r="K836" s="2"/>
      <c r="L836" s="1" t="s">
        <v>1640</v>
      </c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T836" s="1"/>
      <c r="AU836" s="34"/>
      <c r="AV836" s="34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2">
        <v>113.2</v>
      </c>
    </row>
    <row r="837" spans="1:61" ht="30" hidden="1" x14ac:dyDescent="0.25">
      <c r="A837" s="1" t="s">
        <v>35</v>
      </c>
      <c r="B837" s="1" t="s">
        <v>36</v>
      </c>
      <c r="C837" s="1">
        <v>22</v>
      </c>
      <c r="D837" s="1"/>
      <c r="E837" s="2" t="s">
        <v>1762</v>
      </c>
      <c r="F837" s="1" t="s">
        <v>335</v>
      </c>
      <c r="G837" s="1">
        <v>3</v>
      </c>
      <c r="H837" s="2" t="s">
        <v>1641</v>
      </c>
      <c r="I837" s="5" t="s">
        <v>39</v>
      </c>
      <c r="J837" s="5"/>
      <c r="K837" s="2"/>
      <c r="L837" s="1" t="s">
        <v>1642</v>
      </c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T837" s="1"/>
      <c r="AU837" s="34"/>
      <c r="AV837" s="34"/>
      <c r="AW837" s="1"/>
      <c r="AX837" s="1"/>
      <c r="AY837" s="1"/>
      <c r="AZ837" s="1"/>
      <c r="BA837" s="1"/>
      <c r="BB837" s="1"/>
      <c r="BC837" s="1"/>
      <c r="BD837" s="1"/>
      <c r="BE837" s="1"/>
      <c r="BF837" s="1" t="s">
        <v>1643</v>
      </c>
      <c r="BG837" s="1" t="s">
        <v>376</v>
      </c>
      <c r="BH837" s="1"/>
      <c r="BI837" s="2">
        <v>366.4</v>
      </c>
    </row>
    <row r="838" spans="1:61" hidden="1" x14ac:dyDescent="0.25">
      <c r="A838" s="1" t="s">
        <v>40</v>
      </c>
      <c r="B838" s="1" t="s">
        <v>322</v>
      </c>
      <c r="C838" s="1">
        <v>22</v>
      </c>
      <c r="D838" s="1"/>
      <c r="E838" s="2" t="s">
        <v>1762</v>
      </c>
      <c r="F838" s="2" t="s">
        <v>1769</v>
      </c>
      <c r="G838" s="2">
        <v>3</v>
      </c>
      <c r="H838" s="2" t="s">
        <v>1770</v>
      </c>
      <c r="I838" s="5" t="s">
        <v>39</v>
      </c>
      <c r="J838" s="5"/>
      <c r="K838" s="2"/>
      <c r="L838" s="25" t="s">
        <v>1771</v>
      </c>
      <c r="M838" s="25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T838" s="1"/>
      <c r="AU838" s="34"/>
      <c r="AV838" s="34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</row>
    <row r="839" spans="1:61" ht="30" hidden="1" x14ac:dyDescent="0.25">
      <c r="A839" s="1" t="s">
        <v>35</v>
      </c>
      <c r="B839" s="1" t="s">
        <v>36</v>
      </c>
      <c r="C839" s="1">
        <v>22</v>
      </c>
      <c r="D839" s="1"/>
      <c r="E839" s="2" t="s">
        <v>1762</v>
      </c>
      <c r="F839" s="1" t="s">
        <v>1625</v>
      </c>
      <c r="G839" s="1">
        <v>17</v>
      </c>
      <c r="H839" s="2" t="s">
        <v>1644</v>
      </c>
      <c r="I839" s="5" t="s">
        <v>39</v>
      </c>
      <c r="J839" s="5"/>
      <c r="K839" s="2"/>
      <c r="L839" s="1" t="s">
        <v>1645</v>
      </c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T839" s="1"/>
      <c r="AU839" s="34"/>
      <c r="AV839" s="34"/>
      <c r="AW839" s="1"/>
      <c r="AX839" s="1"/>
      <c r="AY839" s="1"/>
      <c r="AZ839" s="1"/>
      <c r="BA839" s="1"/>
      <c r="BB839" s="1"/>
      <c r="BC839" s="1"/>
      <c r="BD839" s="1"/>
      <c r="BE839" s="1"/>
      <c r="BF839" s="1" t="s">
        <v>1646</v>
      </c>
      <c r="BG839" s="1"/>
      <c r="BH839" s="1"/>
      <c r="BI839" s="2">
        <v>110.8</v>
      </c>
    </row>
    <row r="840" spans="1:61" ht="30" hidden="1" x14ac:dyDescent="0.25">
      <c r="A840" s="1" t="s">
        <v>35</v>
      </c>
      <c r="B840" s="1" t="s">
        <v>165</v>
      </c>
      <c r="C840" s="1">
        <v>3</v>
      </c>
      <c r="D840" s="1"/>
      <c r="E840" s="1" t="s">
        <v>1772</v>
      </c>
      <c r="F840" s="1">
        <v>2</v>
      </c>
      <c r="G840" s="1"/>
      <c r="H840" s="2"/>
      <c r="I840" s="5" t="s">
        <v>39</v>
      </c>
      <c r="J840" s="5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T840" s="1"/>
      <c r="AU840" s="34"/>
      <c r="AV840" s="34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2">
        <v>267.2</v>
      </c>
    </row>
    <row r="841" spans="1:61" hidden="1" x14ac:dyDescent="0.25">
      <c r="A841" s="1" t="s">
        <v>40</v>
      </c>
      <c r="B841" s="1" t="s">
        <v>235</v>
      </c>
      <c r="C841" s="1">
        <v>3</v>
      </c>
      <c r="D841" s="1"/>
      <c r="E841" s="2" t="s">
        <v>1772</v>
      </c>
      <c r="F841" s="2">
        <v>4</v>
      </c>
      <c r="G841" s="2">
        <v>4</v>
      </c>
      <c r="H841" s="2" t="s">
        <v>1777</v>
      </c>
      <c r="I841" s="2" t="s">
        <v>52</v>
      </c>
      <c r="J841" s="2"/>
      <c r="K841" s="2"/>
      <c r="L841" s="10" t="s">
        <v>1778</v>
      </c>
      <c r="M841" s="10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T841" s="1"/>
      <c r="AU841" s="34"/>
      <c r="AV841" s="34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</row>
    <row r="842" spans="1:61" hidden="1" x14ac:dyDescent="0.25">
      <c r="A842" s="1" t="s">
        <v>40</v>
      </c>
      <c r="B842" s="1" t="s">
        <v>235</v>
      </c>
      <c r="C842" s="1">
        <v>3</v>
      </c>
      <c r="D842" s="1"/>
      <c r="E842" s="2" t="s">
        <v>1772</v>
      </c>
      <c r="F842" s="2">
        <v>4</v>
      </c>
      <c r="G842" s="2">
        <v>6</v>
      </c>
      <c r="H842" s="2" t="s">
        <v>1779</v>
      </c>
      <c r="I842" s="2" t="s">
        <v>52</v>
      </c>
      <c r="J842" s="2"/>
      <c r="K842" s="2"/>
      <c r="L842" s="10" t="s">
        <v>1780</v>
      </c>
      <c r="M842" s="10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T842" s="1"/>
      <c r="AU842" s="34"/>
      <c r="AV842" s="34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</row>
    <row r="843" spans="1:61" hidden="1" x14ac:dyDescent="0.25">
      <c r="A843" s="1" t="s">
        <v>40</v>
      </c>
      <c r="B843" s="1" t="s">
        <v>235</v>
      </c>
      <c r="C843" s="1">
        <v>3</v>
      </c>
      <c r="D843" s="1"/>
      <c r="E843" s="2" t="s">
        <v>1772</v>
      </c>
      <c r="F843" s="2">
        <v>4</v>
      </c>
      <c r="G843" s="2">
        <v>2</v>
      </c>
      <c r="H843" s="2" t="s">
        <v>1773</v>
      </c>
      <c r="I843" s="2" t="s">
        <v>52</v>
      </c>
      <c r="J843" s="2"/>
      <c r="K843" s="2"/>
      <c r="L843" s="10" t="s">
        <v>1774</v>
      </c>
      <c r="M843" s="10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T843" s="1"/>
      <c r="AU843" s="34"/>
      <c r="AV843" s="34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</row>
    <row r="844" spans="1:61" hidden="1" x14ac:dyDescent="0.25">
      <c r="A844" s="1" t="s">
        <v>40</v>
      </c>
      <c r="B844" s="1" t="s">
        <v>235</v>
      </c>
      <c r="C844" s="1">
        <v>3</v>
      </c>
      <c r="D844" s="1"/>
      <c r="E844" s="2" t="s">
        <v>1772</v>
      </c>
      <c r="F844" s="2">
        <v>4</v>
      </c>
      <c r="G844" s="2">
        <v>8</v>
      </c>
      <c r="H844" s="2" t="s">
        <v>1783</v>
      </c>
      <c r="I844" s="2" t="s">
        <v>52</v>
      </c>
      <c r="J844" s="2"/>
      <c r="K844" s="2"/>
      <c r="L844" s="10" t="s">
        <v>1784</v>
      </c>
      <c r="M844" s="10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T844" s="1"/>
      <c r="AU844" s="34"/>
      <c r="AV844" s="34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</row>
    <row r="845" spans="1:61" hidden="1" x14ac:dyDescent="0.25">
      <c r="A845" s="1" t="s">
        <v>40</v>
      </c>
      <c r="B845" s="1" t="s">
        <v>235</v>
      </c>
      <c r="C845" s="1">
        <v>3</v>
      </c>
      <c r="D845" s="1"/>
      <c r="E845" s="2" t="s">
        <v>1772</v>
      </c>
      <c r="F845" s="2">
        <v>4</v>
      </c>
      <c r="G845" s="2">
        <v>8</v>
      </c>
      <c r="H845" s="5" t="s">
        <v>1781</v>
      </c>
      <c r="I845" s="5" t="s">
        <v>39</v>
      </c>
      <c r="J845" s="5"/>
      <c r="K845" s="2"/>
      <c r="L845" s="10" t="s">
        <v>1782</v>
      </c>
      <c r="M845" s="10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T845" s="1"/>
      <c r="AU845" s="34"/>
      <c r="AV845" s="34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</row>
    <row r="846" spans="1:61" ht="30" hidden="1" x14ac:dyDescent="0.25">
      <c r="A846" s="1" t="s">
        <v>40</v>
      </c>
      <c r="B846" s="1" t="s">
        <v>235</v>
      </c>
      <c r="C846" s="1">
        <v>3</v>
      </c>
      <c r="D846" s="1"/>
      <c r="E846" s="2" t="s">
        <v>1772</v>
      </c>
      <c r="F846" s="2">
        <v>4</v>
      </c>
      <c r="G846" s="2">
        <v>3</v>
      </c>
      <c r="H846" s="2" t="s">
        <v>1775</v>
      </c>
      <c r="I846" s="2" t="s">
        <v>52</v>
      </c>
      <c r="J846" s="2"/>
      <c r="K846" s="2"/>
      <c r="L846" s="10" t="s">
        <v>1776</v>
      </c>
      <c r="M846" s="10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T846" s="1"/>
      <c r="AU846" s="34"/>
      <c r="AV846" s="34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</row>
    <row r="847" spans="1:61" hidden="1" x14ac:dyDescent="0.25">
      <c r="A847" s="1" t="s">
        <v>40</v>
      </c>
      <c r="B847" s="1" t="s">
        <v>235</v>
      </c>
      <c r="C847" s="1">
        <v>3</v>
      </c>
      <c r="D847" s="1"/>
      <c r="E847" s="2" t="s">
        <v>1772</v>
      </c>
      <c r="F847" s="2">
        <v>6</v>
      </c>
      <c r="G847" s="2">
        <v>8</v>
      </c>
      <c r="H847" s="5" t="s">
        <v>1789</v>
      </c>
      <c r="I847" s="5" t="s">
        <v>39</v>
      </c>
      <c r="J847" s="5"/>
      <c r="K847" s="2"/>
      <c r="L847" s="10" t="s">
        <v>1790</v>
      </c>
      <c r="M847" s="10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T847" s="1"/>
      <c r="AU847" s="34"/>
      <c r="AV847" s="34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</row>
    <row r="848" spans="1:61" hidden="1" x14ac:dyDescent="0.25">
      <c r="A848" s="1" t="s">
        <v>40</v>
      </c>
      <c r="B848" s="1" t="s">
        <v>235</v>
      </c>
      <c r="C848" s="1">
        <v>3</v>
      </c>
      <c r="D848" s="1"/>
      <c r="E848" s="2" t="s">
        <v>1772</v>
      </c>
      <c r="F848" s="2">
        <v>6</v>
      </c>
      <c r="G848" s="2">
        <v>8</v>
      </c>
      <c r="H848" s="2" t="s">
        <v>1791</v>
      </c>
      <c r="I848" s="2" t="s">
        <v>52</v>
      </c>
      <c r="J848" s="2"/>
      <c r="K848" s="2"/>
      <c r="L848" s="10" t="s">
        <v>1792</v>
      </c>
      <c r="M848" s="10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T848" s="1"/>
      <c r="AU848" s="34"/>
      <c r="AV848" s="34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</row>
    <row r="849" spans="1:61" hidden="1" x14ac:dyDescent="0.25">
      <c r="A849" s="1" t="s">
        <v>40</v>
      </c>
      <c r="B849" s="1" t="s">
        <v>235</v>
      </c>
      <c r="C849" s="1">
        <v>3</v>
      </c>
      <c r="D849" s="1"/>
      <c r="E849" s="2" t="s">
        <v>1772</v>
      </c>
      <c r="F849" s="2">
        <v>6</v>
      </c>
      <c r="G849" s="2">
        <v>5</v>
      </c>
      <c r="H849" s="2" t="s">
        <v>1785</v>
      </c>
      <c r="I849" s="2" t="s">
        <v>52</v>
      </c>
      <c r="J849" s="2"/>
      <c r="K849" s="2"/>
      <c r="L849" s="10" t="s">
        <v>1786</v>
      </c>
      <c r="M849" s="10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T849" s="1"/>
      <c r="AU849" s="34"/>
      <c r="AV849" s="34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</row>
    <row r="850" spans="1:61" hidden="1" x14ac:dyDescent="0.25">
      <c r="A850" s="1" t="s">
        <v>40</v>
      </c>
      <c r="B850" s="1" t="s">
        <v>235</v>
      </c>
      <c r="C850" s="1">
        <v>3</v>
      </c>
      <c r="D850" s="1"/>
      <c r="E850" s="2" t="s">
        <v>1772</v>
      </c>
      <c r="F850" s="2">
        <v>6</v>
      </c>
      <c r="G850" s="2">
        <v>6</v>
      </c>
      <c r="H850" s="2" t="s">
        <v>1787</v>
      </c>
      <c r="I850" s="2" t="s">
        <v>52</v>
      </c>
      <c r="J850" s="2"/>
      <c r="K850" s="2"/>
      <c r="L850" s="10" t="s">
        <v>1788</v>
      </c>
      <c r="M850" s="10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T850" s="1"/>
      <c r="AU850" s="34"/>
      <c r="AV850" s="34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</row>
    <row r="851" spans="1:61" hidden="1" x14ac:dyDescent="0.25">
      <c r="A851" s="1" t="s">
        <v>40</v>
      </c>
      <c r="B851" s="1" t="s">
        <v>235</v>
      </c>
      <c r="C851" s="1">
        <v>3</v>
      </c>
      <c r="D851" s="1"/>
      <c r="E851" s="2" t="s">
        <v>1772</v>
      </c>
      <c r="F851" s="2">
        <v>8</v>
      </c>
      <c r="G851" s="2">
        <v>3</v>
      </c>
      <c r="H851" s="2" t="s">
        <v>1793</v>
      </c>
      <c r="I851" s="2" t="s">
        <v>52</v>
      </c>
      <c r="J851" s="2"/>
      <c r="K851" s="2"/>
      <c r="L851" s="10"/>
      <c r="M851" s="10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T851" s="1"/>
      <c r="AU851" s="34"/>
      <c r="AV851" s="34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</row>
    <row r="852" spans="1:61" hidden="1" x14ac:dyDescent="0.25">
      <c r="A852" s="1" t="s">
        <v>40</v>
      </c>
      <c r="B852" s="1" t="s">
        <v>235</v>
      </c>
      <c r="C852" s="1">
        <v>3</v>
      </c>
      <c r="D852" s="1"/>
      <c r="E852" s="2" t="s">
        <v>1772</v>
      </c>
      <c r="F852" s="2">
        <v>8</v>
      </c>
      <c r="G852" s="2">
        <v>5</v>
      </c>
      <c r="H852" s="2" t="s">
        <v>1794</v>
      </c>
      <c r="I852" s="2" t="s">
        <v>52</v>
      </c>
      <c r="J852" s="2"/>
      <c r="K852" s="2"/>
      <c r="L852" s="10" t="s">
        <v>1795</v>
      </c>
      <c r="M852" s="10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T852" s="1"/>
      <c r="AU852" s="34"/>
      <c r="AV852" s="34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</row>
    <row r="853" spans="1:61" hidden="1" x14ac:dyDescent="0.25">
      <c r="A853" s="1" t="s">
        <v>40</v>
      </c>
      <c r="B853" s="1" t="s">
        <v>235</v>
      </c>
      <c r="C853" s="1">
        <v>3</v>
      </c>
      <c r="D853" s="1"/>
      <c r="E853" s="2" t="s">
        <v>1772</v>
      </c>
      <c r="F853" s="2">
        <v>8</v>
      </c>
      <c r="G853" s="2">
        <v>6</v>
      </c>
      <c r="H853" s="5" t="s">
        <v>1796</v>
      </c>
      <c r="I853" s="5" t="s">
        <v>39</v>
      </c>
      <c r="J853" s="5"/>
      <c r="K853" s="2"/>
      <c r="L853" s="10" t="s">
        <v>1797</v>
      </c>
      <c r="M853" s="10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T853" s="1"/>
      <c r="AU853" s="34"/>
      <c r="AV853" s="34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</row>
    <row r="854" spans="1:61" hidden="1" x14ac:dyDescent="0.25">
      <c r="A854" s="1" t="s">
        <v>40</v>
      </c>
      <c r="B854" s="1" t="s">
        <v>235</v>
      </c>
      <c r="C854" s="1">
        <v>3</v>
      </c>
      <c r="D854" s="1"/>
      <c r="E854" s="2" t="s">
        <v>1772</v>
      </c>
      <c r="F854" s="2">
        <v>11</v>
      </c>
      <c r="G854" s="2">
        <v>4</v>
      </c>
      <c r="H854" s="5" t="s">
        <v>1800</v>
      </c>
      <c r="I854" s="5" t="s">
        <v>39</v>
      </c>
      <c r="J854" s="5"/>
      <c r="K854" s="2"/>
      <c r="L854" s="10" t="s">
        <v>1801</v>
      </c>
      <c r="M854" s="10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T854" s="1"/>
      <c r="AU854" s="34"/>
      <c r="AV854" s="34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</row>
    <row r="855" spans="1:61" hidden="1" x14ac:dyDescent="0.25">
      <c r="A855" s="1" t="s">
        <v>40</v>
      </c>
      <c r="B855" s="1" t="s">
        <v>235</v>
      </c>
      <c r="C855" s="1">
        <v>3</v>
      </c>
      <c r="D855" s="1"/>
      <c r="E855" s="2" t="s">
        <v>1772</v>
      </c>
      <c r="F855" s="2">
        <v>11</v>
      </c>
      <c r="G855" s="2">
        <v>5</v>
      </c>
      <c r="H855" s="2" t="s">
        <v>1802</v>
      </c>
      <c r="I855" s="2" t="s">
        <v>52</v>
      </c>
      <c r="J855" s="2"/>
      <c r="K855" s="2"/>
      <c r="L855" s="10" t="s">
        <v>1803</v>
      </c>
      <c r="M855" s="10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T855" s="1"/>
      <c r="AU855" s="34"/>
      <c r="AV855" s="34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</row>
    <row r="856" spans="1:61" hidden="1" x14ac:dyDescent="0.25">
      <c r="A856" s="1" t="s">
        <v>40</v>
      </c>
      <c r="B856" s="1" t="s">
        <v>235</v>
      </c>
      <c r="C856" s="1">
        <v>3</v>
      </c>
      <c r="D856" s="1"/>
      <c r="E856" s="2" t="s">
        <v>1772</v>
      </c>
      <c r="F856" s="2">
        <v>11</v>
      </c>
      <c r="G856" s="2">
        <v>6</v>
      </c>
      <c r="H856" s="2" t="s">
        <v>1806</v>
      </c>
      <c r="I856" s="2" t="s">
        <v>52</v>
      </c>
      <c r="J856" s="2"/>
      <c r="K856" s="2"/>
      <c r="L856" s="10" t="s">
        <v>1807</v>
      </c>
      <c r="M856" s="10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T856" s="1"/>
      <c r="AU856" s="34"/>
      <c r="AV856" s="34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</row>
    <row r="857" spans="1:61" hidden="1" x14ac:dyDescent="0.25">
      <c r="A857" s="1" t="s">
        <v>40</v>
      </c>
      <c r="B857" s="1" t="s">
        <v>235</v>
      </c>
      <c r="C857" s="1">
        <v>3</v>
      </c>
      <c r="D857" s="1"/>
      <c r="E857" s="2" t="s">
        <v>1772</v>
      </c>
      <c r="F857" s="2">
        <v>11</v>
      </c>
      <c r="G857" s="2">
        <v>5</v>
      </c>
      <c r="H857" s="2" t="s">
        <v>1804</v>
      </c>
      <c r="I857" s="2" t="s">
        <v>52</v>
      </c>
      <c r="J857" s="2"/>
      <c r="K857" s="2"/>
      <c r="L857" s="10" t="s">
        <v>1805</v>
      </c>
      <c r="M857" s="10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T857" s="1"/>
      <c r="AU857" s="34"/>
      <c r="AV857" s="34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</row>
    <row r="858" spans="1:61" hidden="1" x14ac:dyDescent="0.25">
      <c r="A858" s="1" t="s">
        <v>40</v>
      </c>
      <c r="B858" s="1" t="s">
        <v>235</v>
      </c>
      <c r="C858" s="1">
        <v>3</v>
      </c>
      <c r="D858" s="1"/>
      <c r="E858" s="2" t="s">
        <v>1772</v>
      </c>
      <c r="F858" s="2">
        <v>11</v>
      </c>
      <c r="G858" s="2">
        <v>1</v>
      </c>
      <c r="H858" s="2" t="s">
        <v>1798</v>
      </c>
      <c r="I858" s="2" t="s">
        <v>52</v>
      </c>
      <c r="J858" s="2"/>
      <c r="K858" s="2"/>
      <c r="L858" s="10" t="s">
        <v>1799</v>
      </c>
      <c r="M858" s="10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T858" s="1"/>
      <c r="AU858" s="34"/>
      <c r="AV858" s="34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</row>
    <row r="859" spans="1:61" hidden="1" x14ac:dyDescent="0.25">
      <c r="A859" s="1" t="s">
        <v>40</v>
      </c>
      <c r="B859" s="1" t="s">
        <v>235</v>
      </c>
      <c r="C859" s="1">
        <v>3</v>
      </c>
      <c r="D859" s="1"/>
      <c r="E859" s="2" t="s">
        <v>1772</v>
      </c>
      <c r="F859" s="2">
        <v>12</v>
      </c>
      <c r="G859" s="2">
        <v>8</v>
      </c>
      <c r="H859" s="2" t="s">
        <v>1810</v>
      </c>
      <c r="I859" s="2" t="s">
        <v>52</v>
      </c>
      <c r="J859" s="2"/>
      <c r="K859" s="2"/>
      <c r="L859" s="10" t="s">
        <v>1811</v>
      </c>
      <c r="M859" s="10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T859" s="1"/>
      <c r="AU859" s="34"/>
      <c r="AV859" s="34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</row>
    <row r="860" spans="1:61" hidden="1" x14ac:dyDescent="0.25">
      <c r="A860" s="1" t="s">
        <v>40</v>
      </c>
      <c r="B860" s="1" t="s">
        <v>235</v>
      </c>
      <c r="C860" s="1">
        <v>3</v>
      </c>
      <c r="D860" s="1"/>
      <c r="E860" s="2" t="s">
        <v>1772</v>
      </c>
      <c r="F860" s="2">
        <v>12</v>
      </c>
      <c r="G860" s="2">
        <v>5</v>
      </c>
      <c r="H860" s="5" t="s">
        <v>1808</v>
      </c>
      <c r="I860" s="5" t="s">
        <v>39</v>
      </c>
      <c r="J860" s="5"/>
      <c r="K860" s="2"/>
      <c r="L860" s="10" t="s">
        <v>1809</v>
      </c>
      <c r="M860" s="10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T860" s="1"/>
      <c r="AU860" s="34"/>
      <c r="AV860" s="34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</row>
    <row r="861" spans="1:61" hidden="1" x14ac:dyDescent="0.25">
      <c r="A861" s="1" t="s">
        <v>40</v>
      </c>
      <c r="B861" s="1" t="s">
        <v>235</v>
      </c>
      <c r="C861" s="1">
        <v>3</v>
      </c>
      <c r="D861" s="1"/>
      <c r="E861" s="2" t="s">
        <v>1772</v>
      </c>
      <c r="F861" s="2">
        <v>13</v>
      </c>
      <c r="G861" s="2">
        <v>3</v>
      </c>
      <c r="H861" s="2" t="s">
        <v>1814</v>
      </c>
      <c r="I861" s="2" t="s">
        <v>52</v>
      </c>
      <c r="J861" s="2"/>
      <c r="K861" s="2"/>
      <c r="L861" s="10" t="s">
        <v>1815</v>
      </c>
      <c r="M861" s="10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T861" s="1"/>
      <c r="AU861" s="34"/>
      <c r="AV861" s="34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</row>
    <row r="862" spans="1:61" hidden="1" x14ac:dyDescent="0.25">
      <c r="A862" s="1" t="s">
        <v>40</v>
      </c>
      <c r="B862" s="1" t="s">
        <v>235</v>
      </c>
      <c r="C862" s="1">
        <v>3</v>
      </c>
      <c r="D862" s="1"/>
      <c r="E862" s="2" t="s">
        <v>1772</v>
      </c>
      <c r="F862" s="2">
        <v>13</v>
      </c>
      <c r="G862" s="2">
        <v>2</v>
      </c>
      <c r="H862" s="5" t="s">
        <v>1812</v>
      </c>
      <c r="I862" s="5" t="s">
        <v>39</v>
      </c>
      <c r="J862" s="5"/>
      <c r="K862" s="2"/>
      <c r="L862" s="10" t="s">
        <v>1813</v>
      </c>
      <c r="M862" s="10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T862" s="1"/>
      <c r="AU862" s="34"/>
      <c r="AV862" s="34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</row>
    <row r="863" spans="1:61" hidden="1" x14ac:dyDescent="0.25">
      <c r="A863" s="1" t="s">
        <v>40</v>
      </c>
      <c r="B863" s="1" t="s">
        <v>235</v>
      </c>
      <c r="C863" s="1">
        <v>3</v>
      </c>
      <c r="D863" s="1"/>
      <c r="E863" s="2" t="s">
        <v>1772</v>
      </c>
      <c r="F863" s="2">
        <v>14</v>
      </c>
      <c r="G863" s="2">
        <v>5</v>
      </c>
      <c r="H863" s="5" t="s">
        <v>1816</v>
      </c>
      <c r="I863" s="5" t="s">
        <v>39</v>
      </c>
      <c r="J863" s="5"/>
      <c r="K863" s="2"/>
      <c r="L863" s="10" t="s">
        <v>1817</v>
      </c>
      <c r="M863" s="10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T863" s="1"/>
      <c r="AU863" s="34"/>
      <c r="AV863" s="34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</row>
    <row r="864" spans="1:61" hidden="1" x14ac:dyDescent="0.25">
      <c r="A864" s="1" t="s">
        <v>40</v>
      </c>
      <c r="B864" s="1" t="s">
        <v>235</v>
      </c>
      <c r="C864" s="1">
        <v>3</v>
      </c>
      <c r="D864" s="1"/>
      <c r="E864" s="2" t="s">
        <v>1772</v>
      </c>
      <c r="F864" s="2">
        <v>14</v>
      </c>
      <c r="G864" s="2">
        <v>7</v>
      </c>
      <c r="H864" s="2" t="s">
        <v>1818</v>
      </c>
      <c r="I864" s="2" t="s">
        <v>52</v>
      </c>
      <c r="J864" s="2"/>
      <c r="K864" s="2"/>
      <c r="L864" s="10" t="s">
        <v>1819</v>
      </c>
      <c r="M864" s="10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T864" s="1"/>
      <c r="AU864" s="34"/>
      <c r="AV864" s="34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</row>
    <row r="865" spans="1:61" hidden="1" x14ac:dyDescent="0.25">
      <c r="A865" s="1" t="s">
        <v>40</v>
      </c>
      <c r="B865" s="1" t="s">
        <v>235</v>
      </c>
      <c r="C865" s="1">
        <v>3</v>
      </c>
      <c r="D865" s="1"/>
      <c r="E865" s="2" t="s">
        <v>1772</v>
      </c>
      <c r="F865" s="2">
        <v>16</v>
      </c>
      <c r="G865" s="2">
        <v>6</v>
      </c>
      <c r="H865" s="2" t="s">
        <v>1825</v>
      </c>
      <c r="I865" s="2" t="s">
        <v>52</v>
      </c>
      <c r="J865" s="2"/>
      <c r="K865" s="2"/>
      <c r="L865" s="10"/>
      <c r="M865" s="10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T865" s="1"/>
      <c r="AU865" s="34"/>
      <c r="AV865" s="34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</row>
    <row r="866" spans="1:61" ht="105" hidden="1" x14ac:dyDescent="0.25">
      <c r="A866" s="7" t="s">
        <v>40</v>
      </c>
      <c r="B866" s="7" t="s">
        <v>235</v>
      </c>
      <c r="C866" s="7">
        <v>3</v>
      </c>
      <c r="D866" s="7" t="s">
        <v>236</v>
      </c>
      <c r="E866" s="8" t="s">
        <v>1772</v>
      </c>
      <c r="F866" s="8">
        <v>16</v>
      </c>
      <c r="G866" s="8">
        <v>3</v>
      </c>
      <c r="H866" s="5" t="s">
        <v>1820</v>
      </c>
      <c r="I866" s="5" t="s">
        <v>39</v>
      </c>
      <c r="J866" s="6"/>
      <c r="K866" s="2"/>
      <c r="L866" s="10" t="s">
        <v>1821</v>
      </c>
      <c r="M866" s="2" t="s">
        <v>1822</v>
      </c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T866" s="1"/>
      <c r="AU866" s="34"/>
      <c r="AV866" s="34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</row>
    <row r="867" spans="1:61" hidden="1" x14ac:dyDescent="0.25">
      <c r="A867" s="1" t="s">
        <v>40</v>
      </c>
      <c r="B867" s="1" t="s">
        <v>235</v>
      </c>
      <c r="C867" s="1">
        <v>3</v>
      </c>
      <c r="D867" s="1"/>
      <c r="E867" s="2" t="s">
        <v>1772</v>
      </c>
      <c r="F867" s="2">
        <v>16</v>
      </c>
      <c r="G867" s="2">
        <v>4</v>
      </c>
      <c r="H867" s="24" t="s">
        <v>1823</v>
      </c>
      <c r="I867" s="2" t="s">
        <v>52</v>
      </c>
      <c r="J867" s="2"/>
      <c r="K867" s="2"/>
      <c r="L867" s="10" t="s">
        <v>1824</v>
      </c>
      <c r="M867" s="10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T867" s="1"/>
      <c r="AU867" s="34"/>
      <c r="AV867" s="34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</row>
    <row r="868" spans="1:61" hidden="1" x14ac:dyDescent="0.25">
      <c r="A868" s="1" t="s">
        <v>40</v>
      </c>
      <c r="B868" s="1" t="s">
        <v>235</v>
      </c>
      <c r="C868" s="1">
        <v>3</v>
      </c>
      <c r="D868" s="1"/>
      <c r="E868" s="2" t="s">
        <v>1772</v>
      </c>
      <c r="F868" s="2" t="s">
        <v>725</v>
      </c>
      <c r="G868" s="2">
        <v>2</v>
      </c>
      <c r="H868" s="5" t="s">
        <v>1826</v>
      </c>
      <c r="I868" s="5" t="s">
        <v>39</v>
      </c>
      <c r="J868" s="5"/>
      <c r="K868" s="2"/>
      <c r="L868" s="10" t="s">
        <v>1827</v>
      </c>
      <c r="M868" s="10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T868" s="1"/>
      <c r="AU868" s="34"/>
      <c r="AV868" s="34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</row>
    <row r="869" spans="1:61" hidden="1" x14ac:dyDescent="0.25">
      <c r="A869" s="1" t="s">
        <v>40</v>
      </c>
      <c r="B869" s="1" t="s">
        <v>235</v>
      </c>
      <c r="C869" s="1">
        <v>3</v>
      </c>
      <c r="D869" s="1"/>
      <c r="E869" s="2" t="s">
        <v>1772</v>
      </c>
      <c r="F869" s="2" t="s">
        <v>1828</v>
      </c>
      <c r="G869" s="2">
        <v>2</v>
      </c>
      <c r="H869" s="2" t="s">
        <v>1831</v>
      </c>
      <c r="I869" s="2" t="s">
        <v>52</v>
      </c>
      <c r="J869" s="2"/>
      <c r="K869" s="2"/>
      <c r="L869" s="10" t="s">
        <v>1832</v>
      </c>
      <c r="M869" s="10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T869" s="1"/>
      <c r="AU869" s="34"/>
      <c r="AV869" s="34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</row>
    <row r="870" spans="1:61" hidden="1" x14ac:dyDescent="0.25">
      <c r="A870" s="1" t="s">
        <v>40</v>
      </c>
      <c r="B870" s="1" t="s">
        <v>235</v>
      </c>
      <c r="C870" s="1">
        <v>3</v>
      </c>
      <c r="D870" s="1"/>
      <c r="E870" s="2" t="s">
        <v>1772</v>
      </c>
      <c r="F870" s="2" t="s">
        <v>1828</v>
      </c>
      <c r="G870" s="2">
        <v>11</v>
      </c>
      <c r="H870" s="5" t="s">
        <v>1835</v>
      </c>
      <c r="I870" s="5" t="s">
        <v>39</v>
      </c>
      <c r="J870" s="5"/>
      <c r="K870" s="2"/>
      <c r="L870" s="10" t="s">
        <v>1836</v>
      </c>
      <c r="M870" s="10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T870" s="1"/>
      <c r="AU870" s="34"/>
      <c r="AV870" s="34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</row>
    <row r="871" spans="1:61" hidden="1" x14ac:dyDescent="0.25">
      <c r="A871" s="1" t="s">
        <v>40</v>
      </c>
      <c r="B871" s="1" t="s">
        <v>235</v>
      </c>
      <c r="C871" s="1">
        <v>3</v>
      </c>
      <c r="D871" s="1"/>
      <c r="E871" s="2" t="s">
        <v>1772</v>
      </c>
      <c r="F871" s="2" t="s">
        <v>1828</v>
      </c>
      <c r="G871" s="2">
        <v>1</v>
      </c>
      <c r="H871" s="2" t="s">
        <v>1829</v>
      </c>
      <c r="I871" s="2" t="s">
        <v>52</v>
      </c>
      <c r="J871" s="2"/>
      <c r="K871" s="2"/>
      <c r="L871" s="10" t="s">
        <v>1830</v>
      </c>
      <c r="M871" s="10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T871" s="1"/>
      <c r="AU871" s="34"/>
      <c r="AV871" s="34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</row>
    <row r="872" spans="1:61" hidden="1" x14ac:dyDescent="0.25">
      <c r="A872" s="1" t="s">
        <v>40</v>
      </c>
      <c r="B872" s="1" t="s">
        <v>235</v>
      </c>
      <c r="C872" s="1">
        <v>3</v>
      </c>
      <c r="D872" s="1"/>
      <c r="E872" s="2" t="s">
        <v>1772</v>
      </c>
      <c r="F872" s="2" t="s">
        <v>1828</v>
      </c>
      <c r="G872" s="2">
        <v>7</v>
      </c>
      <c r="H872" s="2" t="s">
        <v>1833</v>
      </c>
      <c r="I872" s="2" t="s">
        <v>52</v>
      </c>
      <c r="J872" s="2"/>
      <c r="K872" s="2"/>
      <c r="L872" s="10" t="s">
        <v>1834</v>
      </c>
      <c r="M872" s="10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T872" s="1"/>
      <c r="AU872" s="34"/>
      <c r="AV872" s="34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</row>
    <row r="873" spans="1:61" hidden="1" x14ac:dyDescent="0.25">
      <c r="A873" s="1" t="s">
        <v>40</v>
      </c>
      <c r="B873" s="1" t="s">
        <v>235</v>
      </c>
      <c r="C873" s="1">
        <v>3</v>
      </c>
      <c r="D873" s="1"/>
      <c r="E873" s="2" t="s">
        <v>1772</v>
      </c>
      <c r="F873" s="2" t="s">
        <v>1837</v>
      </c>
      <c r="G873" s="2">
        <v>7</v>
      </c>
      <c r="H873" s="5" t="s">
        <v>1840</v>
      </c>
      <c r="I873" s="5" t="s">
        <v>39</v>
      </c>
      <c r="J873" s="5"/>
      <c r="K873" s="2"/>
      <c r="L873" s="10" t="s">
        <v>1841</v>
      </c>
      <c r="M873" s="10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T873" s="1"/>
      <c r="AU873" s="34"/>
      <c r="AV873" s="34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</row>
    <row r="874" spans="1:61" hidden="1" x14ac:dyDescent="0.25">
      <c r="A874" s="1" t="s">
        <v>40</v>
      </c>
      <c r="B874" s="1" t="s">
        <v>235</v>
      </c>
      <c r="C874" s="1">
        <v>3</v>
      </c>
      <c r="D874" s="1"/>
      <c r="E874" s="2" t="s">
        <v>1772</v>
      </c>
      <c r="F874" s="2" t="s">
        <v>1837</v>
      </c>
      <c r="G874" s="2">
        <v>3</v>
      </c>
      <c r="H874" s="2" t="s">
        <v>1838</v>
      </c>
      <c r="I874" s="2" t="s">
        <v>52</v>
      </c>
      <c r="J874" s="2"/>
      <c r="K874" s="2"/>
      <c r="L874" s="10" t="s">
        <v>1839</v>
      </c>
      <c r="M874" s="10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T874" s="1"/>
      <c r="AU874" s="34"/>
      <c r="AV874" s="34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</row>
    <row r="875" spans="1:61" hidden="1" x14ac:dyDescent="0.25">
      <c r="A875" s="1" t="s">
        <v>912</v>
      </c>
      <c r="B875" s="1" t="s">
        <v>912</v>
      </c>
      <c r="C875" s="1">
        <v>3</v>
      </c>
      <c r="D875" s="1"/>
      <c r="E875" s="1" t="s">
        <v>1772</v>
      </c>
      <c r="F875" s="1" t="s">
        <v>733</v>
      </c>
      <c r="G875" s="1">
        <v>1</v>
      </c>
      <c r="H875" s="1" t="s">
        <v>1843</v>
      </c>
      <c r="I875" s="5" t="s">
        <v>39</v>
      </c>
      <c r="J875" s="5"/>
      <c r="K875" s="2"/>
      <c r="L875" s="1" t="s">
        <v>1844</v>
      </c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T875" s="1"/>
      <c r="AU875" s="34"/>
      <c r="AV875" s="34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</row>
    <row r="876" spans="1:61" hidden="1" x14ac:dyDescent="0.25">
      <c r="A876" s="1" t="s">
        <v>40</v>
      </c>
      <c r="B876" s="1" t="s">
        <v>235</v>
      </c>
      <c r="C876" s="1">
        <v>3</v>
      </c>
      <c r="D876" s="1"/>
      <c r="E876" s="2" t="s">
        <v>1772</v>
      </c>
      <c r="F876" s="2" t="s">
        <v>1043</v>
      </c>
      <c r="G876" s="2">
        <v>6</v>
      </c>
      <c r="H876" s="2" t="s">
        <v>1847</v>
      </c>
      <c r="I876" s="2" t="s">
        <v>52</v>
      </c>
      <c r="J876" s="2"/>
      <c r="K876" s="2"/>
      <c r="L876" s="10" t="s">
        <v>1848</v>
      </c>
      <c r="M876" s="10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T876" s="1"/>
      <c r="AU876" s="34"/>
      <c r="AV876" s="34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</row>
    <row r="877" spans="1:61" hidden="1" x14ac:dyDescent="0.25">
      <c r="A877" s="1" t="s">
        <v>40</v>
      </c>
      <c r="B877" s="1" t="s">
        <v>235</v>
      </c>
      <c r="C877" s="1">
        <v>3</v>
      </c>
      <c r="D877" s="1"/>
      <c r="E877" s="2" t="s">
        <v>1772</v>
      </c>
      <c r="F877" s="2" t="s">
        <v>1043</v>
      </c>
      <c r="G877" s="2">
        <v>3</v>
      </c>
      <c r="H877" s="5" t="s">
        <v>1845</v>
      </c>
      <c r="I877" s="5" t="s">
        <v>39</v>
      </c>
      <c r="J877" s="5"/>
      <c r="K877" s="2"/>
      <c r="L877" s="10" t="s">
        <v>1846</v>
      </c>
      <c r="M877" s="10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T877" s="1"/>
      <c r="AU877" s="34"/>
      <c r="AV877" s="34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</row>
    <row r="878" spans="1:61" hidden="1" x14ac:dyDescent="0.25">
      <c r="A878" s="1" t="s">
        <v>40</v>
      </c>
      <c r="B878" s="1" t="s">
        <v>235</v>
      </c>
      <c r="C878" s="1">
        <v>3</v>
      </c>
      <c r="D878" s="1"/>
      <c r="E878" s="2" t="s">
        <v>1772</v>
      </c>
      <c r="F878" s="2" t="s">
        <v>1849</v>
      </c>
      <c r="G878" s="2">
        <v>1</v>
      </c>
      <c r="H878" s="2" t="s">
        <v>1850</v>
      </c>
      <c r="I878" s="2" t="s">
        <v>52</v>
      </c>
      <c r="J878" s="2"/>
      <c r="K878" s="2"/>
      <c r="L878" s="10" t="s">
        <v>1851</v>
      </c>
      <c r="M878" s="10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T878" s="1"/>
      <c r="AU878" s="34"/>
      <c r="AV878" s="34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</row>
    <row r="879" spans="1:61" hidden="1" x14ac:dyDescent="0.25">
      <c r="A879" s="1" t="s">
        <v>40</v>
      </c>
      <c r="B879" s="1" t="s">
        <v>235</v>
      </c>
      <c r="C879" s="1">
        <v>3</v>
      </c>
      <c r="D879" s="1"/>
      <c r="E879" s="2" t="s">
        <v>1772</v>
      </c>
      <c r="F879" s="2" t="s">
        <v>1849</v>
      </c>
      <c r="G879" s="2">
        <v>3</v>
      </c>
      <c r="H879" s="2" t="s">
        <v>1854</v>
      </c>
      <c r="I879" s="2" t="s">
        <v>52</v>
      </c>
      <c r="J879" s="2"/>
      <c r="K879" s="2"/>
      <c r="L879" s="10"/>
      <c r="M879" s="10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T879" s="1"/>
      <c r="AU879" s="34"/>
      <c r="AV879" s="34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</row>
    <row r="880" spans="1:61" hidden="1" x14ac:dyDescent="0.25">
      <c r="A880" s="1" t="s">
        <v>40</v>
      </c>
      <c r="B880" s="1" t="s">
        <v>235</v>
      </c>
      <c r="C880" s="1">
        <v>3</v>
      </c>
      <c r="D880" s="1"/>
      <c r="E880" s="2" t="s">
        <v>1772</v>
      </c>
      <c r="F880" s="2" t="s">
        <v>1849</v>
      </c>
      <c r="G880" s="2">
        <v>2</v>
      </c>
      <c r="H880" s="2" t="s">
        <v>1852</v>
      </c>
      <c r="I880" s="2" t="s">
        <v>52</v>
      </c>
      <c r="J880" s="2"/>
      <c r="K880" s="2"/>
      <c r="L880" s="10" t="s">
        <v>1853</v>
      </c>
      <c r="M880" s="10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T880" s="1"/>
      <c r="AU880" s="34"/>
      <c r="AV880" s="34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</row>
    <row r="881" spans="1:61" ht="30" hidden="1" x14ac:dyDescent="0.25">
      <c r="A881" s="1" t="s">
        <v>40</v>
      </c>
      <c r="B881" s="1" t="s">
        <v>235</v>
      </c>
      <c r="C881" s="1">
        <v>3</v>
      </c>
      <c r="D881" s="1"/>
      <c r="E881" s="2" t="s">
        <v>1772</v>
      </c>
      <c r="F881" s="2" t="s">
        <v>1849</v>
      </c>
      <c r="G881" s="2">
        <v>6</v>
      </c>
      <c r="H881" s="5" t="s">
        <v>1855</v>
      </c>
      <c r="I881" s="5" t="s">
        <v>39</v>
      </c>
      <c r="J881" s="5"/>
      <c r="K881" s="2"/>
      <c r="L881" s="10" t="s">
        <v>1856</v>
      </c>
      <c r="M881" s="10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T881" s="1"/>
      <c r="AU881" s="34"/>
      <c r="AV881" s="34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</row>
    <row r="882" spans="1:61" ht="30" hidden="1" x14ac:dyDescent="0.25">
      <c r="A882" s="1" t="s">
        <v>35</v>
      </c>
      <c r="B882" s="1" t="s">
        <v>36</v>
      </c>
      <c r="C882" s="1">
        <v>21</v>
      </c>
      <c r="D882" s="1"/>
      <c r="E882" s="1" t="s">
        <v>1857</v>
      </c>
      <c r="F882" s="2">
        <v>1</v>
      </c>
      <c r="G882" s="1"/>
      <c r="H882" s="2"/>
      <c r="I882" s="5" t="s">
        <v>39</v>
      </c>
      <c r="J882" s="5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T882" s="1"/>
      <c r="AU882" s="34"/>
      <c r="AV882" s="34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2"/>
      <c r="BH882" s="2"/>
      <c r="BI882" s="2">
        <v>124.3</v>
      </c>
    </row>
    <row r="883" spans="1:61" hidden="1" x14ac:dyDescent="0.25">
      <c r="A883" s="1" t="s">
        <v>40</v>
      </c>
      <c r="B883" s="1" t="s">
        <v>322</v>
      </c>
      <c r="C883" s="1">
        <v>21</v>
      </c>
      <c r="D883" s="1"/>
      <c r="E883" s="2" t="s">
        <v>1857</v>
      </c>
      <c r="F883" s="2">
        <v>2</v>
      </c>
      <c r="G883" s="2">
        <v>1</v>
      </c>
      <c r="H883" s="2" t="s">
        <v>1858</v>
      </c>
      <c r="I883" s="5" t="s">
        <v>39</v>
      </c>
      <c r="J883" s="5"/>
      <c r="K883" s="2"/>
      <c r="L883" s="2" t="s">
        <v>1859</v>
      </c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T883" s="1"/>
      <c r="AU883" s="34"/>
      <c r="AV883" s="34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</row>
    <row r="884" spans="1:61" ht="30" hidden="1" x14ac:dyDescent="0.25">
      <c r="A884" s="1" t="s">
        <v>35</v>
      </c>
      <c r="B884" s="1" t="s">
        <v>36</v>
      </c>
      <c r="C884" s="1">
        <v>21</v>
      </c>
      <c r="D884" s="1"/>
      <c r="E884" s="1" t="s">
        <v>1857</v>
      </c>
      <c r="F884" s="2">
        <v>3</v>
      </c>
      <c r="G884" s="1"/>
      <c r="H884" s="2"/>
      <c r="I884" s="5" t="s">
        <v>39</v>
      </c>
      <c r="J884" s="5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T884" s="1"/>
      <c r="AU884" s="34"/>
      <c r="AV884" s="34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2"/>
      <c r="BH884" s="2"/>
      <c r="BI884" s="2">
        <v>183.7</v>
      </c>
    </row>
    <row r="885" spans="1:61" hidden="1" x14ac:dyDescent="0.25">
      <c r="A885" s="1" t="s">
        <v>40</v>
      </c>
      <c r="B885" s="1" t="s">
        <v>322</v>
      </c>
      <c r="C885" s="1">
        <v>21</v>
      </c>
      <c r="D885" s="1"/>
      <c r="E885" s="2" t="s">
        <v>1857</v>
      </c>
      <c r="F885" s="2">
        <v>4</v>
      </c>
      <c r="G885" s="2">
        <v>4</v>
      </c>
      <c r="H885" s="2" t="s">
        <v>1860</v>
      </c>
      <c r="I885" s="5" t="s">
        <v>39</v>
      </c>
      <c r="J885" s="5"/>
      <c r="K885" s="2"/>
      <c r="L885" s="2" t="s">
        <v>1861</v>
      </c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T885" s="1"/>
      <c r="AU885" s="34"/>
      <c r="AV885" s="34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</row>
    <row r="886" spans="1:61" ht="30" hidden="1" x14ac:dyDescent="0.25">
      <c r="A886" s="1" t="s">
        <v>35</v>
      </c>
      <c r="B886" s="1" t="s">
        <v>36</v>
      </c>
      <c r="C886" s="1">
        <v>21</v>
      </c>
      <c r="D886" s="1"/>
      <c r="E886" s="1" t="s">
        <v>1857</v>
      </c>
      <c r="F886" s="2">
        <v>5</v>
      </c>
      <c r="G886" s="1">
        <v>10</v>
      </c>
      <c r="H886" s="2" t="s">
        <v>1862</v>
      </c>
      <c r="I886" s="5" t="s">
        <v>39</v>
      </c>
      <c r="J886" s="5"/>
      <c r="K886" s="2"/>
      <c r="L886" s="1" t="s">
        <v>1863</v>
      </c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T886" s="1"/>
      <c r="AU886" s="34"/>
      <c r="AV886" s="34"/>
      <c r="AW886" s="1"/>
      <c r="AX886" s="1"/>
      <c r="AY886" s="1"/>
      <c r="AZ886" s="1"/>
      <c r="BA886" s="1"/>
      <c r="BB886" s="1"/>
      <c r="BC886" s="1"/>
      <c r="BD886" s="1"/>
      <c r="BE886" s="1"/>
      <c r="BF886" s="1" t="s">
        <v>1864</v>
      </c>
      <c r="BG886" s="2"/>
      <c r="BH886" s="2"/>
      <c r="BI886" s="2">
        <v>151.9</v>
      </c>
    </row>
    <row r="887" spans="1:61" ht="30" hidden="1" x14ac:dyDescent="0.25">
      <c r="A887" s="1" t="s">
        <v>35</v>
      </c>
      <c r="B887" s="1" t="s">
        <v>36</v>
      </c>
      <c r="C887" s="1">
        <v>21</v>
      </c>
      <c r="D887" s="1"/>
      <c r="E887" s="1" t="s">
        <v>1857</v>
      </c>
      <c r="F887" s="2">
        <v>6</v>
      </c>
      <c r="G887" s="1">
        <v>7</v>
      </c>
      <c r="H887" s="2" t="s">
        <v>1865</v>
      </c>
      <c r="I887" s="5" t="s">
        <v>39</v>
      </c>
      <c r="J887" s="5"/>
      <c r="K887" s="2"/>
      <c r="L887" s="1" t="s">
        <v>1866</v>
      </c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T887" s="1"/>
      <c r="AU887" s="34"/>
      <c r="AV887" s="34"/>
      <c r="AW887" s="1"/>
      <c r="AX887" s="1"/>
      <c r="AY887" s="1"/>
      <c r="AZ887" s="1"/>
      <c r="BA887" s="1"/>
      <c r="BB887" s="1"/>
      <c r="BC887" s="1"/>
      <c r="BD887" s="1"/>
      <c r="BE887" s="1"/>
      <c r="BF887" s="1" t="s">
        <v>1867</v>
      </c>
      <c r="BG887" s="2"/>
      <c r="BH887" s="2"/>
      <c r="BI887" s="2">
        <v>100</v>
      </c>
    </row>
    <row r="888" spans="1:61" hidden="1" x14ac:dyDescent="0.25">
      <c r="A888" s="1" t="s">
        <v>40</v>
      </c>
      <c r="B888" s="1" t="s">
        <v>322</v>
      </c>
      <c r="C888" s="1">
        <v>21</v>
      </c>
      <c r="D888" s="1"/>
      <c r="E888" s="2" t="s">
        <v>1857</v>
      </c>
      <c r="F888" s="2">
        <v>7</v>
      </c>
      <c r="G888" s="2">
        <v>3</v>
      </c>
      <c r="H888" s="2" t="s">
        <v>1868</v>
      </c>
      <c r="I888" s="5" t="s">
        <v>39</v>
      </c>
      <c r="J888" s="5"/>
      <c r="K888" s="2"/>
      <c r="L888" s="2" t="s">
        <v>1869</v>
      </c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T888" s="1"/>
      <c r="AU888" s="34"/>
      <c r="AV888" s="34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</row>
    <row r="889" spans="1:61" hidden="1" x14ac:dyDescent="0.25">
      <c r="A889" s="1" t="s">
        <v>40</v>
      </c>
      <c r="B889" s="1" t="s">
        <v>322</v>
      </c>
      <c r="C889" s="1">
        <v>21</v>
      </c>
      <c r="D889" s="1"/>
      <c r="E889" s="2" t="s">
        <v>1857</v>
      </c>
      <c r="F889" s="2">
        <v>8</v>
      </c>
      <c r="G889" s="2">
        <v>4</v>
      </c>
      <c r="H889" s="2" t="s">
        <v>1870</v>
      </c>
      <c r="I889" s="5" t="s">
        <v>39</v>
      </c>
      <c r="J889" s="5"/>
      <c r="K889" s="2"/>
      <c r="L889" s="2" t="s">
        <v>1871</v>
      </c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T889" s="1"/>
      <c r="AU889" s="34"/>
      <c r="AV889" s="34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</row>
    <row r="890" spans="1:61" hidden="1" x14ac:dyDescent="0.25">
      <c r="A890" s="1" t="s">
        <v>40</v>
      </c>
      <c r="B890" s="1" t="s">
        <v>322</v>
      </c>
      <c r="C890" s="1">
        <v>21</v>
      </c>
      <c r="D890" s="1"/>
      <c r="E890" s="2" t="s">
        <v>1857</v>
      </c>
      <c r="F890" s="2">
        <v>9</v>
      </c>
      <c r="G890" s="2">
        <v>6</v>
      </c>
      <c r="H890" s="2" t="s">
        <v>1872</v>
      </c>
      <c r="I890" s="5" t="s">
        <v>39</v>
      </c>
      <c r="J890" s="5"/>
      <c r="K890" s="2"/>
      <c r="L890" s="2" t="s">
        <v>1873</v>
      </c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T890" s="1"/>
      <c r="AU890" s="34"/>
      <c r="AV890" s="34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</row>
    <row r="891" spans="1:61" ht="30" hidden="1" x14ac:dyDescent="0.25">
      <c r="A891" s="1" t="s">
        <v>35</v>
      </c>
      <c r="B891" s="1" t="s">
        <v>36</v>
      </c>
      <c r="C891" s="1">
        <v>21</v>
      </c>
      <c r="D891" s="1"/>
      <c r="E891" s="1" t="s">
        <v>1857</v>
      </c>
      <c r="F891" s="2">
        <v>10</v>
      </c>
      <c r="G891" s="1">
        <v>5</v>
      </c>
      <c r="H891" s="2" t="s">
        <v>1874</v>
      </c>
      <c r="I891" s="5" t="s">
        <v>39</v>
      </c>
      <c r="J891" s="5"/>
      <c r="K891" s="2"/>
      <c r="L891" s="1" t="s">
        <v>1875</v>
      </c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T891" s="1"/>
      <c r="AU891" s="34"/>
      <c r="AV891" s="34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2"/>
      <c r="BH891" s="2"/>
      <c r="BI891" s="2">
        <v>102.5</v>
      </c>
    </row>
    <row r="892" spans="1:61" hidden="1" x14ac:dyDescent="0.25">
      <c r="A892" s="1" t="s">
        <v>40</v>
      </c>
      <c r="B892" s="1" t="s">
        <v>322</v>
      </c>
      <c r="C892" s="1">
        <v>21</v>
      </c>
      <c r="D892" s="1"/>
      <c r="E892" s="2" t="s">
        <v>1857</v>
      </c>
      <c r="F892" s="2">
        <v>11</v>
      </c>
      <c r="G892" s="2">
        <v>3</v>
      </c>
      <c r="H892" s="2" t="s">
        <v>1876</v>
      </c>
      <c r="I892" s="5" t="s">
        <v>39</v>
      </c>
      <c r="J892" s="5"/>
      <c r="K892" s="2"/>
      <c r="L892" s="2" t="s">
        <v>1877</v>
      </c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T892" s="1"/>
      <c r="AU892" s="34"/>
      <c r="AV892" s="34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</row>
    <row r="893" spans="1:61" ht="30" hidden="1" x14ac:dyDescent="0.25">
      <c r="A893" s="1" t="s">
        <v>35</v>
      </c>
      <c r="B893" s="1" t="s">
        <v>36</v>
      </c>
      <c r="C893" s="1">
        <v>21</v>
      </c>
      <c r="D893" s="1"/>
      <c r="E893" s="1" t="s">
        <v>1857</v>
      </c>
      <c r="F893" s="2">
        <v>12</v>
      </c>
      <c r="G893" s="1">
        <v>2</v>
      </c>
      <c r="H893" s="2" t="s">
        <v>1878</v>
      </c>
      <c r="I893" s="5" t="s">
        <v>39</v>
      </c>
      <c r="J893" s="5"/>
      <c r="K893" s="2"/>
      <c r="L893" s="1" t="s">
        <v>1879</v>
      </c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T893" s="1"/>
      <c r="AU893" s="34"/>
      <c r="AV893" s="34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2"/>
      <c r="BH893" s="2"/>
      <c r="BI893" s="2">
        <v>79.8</v>
      </c>
    </row>
    <row r="894" spans="1:61" ht="30" hidden="1" x14ac:dyDescent="0.25">
      <c r="A894" s="1" t="s">
        <v>35</v>
      </c>
      <c r="B894" s="1" t="s">
        <v>36</v>
      </c>
      <c r="C894" s="1">
        <v>21</v>
      </c>
      <c r="D894" s="1"/>
      <c r="E894" s="1" t="s">
        <v>1857</v>
      </c>
      <c r="F894" s="2">
        <v>13</v>
      </c>
      <c r="G894" s="1"/>
      <c r="H894" s="2"/>
      <c r="I894" s="5" t="s">
        <v>39</v>
      </c>
      <c r="J894" s="5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T894" s="1"/>
      <c r="AU894" s="34"/>
      <c r="AV894" s="34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2"/>
      <c r="BH894" s="2"/>
      <c r="BI894" s="2">
        <v>106.6</v>
      </c>
    </row>
    <row r="895" spans="1:61" ht="30" hidden="1" x14ac:dyDescent="0.25">
      <c r="A895" s="1" t="s">
        <v>35</v>
      </c>
      <c r="B895" s="1" t="s">
        <v>36</v>
      </c>
      <c r="C895" s="1">
        <v>21</v>
      </c>
      <c r="D895" s="1"/>
      <c r="E895" s="1" t="s">
        <v>1857</v>
      </c>
      <c r="F895" s="2">
        <v>14</v>
      </c>
      <c r="G895" s="1">
        <v>10</v>
      </c>
      <c r="H895" s="2" t="s">
        <v>1880</v>
      </c>
      <c r="I895" s="5" t="s">
        <v>39</v>
      </c>
      <c r="J895" s="5"/>
      <c r="K895" s="2"/>
      <c r="L895" s="1" t="s">
        <v>1881</v>
      </c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T895" s="1"/>
      <c r="AU895" s="34"/>
      <c r="AV895" s="34"/>
      <c r="AW895" s="1"/>
      <c r="AX895" s="1"/>
      <c r="AY895" s="1"/>
      <c r="AZ895" s="1"/>
      <c r="BA895" s="1"/>
      <c r="BB895" s="1"/>
      <c r="BC895" s="1"/>
      <c r="BD895" s="1"/>
      <c r="BE895" s="1"/>
      <c r="BF895" s="1" t="s">
        <v>1882</v>
      </c>
      <c r="BG895" s="2"/>
      <c r="BH895" s="2"/>
      <c r="BI895" s="2">
        <v>101.4</v>
      </c>
    </row>
    <row r="896" spans="1:61" hidden="1" x14ac:dyDescent="0.25">
      <c r="A896" s="7" t="s">
        <v>40</v>
      </c>
      <c r="B896" s="7" t="s">
        <v>322</v>
      </c>
      <c r="C896" s="1">
        <v>21</v>
      </c>
      <c r="D896" s="7" t="s">
        <v>334</v>
      </c>
      <c r="E896" s="8" t="s">
        <v>1857</v>
      </c>
      <c r="F896" s="8">
        <v>15</v>
      </c>
      <c r="G896" s="8">
        <v>6</v>
      </c>
      <c r="H896" s="5" t="s">
        <v>1883</v>
      </c>
      <c r="I896" s="5" t="s">
        <v>39</v>
      </c>
      <c r="J896" s="17" t="s">
        <v>337</v>
      </c>
      <c r="K896" s="2" t="s">
        <v>50</v>
      </c>
      <c r="L896" s="8" t="s">
        <v>1884</v>
      </c>
      <c r="M896" s="8"/>
      <c r="N896" s="7" t="s">
        <v>48</v>
      </c>
      <c r="O896" s="7" t="s">
        <v>339</v>
      </c>
      <c r="P896" s="39">
        <v>26</v>
      </c>
      <c r="Q896" s="7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T896" s="1">
        <v>100</v>
      </c>
      <c r="AU896" s="55">
        <v>270699.08</v>
      </c>
      <c r="AV896" s="40">
        <v>0</v>
      </c>
      <c r="AW896" s="40">
        <f>AU896+AV896</f>
        <v>270699.08</v>
      </c>
      <c r="AX896" s="40">
        <f>AU896*0.02</f>
        <v>5413.9816000000001</v>
      </c>
      <c r="AY896" s="40">
        <f>AV896*0.2</f>
        <v>0</v>
      </c>
      <c r="AZ896" s="40">
        <f>AX896+AY896</f>
        <v>5413.9816000000001</v>
      </c>
      <c r="BA896" s="40">
        <f>AW896-AZ896</f>
        <v>265285.09840000002</v>
      </c>
      <c r="BB896" s="40">
        <f>BA896*61.97939365/100.99999999</f>
        <v>162794.15390931212</v>
      </c>
      <c r="BC896" s="40">
        <f>BA896*37.98738363/100.99999999</f>
        <v>99777.097081592772</v>
      </c>
      <c r="BD896" s="40">
        <f>BA896*1.03322271/100.99999999</f>
        <v>2713.8474090950804</v>
      </c>
      <c r="BE896" s="40"/>
      <c r="BF896" s="1"/>
      <c r="BG896" s="1"/>
      <c r="BH896" s="1"/>
      <c r="BI896" s="1"/>
    </row>
    <row r="897" spans="1:61" ht="30" hidden="1" x14ac:dyDescent="0.25">
      <c r="A897" s="1" t="s">
        <v>35</v>
      </c>
      <c r="B897" s="1" t="s">
        <v>36</v>
      </c>
      <c r="C897" s="1">
        <v>21</v>
      </c>
      <c r="D897" s="1"/>
      <c r="E897" s="1" t="s">
        <v>1857</v>
      </c>
      <c r="F897" s="2">
        <v>16</v>
      </c>
      <c r="G897" s="1">
        <v>6</v>
      </c>
      <c r="H897" s="2" t="s">
        <v>1885</v>
      </c>
      <c r="I897" s="5" t="s">
        <v>39</v>
      </c>
      <c r="J897" s="5"/>
      <c r="K897" s="2"/>
      <c r="L897" s="1" t="s">
        <v>1886</v>
      </c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T897" s="1"/>
      <c r="AU897" s="34"/>
      <c r="AV897" s="34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2"/>
      <c r="BH897" s="2"/>
      <c r="BI897" s="2">
        <v>244.4</v>
      </c>
    </row>
    <row r="898" spans="1:61" ht="30" hidden="1" x14ac:dyDescent="0.25">
      <c r="A898" s="1" t="s">
        <v>35</v>
      </c>
      <c r="B898" s="1" t="s">
        <v>36</v>
      </c>
      <c r="C898" s="1">
        <v>21</v>
      </c>
      <c r="D898" s="1"/>
      <c r="E898" s="1" t="s">
        <v>1857</v>
      </c>
      <c r="F898" s="2">
        <v>17</v>
      </c>
      <c r="G898" s="1">
        <v>11</v>
      </c>
      <c r="H898" s="2" t="s">
        <v>1887</v>
      </c>
      <c r="I898" s="5" t="s">
        <v>39</v>
      </c>
      <c r="J898" s="5"/>
      <c r="K898" s="2"/>
      <c r="L898" s="1" t="s">
        <v>1888</v>
      </c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T898" s="1"/>
      <c r="AU898" s="34"/>
      <c r="AV898" s="34"/>
      <c r="AW898" s="1"/>
      <c r="AX898" s="1"/>
      <c r="AY898" s="1"/>
      <c r="AZ898" s="1"/>
      <c r="BA898" s="1"/>
      <c r="BB898" s="1"/>
      <c r="BC898" s="1"/>
      <c r="BD898" s="1"/>
      <c r="BE898" s="1"/>
      <c r="BF898" s="1" t="s">
        <v>1889</v>
      </c>
      <c r="BG898" s="2"/>
      <c r="BH898" s="2"/>
      <c r="BI898" s="2">
        <v>197.3</v>
      </c>
    </row>
    <row r="899" spans="1:61" ht="30" hidden="1" x14ac:dyDescent="0.25">
      <c r="A899" s="1" t="s">
        <v>35</v>
      </c>
      <c r="B899" s="1" t="s">
        <v>36</v>
      </c>
      <c r="C899" s="1">
        <v>21</v>
      </c>
      <c r="D899" s="1"/>
      <c r="E899" s="1" t="s">
        <v>1857</v>
      </c>
      <c r="F899" s="2">
        <v>18</v>
      </c>
      <c r="G899" s="1">
        <v>6</v>
      </c>
      <c r="H899" s="2" t="s">
        <v>1890</v>
      </c>
      <c r="I899" s="5" t="s">
        <v>39</v>
      </c>
      <c r="J899" s="5"/>
      <c r="K899" s="2"/>
      <c r="L899" s="1" t="s">
        <v>1891</v>
      </c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T899" s="1"/>
      <c r="AU899" s="34"/>
      <c r="AV899" s="34"/>
      <c r="AW899" s="1"/>
      <c r="AX899" s="1"/>
      <c r="AY899" s="1"/>
      <c r="AZ899" s="1"/>
      <c r="BA899" s="1"/>
      <c r="BB899" s="1"/>
      <c r="BC899" s="1"/>
      <c r="BD899" s="1"/>
      <c r="BE899" s="1"/>
      <c r="BF899" s="1" t="s">
        <v>1892</v>
      </c>
      <c r="BG899" s="2" t="s">
        <v>531</v>
      </c>
      <c r="BH899" s="2"/>
      <c r="BI899" s="2">
        <v>118.3</v>
      </c>
    </row>
    <row r="900" spans="1:61" ht="30" hidden="1" x14ac:dyDescent="0.25">
      <c r="A900" s="1" t="s">
        <v>35</v>
      </c>
      <c r="B900" s="1" t="s">
        <v>36</v>
      </c>
      <c r="C900" s="1">
        <v>21</v>
      </c>
      <c r="D900" s="1"/>
      <c r="E900" s="1" t="s">
        <v>1857</v>
      </c>
      <c r="F900" s="2">
        <v>19</v>
      </c>
      <c r="G900" s="1">
        <v>12</v>
      </c>
      <c r="H900" s="2" t="s">
        <v>1893</v>
      </c>
      <c r="I900" s="5" t="s">
        <v>39</v>
      </c>
      <c r="J900" s="5"/>
      <c r="K900" s="2"/>
      <c r="L900" s="1" t="s">
        <v>1894</v>
      </c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T900" s="1"/>
      <c r="AU900" s="34"/>
      <c r="AV900" s="34"/>
      <c r="AW900" s="1"/>
      <c r="AX900" s="1"/>
      <c r="AY900" s="1"/>
      <c r="AZ900" s="1"/>
      <c r="BA900" s="1"/>
      <c r="BB900" s="1"/>
      <c r="BC900" s="1"/>
      <c r="BD900" s="1"/>
      <c r="BE900" s="1"/>
      <c r="BF900" s="1" t="s">
        <v>1895</v>
      </c>
      <c r="BG900" s="2" t="s">
        <v>531</v>
      </c>
      <c r="BH900" s="2"/>
      <c r="BI900" s="2">
        <v>131.4</v>
      </c>
    </row>
    <row r="901" spans="1:61" ht="30" hidden="1" x14ac:dyDescent="0.25">
      <c r="A901" s="1" t="s">
        <v>35</v>
      </c>
      <c r="B901" s="1" t="s">
        <v>36</v>
      </c>
      <c r="C901" s="1">
        <v>21</v>
      </c>
      <c r="D901" s="1"/>
      <c r="E901" s="1" t="s">
        <v>1857</v>
      </c>
      <c r="F901" s="2">
        <v>20</v>
      </c>
      <c r="G901" s="1">
        <v>7</v>
      </c>
      <c r="H901" s="2" t="s">
        <v>1896</v>
      </c>
      <c r="I901" s="5" t="s">
        <v>39</v>
      </c>
      <c r="J901" s="5"/>
      <c r="K901" s="2"/>
      <c r="L901" s="1" t="s">
        <v>1897</v>
      </c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T901" s="1"/>
      <c r="AU901" s="34"/>
      <c r="AV901" s="34"/>
      <c r="AW901" s="1"/>
      <c r="AX901" s="1"/>
      <c r="AY901" s="1"/>
      <c r="AZ901" s="1"/>
      <c r="BA901" s="1"/>
      <c r="BB901" s="1"/>
      <c r="BC901" s="1"/>
      <c r="BD901" s="1"/>
      <c r="BE901" s="1"/>
      <c r="BF901" s="1" t="s">
        <v>1898</v>
      </c>
      <c r="BG901" s="2"/>
      <c r="BH901" s="2"/>
      <c r="BI901" s="2">
        <v>66.8</v>
      </c>
    </row>
    <row r="902" spans="1:61" ht="30" hidden="1" x14ac:dyDescent="0.25">
      <c r="A902" s="1" t="s">
        <v>35</v>
      </c>
      <c r="B902" s="1" t="s">
        <v>36</v>
      </c>
      <c r="C902" s="1">
        <v>21</v>
      </c>
      <c r="D902" s="1"/>
      <c r="E902" s="1" t="s">
        <v>1857</v>
      </c>
      <c r="F902" s="2">
        <v>21</v>
      </c>
      <c r="G902" s="1">
        <v>11</v>
      </c>
      <c r="H902" s="2" t="s">
        <v>1899</v>
      </c>
      <c r="I902" s="5" t="s">
        <v>39</v>
      </c>
      <c r="J902" s="5"/>
      <c r="K902" s="2"/>
      <c r="L902" s="1" t="s">
        <v>1900</v>
      </c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T902" s="1"/>
      <c r="AU902" s="34"/>
      <c r="AV902" s="34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2"/>
      <c r="BH902" s="2"/>
      <c r="BI902" s="2">
        <v>72.3</v>
      </c>
    </row>
    <row r="903" spans="1:61" x14ac:dyDescent="0.25">
      <c r="A903" s="134" t="s">
        <v>40</v>
      </c>
      <c r="B903" s="134" t="s">
        <v>322</v>
      </c>
      <c r="C903" s="134">
        <v>21</v>
      </c>
      <c r="D903" s="134" t="s">
        <v>2506</v>
      </c>
      <c r="E903" s="47" t="s">
        <v>1857</v>
      </c>
      <c r="F903" s="47">
        <v>22</v>
      </c>
      <c r="G903" s="47">
        <v>3</v>
      </c>
      <c r="H903" s="2" t="s">
        <v>1901</v>
      </c>
      <c r="I903" s="5" t="s">
        <v>39</v>
      </c>
      <c r="J903" s="5"/>
      <c r="K903" s="2">
        <v>2019</v>
      </c>
      <c r="L903" s="2" t="s">
        <v>1902</v>
      </c>
      <c r="M903" s="2"/>
      <c r="N903" s="36"/>
      <c r="O903" s="36"/>
      <c r="P903" s="36"/>
      <c r="Q903" s="36"/>
      <c r="R903" s="85">
        <v>1987</v>
      </c>
      <c r="S903" s="134">
        <f>IF((2017-R903)&gt;35,6,IF(AND((2017-R903)&lt;=35,(2017-R903)&gt;=26),5,IF(AND((2017-R903)&lt;=25, (2017-R903)&gt;=16),3,1)))</f>
        <v>5</v>
      </c>
      <c r="T903" s="73">
        <v>0</v>
      </c>
      <c r="U903" s="73">
        <v>0</v>
      </c>
      <c r="V903" s="70">
        <v>0</v>
      </c>
      <c r="W903" s="70">
        <v>0</v>
      </c>
      <c r="X903" s="70">
        <v>0</v>
      </c>
      <c r="Y903" s="71">
        <v>1</v>
      </c>
      <c r="Z903" s="130">
        <v>100</v>
      </c>
      <c r="AA903" s="36">
        <f>IF(Z903=100,9,IF(AND((Z903&lt;100),(Z903&gt;=90)),8,IF(AND((Z903&lt;90),(Z903&gt;=80)),7,IF(AND((Z903&lt;80),(Z903&gt;=70)),6,5))))</f>
        <v>9</v>
      </c>
      <c r="AB903" s="131">
        <v>10</v>
      </c>
      <c r="AC903" s="84">
        <f>AB903</f>
        <v>10</v>
      </c>
      <c r="AD903" s="69" t="s">
        <v>2459</v>
      </c>
      <c r="AE903" s="72">
        <v>3</v>
      </c>
      <c r="AF903" s="69" t="s">
        <v>2460</v>
      </c>
      <c r="AG903" s="72">
        <v>0</v>
      </c>
      <c r="AH903" s="132">
        <v>36</v>
      </c>
      <c r="AI903" s="36">
        <f>(IF(AH903&gt;201,7,IF(AND(AH903&lt;=200,AH903&gt;=151),5,IF(AND(AH903&lt;=150,AH903&gt;=101),4,IF(AND(AH903&lt;=100,AH903&gt;=51),3,2)))))</f>
        <v>2</v>
      </c>
      <c r="AJ903" s="70">
        <v>2</v>
      </c>
      <c r="AK903" s="72">
        <v>0</v>
      </c>
      <c r="AL903" s="132">
        <v>20</v>
      </c>
      <c r="AM903" s="87">
        <v>0</v>
      </c>
      <c r="AN903" s="71">
        <v>0</v>
      </c>
      <c r="AO903" s="72">
        <v>0</v>
      </c>
      <c r="AP903" s="149">
        <v>130.34</v>
      </c>
      <c r="AQ903" s="125" t="e">
        <f>(IF((AP903-#REF!)&gt;0.3,3,IF(AND((AP903-#REF!)&lt;0.3,(AP903-#REF!)&gt;0.2),2,IF(AND((AP903-#REF!)&lt;0.2,(AP903-#REF!)&gt;0.1),1,IF(AND((AP903-#REF!)&lt;0.1,(AP903-#REF!)&gt;=0),0,0)))))</f>
        <v>#REF!</v>
      </c>
      <c r="AR903" s="126" t="e">
        <f>(IF((AP903-#REF!)&gt;0.3,3,IF(AND((AP903-#REF!)&lt;0.3,(AP903-#REF!)&gt;0.2),2,IF(AND((AP903-#REF!)&lt;0.2,(AP903-#REF!)&gt;0.1),1,IF(AND((AP903-#REF!)&lt;0.1,(AP903-#REF!)&gt;=0),0,"ОТКЛОНИТЬ")))))</f>
        <v>#REF!</v>
      </c>
      <c r="AS903" s="127" t="e">
        <f>IF(AR903="ОТКЛОНИТЬ", "ОТКЛОНИТЬ",S903+U903+W903+Y903+AA903+AC903+AE903+AG903+AI903+AK903+AM903+AQ903)</f>
        <v>#REF!</v>
      </c>
      <c r="AT903" s="128" t="e">
        <f>S903+U903+W903+Y903+AA903+AC903+AE903+AG903+AI903+AK903+AM903+AQ903</f>
        <v>#REF!</v>
      </c>
      <c r="AU903" s="133"/>
      <c r="AV903" s="133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</row>
    <row r="904" spans="1:61" ht="30" hidden="1" x14ac:dyDescent="0.25">
      <c r="A904" s="1" t="s">
        <v>35</v>
      </c>
      <c r="B904" s="1" t="s">
        <v>36</v>
      </c>
      <c r="C904" s="1">
        <v>20</v>
      </c>
      <c r="D904" s="1"/>
      <c r="E904" s="1" t="s">
        <v>1857</v>
      </c>
      <c r="F904" s="2">
        <v>23</v>
      </c>
      <c r="G904" s="1">
        <v>10</v>
      </c>
      <c r="H904" s="2" t="s">
        <v>1903</v>
      </c>
      <c r="I904" s="5" t="s">
        <v>39</v>
      </c>
      <c r="J904" s="5"/>
      <c r="K904" s="2"/>
      <c r="L904" s="1" t="s">
        <v>1904</v>
      </c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T904" s="1"/>
      <c r="AU904" s="34"/>
      <c r="AV904" s="34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2"/>
      <c r="BH904" s="2"/>
      <c r="BI904" s="2">
        <v>85.2</v>
      </c>
    </row>
    <row r="905" spans="1:61" ht="30" hidden="1" x14ac:dyDescent="0.25">
      <c r="A905" s="1" t="s">
        <v>35</v>
      </c>
      <c r="B905" s="1" t="s">
        <v>36</v>
      </c>
      <c r="C905" s="1">
        <v>21</v>
      </c>
      <c r="D905" s="1"/>
      <c r="E905" s="1" t="s">
        <v>1857</v>
      </c>
      <c r="F905" s="2">
        <v>24</v>
      </c>
      <c r="G905" s="1">
        <v>10</v>
      </c>
      <c r="H905" s="2" t="s">
        <v>1905</v>
      </c>
      <c r="I905" s="5" t="s">
        <v>39</v>
      </c>
      <c r="J905" s="5"/>
      <c r="K905" s="2"/>
      <c r="L905" s="1" t="s">
        <v>1906</v>
      </c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T905" s="1"/>
      <c r="AU905" s="34"/>
      <c r="AV905" s="34"/>
      <c r="AW905" s="1"/>
      <c r="AX905" s="1"/>
      <c r="AY905" s="1"/>
      <c r="AZ905" s="1"/>
      <c r="BA905" s="1"/>
      <c r="BB905" s="1"/>
      <c r="BC905" s="1"/>
      <c r="BD905" s="1"/>
      <c r="BE905" s="1"/>
      <c r="BF905" s="1" t="s">
        <v>1907</v>
      </c>
      <c r="BG905" s="2"/>
      <c r="BH905" s="2"/>
      <c r="BI905" s="2">
        <v>188.8</v>
      </c>
    </row>
    <row r="906" spans="1:61" ht="30" hidden="1" x14ac:dyDescent="0.25">
      <c r="A906" s="1" t="s">
        <v>35</v>
      </c>
      <c r="B906" s="1" t="s">
        <v>36</v>
      </c>
      <c r="C906" s="1">
        <v>20</v>
      </c>
      <c r="D906" s="1"/>
      <c r="E906" s="1" t="s">
        <v>1857</v>
      </c>
      <c r="F906" s="2">
        <v>25</v>
      </c>
      <c r="G906" s="1">
        <v>10</v>
      </c>
      <c r="H906" s="2" t="s">
        <v>1908</v>
      </c>
      <c r="I906" s="5" t="s">
        <v>39</v>
      </c>
      <c r="J906" s="5"/>
      <c r="K906" s="2"/>
      <c r="L906" s="1" t="s">
        <v>1909</v>
      </c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T906" s="1"/>
      <c r="AU906" s="34"/>
      <c r="AV906" s="34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2"/>
      <c r="BH906" s="2"/>
      <c r="BI906" s="2">
        <v>189.1</v>
      </c>
    </row>
    <row r="907" spans="1:61" hidden="1" x14ac:dyDescent="0.25">
      <c r="A907" s="1" t="s">
        <v>40</v>
      </c>
      <c r="B907" s="1" t="s">
        <v>322</v>
      </c>
      <c r="C907" s="1">
        <v>21</v>
      </c>
      <c r="D907" s="1"/>
      <c r="E907" s="2" t="s">
        <v>1857</v>
      </c>
      <c r="F907" s="2">
        <v>26</v>
      </c>
      <c r="G907" s="2">
        <v>6</v>
      </c>
      <c r="H907" s="2" t="s">
        <v>1910</v>
      </c>
      <c r="I907" s="5" t="s">
        <v>39</v>
      </c>
      <c r="J907" s="5"/>
      <c r="K907" s="2"/>
      <c r="L907" s="2" t="s">
        <v>1911</v>
      </c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T907" s="1"/>
      <c r="AU907" s="34"/>
      <c r="AV907" s="34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</row>
    <row r="908" spans="1:61" hidden="1" x14ac:dyDescent="0.25">
      <c r="A908" s="1" t="s">
        <v>40</v>
      </c>
      <c r="B908" s="1" t="s">
        <v>322</v>
      </c>
      <c r="C908" s="1">
        <v>21</v>
      </c>
      <c r="D908" s="1"/>
      <c r="E908" s="2" t="s">
        <v>1857</v>
      </c>
      <c r="F908" s="2">
        <v>27</v>
      </c>
      <c r="G908" s="2">
        <v>9</v>
      </c>
      <c r="H908" s="2" t="s">
        <v>1912</v>
      </c>
      <c r="I908" s="5" t="s">
        <v>39</v>
      </c>
      <c r="J908" s="5"/>
      <c r="K908" s="2"/>
      <c r="L908" s="2" t="s">
        <v>1913</v>
      </c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T908" s="1"/>
      <c r="AU908" s="34"/>
      <c r="AV908" s="34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</row>
    <row r="909" spans="1:61" hidden="1" x14ac:dyDescent="0.25">
      <c r="A909" s="1" t="s">
        <v>40</v>
      </c>
      <c r="B909" s="1" t="s">
        <v>322</v>
      </c>
      <c r="C909" s="1">
        <v>21</v>
      </c>
      <c r="D909" s="1"/>
      <c r="E909" s="2" t="s">
        <v>1857</v>
      </c>
      <c r="F909" s="2">
        <v>28</v>
      </c>
      <c r="G909" s="2">
        <v>2</v>
      </c>
      <c r="H909" s="2" t="s">
        <v>1914</v>
      </c>
      <c r="I909" s="5" t="s">
        <v>39</v>
      </c>
      <c r="J909" s="5"/>
      <c r="K909" s="2"/>
      <c r="L909" s="2" t="s">
        <v>1915</v>
      </c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T909" s="1"/>
      <c r="AU909" s="34"/>
      <c r="AV909" s="34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</row>
    <row r="910" spans="1:61" hidden="1" x14ac:dyDescent="0.25">
      <c r="A910" s="1" t="s">
        <v>40</v>
      </c>
      <c r="B910" s="1" t="s">
        <v>322</v>
      </c>
      <c r="C910" s="1">
        <v>20</v>
      </c>
      <c r="D910" s="1"/>
      <c r="E910" s="2" t="s">
        <v>1857</v>
      </c>
      <c r="F910" s="2">
        <v>29</v>
      </c>
      <c r="G910" s="2">
        <v>3</v>
      </c>
      <c r="H910" s="2" t="s">
        <v>1916</v>
      </c>
      <c r="I910" s="5" t="s">
        <v>39</v>
      </c>
      <c r="J910" s="5"/>
      <c r="K910" s="2"/>
      <c r="L910" s="2" t="s">
        <v>1917</v>
      </c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T910" s="1"/>
      <c r="AU910" s="34"/>
      <c r="AV910" s="34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</row>
    <row r="911" spans="1:61" hidden="1" x14ac:dyDescent="0.25">
      <c r="A911" s="1" t="s">
        <v>40</v>
      </c>
      <c r="B911" s="1" t="s">
        <v>322</v>
      </c>
      <c r="C911" s="1">
        <v>21</v>
      </c>
      <c r="D911" s="1"/>
      <c r="E911" s="2" t="s">
        <v>1857</v>
      </c>
      <c r="F911" s="2">
        <v>30</v>
      </c>
      <c r="G911" s="2">
        <v>8</v>
      </c>
      <c r="H911" s="2" t="s">
        <v>1918</v>
      </c>
      <c r="I911" s="5" t="s">
        <v>39</v>
      </c>
      <c r="J911" s="5"/>
      <c r="K911" s="2"/>
      <c r="L911" s="2" t="s">
        <v>1919</v>
      </c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T911" s="1"/>
      <c r="AU911" s="34"/>
      <c r="AV911" s="34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</row>
    <row r="912" spans="1:61" ht="30" hidden="1" x14ac:dyDescent="0.25">
      <c r="A912" s="1" t="s">
        <v>35</v>
      </c>
      <c r="B912" s="1" t="s">
        <v>36</v>
      </c>
      <c r="C912" s="1">
        <v>20</v>
      </c>
      <c r="D912" s="1"/>
      <c r="E912" s="1" t="s">
        <v>1857</v>
      </c>
      <c r="F912" s="2">
        <v>31</v>
      </c>
      <c r="G912" s="1">
        <v>10</v>
      </c>
      <c r="H912" s="2" t="s">
        <v>1920</v>
      </c>
      <c r="I912" s="5" t="s">
        <v>39</v>
      </c>
      <c r="J912" s="5"/>
      <c r="K912" s="2"/>
      <c r="L912" s="1" t="s">
        <v>1921</v>
      </c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T912" s="1"/>
      <c r="AU912" s="34"/>
      <c r="AV912" s="34"/>
      <c r="AW912" s="1"/>
      <c r="AX912" s="1"/>
      <c r="AY912" s="1"/>
      <c r="AZ912" s="1"/>
      <c r="BA912" s="1"/>
      <c r="BB912" s="1"/>
      <c r="BC912" s="1"/>
      <c r="BD912" s="1"/>
      <c r="BE912" s="1"/>
      <c r="BF912" s="1" t="s">
        <v>1922</v>
      </c>
      <c r="BG912" s="2"/>
      <c r="BH912" s="2"/>
      <c r="BI912" s="2">
        <v>172.4</v>
      </c>
    </row>
    <row r="913" spans="1:61" hidden="1" x14ac:dyDescent="0.25">
      <c r="A913" s="1" t="s">
        <v>40</v>
      </c>
      <c r="B913" s="1" t="s">
        <v>322</v>
      </c>
      <c r="C913" s="1">
        <v>20</v>
      </c>
      <c r="D913" s="1"/>
      <c r="E913" s="2" t="s">
        <v>1857</v>
      </c>
      <c r="F913" s="2">
        <v>33</v>
      </c>
      <c r="G913" s="2">
        <v>8</v>
      </c>
      <c r="H913" s="2" t="s">
        <v>1923</v>
      </c>
      <c r="I913" s="5" t="s">
        <v>39</v>
      </c>
      <c r="J913" s="5"/>
      <c r="K913" s="2"/>
      <c r="L913" s="2" t="s">
        <v>1924</v>
      </c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T913" s="1"/>
      <c r="AU913" s="34"/>
      <c r="AV913" s="34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</row>
    <row r="914" spans="1:61" hidden="1" x14ac:dyDescent="0.25">
      <c r="A914" s="1" t="s">
        <v>40</v>
      </c>
      <c r="B914" s="1" t="s">
        <v>322</v>
      </c>
      <c r="C914" s="1">
        <v>20</v>
      </c>
      <c r="D914" s="1"/>
      <c r="E914" s="2" t="s">
        <v>1857</v>
      </c>
      <c r="F914" s="2">
        <v>35</v>
      </c>
      <c r="G914" s="2">
        <v>7</v>
      </c>
      <c r="H914" s="2" t="s">
        <v>1925</v>
      </c>
      <c r="I914" s="5" t="s">
        <v>39</v>
      </c>
      <c r="J914" s="5"/>
      <c r="K914" s="2"/>
      <c r="L914" s="2" t="s">
        <v>1926</v>
      </c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T914" s="1"/>
      <c r="AU914" s="34"/>
      <c r="AV914" s="34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</row>
    <row r="915" spans="1:61" hidden="1" x14ac:dyDescent="0.25">
      <c r="A915" s="1" t="s">
        <v>40</v>
      </c>
      <c r="B915" s="1" t="s">
        <v>322</v>
      </c>
      <c r="C915" s="1">
        <v>20</v>
      </c>
      <c r="D915" s="1"/>
      <c r="E915" s="2" t="s">
        <v>1857</v>
      </c>
      <c r="F915" s="2">
        <v>37</v>
      </c>
      <c r="G915" s="2">
        <v>10</v>
      </c>
      <c r="H915" s="2" t="s">
        <v>1927</v>
      </c>
      <c r="I915" s="5" t="s">
        <v>39</v>
      </c>
      <c r="J915" s="5"/>
      <c r="K915" s="2"/>
      <c r="L915" s="2" t="s">
        <v>1928</v>
      </c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T915" s="1"/>
      <c r="AU915" s="34"/>
      <c r="AV915" s="34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</row>
    <row r="916" spans="1:61" hidden="1" x14ac:dyDescent="0.25">
      <c r="A916" s="1" t="s">
        <v>40</v>
      </c>
      <c r="B916" s="1" t="s">
        <v>322</v>
      </c>
      <c r="C916" s="1">
        <v>21</v>
      </c>
      <c r="D916" s="1"/>
      <c r="E916" s="2" t="s">
        <v>1857</v>
      </c>
      <c r="F916" s="2">
        <v>39</v>
      </c>
      <c r="G916" s="2">
        <v>3</v>
      </c>
      <c r="H916" s="2" t="s">
        <v>1929</v>
      </c>
      <c r="I916" s="5" t="s">
        <v>39</v>
      </c>
      <c r="J916" s="5"/>
      <c r="K916" s="2"/>
      <c r="L916" s="2" t="s">
        <v>1930</v>
      </c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T916" s="1"/>
      <c r="AU916" s="34"/>
      <c r="AV916" s="34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</row>
    <row r="917" spans="1:61" hidden="1" x14ac:dyDescent="0.25">
      <c r="A917" s="1" t="s">
        <v>40</v>
      </c>
      <c r="B917" s="1" t="s">
        <v>322</v>
      </c>
      <c r="C917" s="1">
        <v>21</v>
      </c>
      <c r="D917" s="1"/>
      <c r="E917" s="2" t="s">
        <v>1857</v>
      </c>
      <c r="F917" s="2">
        <v>41</v>
      </c>
      <c r="G917" s="2">
        <v>2</v>
      </c>
      <c r="H917" s="2" t="s">
        <v>1931</v>
      </c>
      <c r="I917" s="5" t="s">
        <v>39</v>
      </c>
      <c r="J917" s="5"/>
      <c r="K917" s="2"/>
      <c r="L917" s="2" t="s">
        <v>1932</v>
      </c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T917" s="1"/>
      <c r="AU917" s="34"/>
      <c r="AV917" s="34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</row>
    <row r="918" spans="1:61" hidden="1" x14ac:dyDescent="0.25">
      <c r="A918" s="1" t="s">
        <v>40</v>
      </c>
      <c r="B918" s="1" t="s">
        <v>322</v>
      </c>
      <c r="C918" s="1">
        <v>21</v>
      </c>
      <c r="D918" s="1"/>
      <c r="E918" s="2" t="s">
        <v>1857</v>
      </c>
      <c r="F918" s="2">
        <v>43</v>
      </c>
      <c r="G918" s="2">
        <v>8</v>
      </c>
      <c r="H918" s="2" t="s">
        <v>1933</v>
      </c>
      <c r="I918" s="5" t="s">
        <v>39</v>
      </c>
      <c r="J918" s="5"/>
      <c r="K918" s="2"/>
      <c r="L918" s="2" t="s">
        <v>1934</v>
      </c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T918" s="1"/>
      <c r="AU918" s="34"/>
      <c r="AV918" s="34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</row>
    <row r="919" spans="1:61" hidden="1" x14ac:dyDescent="0.25">
      <c r="A919" s="1" t="s">
        <v>40</v>
      </c>
      <c r="B919" s="1" t="s">
        <v>322</v>
      </c>
      <c r="C919" s="1">
        <v>21</v>
      </c>
      <c r="D919" s="1"/>
      <c r="E919" s="2" t="s">
        <v>1857</v>
      </c>
      <c r="F919" s="2">
        <v>45</v>
      </c>
      <c r="G919" s="2">
        <v>10</v>
      </c>
      <c r="H919" s="2" t="s">
        <v>1935</v>
      </c>
      <c r="I919" s="5" t="s">
        <v>39</v>
      </c>
      <c r="J919" s="5"/>
      <c r="K919" s="2"/>
      <c r="L919" s="2" t="s">
        <v>1936</v>
      </c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T919" s="1"/>
      <c r="AU919" s="34"/>
      <c r="AV919" s="34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</row>
    <row r="920" spans="1:61" hidden="1" x14ac:dyDescent="0.25">
      <c r="A920" s="1" t="s">
        <v>40</v>
      </c>
      <c r="B920" s="1" t="s">
        <v>322</v>
      </c>
      <c r="C920" s="1">
        <v>21</v>
      </c>
      <c r="D920" s="1"/>
      <c r="E920" s="2" t="s">
        <v>1857</v>
      </c>
      <c r="F920" s="2">
        <v>47</v>
      </c>
      <c r="G920" s="2">
        <v>11</v>
      </c>
      <c r="H920" s="2" t="s">
        <v>1937</v>
      </c>
      <c r="I920" s="5" t="s">
        <v>39</v>
      </c>
      <c r="J920" s="5"/>
      <c r="K920" s="2"/>
      <c r="L920" s="2" t="s">
        <v>1938</v>
      </c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T920" s="1"/>
      <c r="AU920" s="34"/>
      <c r="AV920" s="34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</row>
    <row r="921" spans="1:61" ht="30" hidden="1" x14ac:dyDescent="0.25">
      <c r="A921" s="7" t="s">
        <v>35</v>
      </c>
      <c r="B921" s="7" t="s">
        <v>36</v>
      </c>
      <c r="C921" s="1">
        <v>21</v>
      </c>
      <c r="D921" s="7" t="s">
        <v>334</v>
      </c>
      <c r="E921" s="7" t="s">
        <v>1857</v>
      </c>
      <c r="F921" s="8">
        <v>49</v>
      </c>
      <c r="G921" s="7">
        <v>7</v>
      </c>
      <c r="H921" s="5" t="s">
        <v>1939</v>
      </c>
      <c r="I921" s="5" t="s">
        <v>39</v>
      </c>
      <c r="J921" s="17" t="s">
        <v>337</v>
      </c>
      <c r="K921" s="2" t="s">
        <v>50</v>
      </c>
      <c r="L921" s="7" t="s">
        <v>1940</v>
      </c>
      <c r="M921" s="9" t="s">
        <v>893</v>
      </c>
      <c r="N921" s="7" t="s">
        <v>48</v>
      </c>
      <c r="O921" s="7" t="s">
        <v>72</v>
      </c>
      <c r="P921" s="39">
        <v>27</v>
      </c>
      <c r="Q921" s="7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T921" s="1">
        <v>100</v>
      </c>
      <c r="AU921" s="55">
        <v>233402</v>
      </c>
      <c r="AV921" s="55">
        <v>168692.42</v>
      </c>
      <c r="AW921" s="40">
        <f>AU921+AV921</f>
        <v>402094.42000000004</v>
      </c>
      <c r="AX921" s="40">
        <f>AU921*0.02</f>
        <v>4668.04</v>
      </c>
      <c r="AY921" s="40">
        <f>AV921*0.2</f>
        <v>33738.484000000004</v>
      </c>
      <c r="AZ921" s="40">
        <f>AX921+AY921</f>
        <v>38406.524000000005</v>
      </c>
      <c r="BA921" s="40">
        <f>AW921-AZ921</f>
        <v>363687.89600000007</v>
      </c>
      <c r="BB921" s="40">
        <f>BA921*61.97939365/100.99999999</f>
        <v>223179.75518966396</v>
      </c>
      <c r="BC921" s="40">
        <f>BA921*37.98738363/100.99999999</f>
        <v>136787.63988423187</v>
      </c>
      <c r="BD921" s="40">
        <f>BA921*1.03322271/100.99999999</f>
        <v>3720.5009261041901</v>
      </c>
      <c r="BE921" s="40"/>
      <c r="BF921" s="1"/>
      <c r="BG921" s="1" t="s">
        <v>1941</v>
      </c>
      <c r="BH921" s="1" t="s">
        <v>347</v>
      </c>
      <c r="BI921" s="2">
        <v>128.5</v>
      </c>
    </row>
    <row r="922" spans="1:61" ht="30" hidden="1" x14ac:dyDescent="0.25">
      <c r="A922" s="1" t="s">
        <v>35</v>
      </c>
      <c r="B922" s="1" t="s">
        <v>36</v>
      </c>
      <c r="C922" s="1">
        <v>21</v>
      </c>
      <c r="D922" s="1"/>
      <c r="E922" s="1" t="s">
        <v>1857</v>
      </c>
      <c r="F922" s="2" t="s">
        <v>1020</v>
      </c>
      <c r="G922" s="1">
        <v>7</v>
      </c>
      <c r="H922" s="2" t="s">
        <v>1942</v>
      </c>
      <c r="I922" s="5" t="s">
        <v>39</v>
      </c>
      <c r="J922" s="5"/>
      <c r="K922" s="2"/>
      <c r="L922" s="1" t="s">
        <v>1943</v>
      </c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T922" s="1"/>
      <c r="AU922" s="34"/>
      <c r="AV922" s="34"/>
      <c r="AW922" s="1"/>
      <c r="AX922" s="1"/>
      <c r="AY922" s="1"/>
      <c r="AZ922" s="1"/>
      <c r="BA922" s="1"/>
      <c r="BB922" s="1"/>
      <c r="BC922" s="1"/>
      <c r="BD922" s="1"/>
      <c r="BE922" s="1"/>
      <c r="BF922" s="1" t="s">
        <v>1944</v>
      </c>
      <c r="BG922" s="2"/>
      <c r="BH922" s="2"/>
      <c r="BI922" s="2">
        <v>150</v>
      </c>
    </row>
    <row r="923" spans="1:61" hidden="1" x14ac:dyDescent="0.25">
      <c r="A923" s="1" t="s">
        <v>40</v>
      </c>
      <c r="B923" s="1" t="s">
        <v>322</v>
      </c>
      <c r="C923" s="1">
        <v>21</v>
      </c>
      <c r="D923" s="1"/>
      <c r="E923" s="2" t="s">
        <v>1857</v>
      </c>
      <c r="F923" s="2" t="s">
        <v>584</v>
      </c>
      <c r="G923" s="2">
        <v>7</v>
      </c>
      <c r="H923" s="2" t="s">
        <v>1945</v>
      </c>
      <c r="I923" s="5" t="s">
        <v>39</v>
      </c>
      <c r="J923" s="5"/>
      <c r="K923" s="2"/>
      <c r="L923" s="2" t="s">
        <v>1946</v>
      </c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T923" s="1"/>
      <c r="AU923" s="34"/>
      <c r="AV923" s="34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</row>
    <row r="924" spans="1:61" x14ac:dyDescent="0.25">
      <c r="A924" s="36" t="s">
        <v>40</v>
      </c>
      <c r="B924" s="36" t="s">
        <v>235</v>
      </c>
      <c r="C924" s="36">
        <v>7</v>
      </c>
      <c r="D924" s="36" t="s">
        <v>2497</v>
      </c>
      <c r="E924" s="2" t="s">
        <v>210</v>
      </c>
      <c r="F924" s="2">
        <v>19</v>
      </c>
      <c r="G924" s="2">
        <v>2</v>
      </c>
      <c r="H924" s="5" t="s">
        <v>2466</v>
      </c>
      <c r="I924" s="5" t="s">
        <v>39</v>
      </c>
      <c r="J924" s="5"/>
      <c r="K924" s="2">
        <v>2019</v>
      </c>
      <c r="L924" s="10" t="s">
        <v>2467</v>
      </c>
      <c r="M924" s="10"/>
      <c r="N924" s="36"/>
      <c r="O924" s="36"/>
      <c r="P924" s="36"/>
      <c r="Q924" s="36"/>
      <c r="R924" s="92">
        <v>1967</v>
      </c>
      <c r="S924" s="79">
        <v>6</v>
      </c>
      <c r="T924" s="79">
        <v>0</v>
      </c>
      <c r="U924" s="79">
        <v>0</v>
      </c>
      <c r="V924" s="81">
        <v>0</v>
      </c>
      <c r="W924" s="81">
        <v>0</v>
      </c>
      <c r="X924" s="81">
        <v>0</v>
      </c>
      <c r="Y924" s="82">
        <v>1</v>
      </c>
      <c r="Z924" s="135">
        <v>74.8</v>
      </c>
      <c r="AA924" s="36">
        <f>IF(Z924=100,9,IF(AND((Z924&lt;100),(Z924&gt;=90)),8,IF(AND((Z924&lt;90),(Z924&gt;=80)),7,IF(AND((Z924&lt;80),(Z924&gt;=70)),6,5))))</f>
        <v>6</v>
      </c>
      <c r="AB924" s="136">
        <v>10</v>
      </c>
      <c r="AC924" s="84">
        <f>AB924</f>
        <v>10</v>
      </c>
      <c r="AD924" s="78" t="s">
        <v>2459</v>
      </c>
      <c r="AE924" s="83">
        <v>3</v>
      </c>
      <c r="AF924" s="78" t="s">
        <v>2460</v>
      </c>
      <c r="AG924" s="83">
        <v>0</v>
      </c>
      <c r="AH924" s="137">
        <v>80</v>
      </c>
      <c r="AI924" s="36">
        <f>(IF(AH924&gt;201,7,IF(AND(AH924&lt;=200,AH924&gt;=151),5,IF(AND(AH924&lt;=150,AH924&gt;=101),4,IF(AND(AH924&lt;=100,AH924&gt;=51),3,2)))))</f>
        <v>3</v>
      </c>
      <c r="AJ924" s="81">
        <v>2</v>
      </c>
      <c r="AK924" s="83">
        <v>0</v>
      </c>
      <c r="AL924" s="137">
        <v>20</v>
      </c>
      <c r="AM924" s="88">
        <v>0</v>
      </c>
      <c r="AN924" s="82">
        <v>0</v>
      </c>
      <c r="AO924" s="83">
        <v>0</v>
      </c>
      <c r="AP924" s="151">
        <v>107.16</v>
      </c>
      <c r="AQ924" s="125" t="e">
        <f>(IF((AP924-#REF!)&gt;0.3,3,IF(AND((AP924-#REF!)&lt;0.3,(AP924-#REF!)&gt;0.2),2,IF(AND((AP924-#REF!)&lt;0.2,(AP924-#REF!)&gt;0.1),1,IF(AND((AP924-#REF!)&lt;0.1,(AP924-#REF!)&gt;=0),0,0)))))</f>
        <v>#REF!</v>
      </c>
      <c r="AR924" s="126" t="e">
        <f>(IF((AP924-#REF!)&gt;0.3,3,IF(AND((AP924-#REF!)&lt;0.3,(AP924-#REF!)&gt;0.2),2,IF(AND((AP924-#REF!)&lt;0.2,(AP924-#REF!)&gt;0.1),1,IF(AND((AP924-#REF!)&lt;0.1,(AP924-#REF!)&gt;=0),0,"ОТКЛОНИТЬ")))))</f>
        <v>#REF!</v>
      </c>
      <c r="AS924" s="127" t="e">
        <f>IF(AR924="ОТКЛОНИТЬ", "ОТКЛОНИТЬ",S924+U924+W924+Y924+AA924+AC924+AE924+AG924+AI924+AK924+AM924+AQ924)</f>
        <v>#REF!</v>
      </c>
      <c r="AT924" s="128" t="e">
        <f>S924+U924+W924+Y924+AA924+AC924+AE924+AG924+AI924+AK924+AM924+AQ924</f>
        <v>#REF!</v>
      </c>
      <c r="AU924" s="133"/>
      <c r="AV924" s="133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</row>
    <row r="925" spans="1:61" hidden="1" x14ac:dyDescent="0.25">
      <c r="A925" s="1" t="s">
        <v>40</v>
      </c>
      <c r="B925" s="1" t="s">
        <v>322</v>
      </c>
      <c r="C925" s="1">
        <v>14</v>
      </c>
      <c r="D925" s="1"/>
      <c r="E925" s="2" t="s">
        <v>1947</v>
      </c>
      <c r="F925" s="2">
        <v>3</v>
      </c>
      <c r="G925" s="2">
        <v>8</v>
      </c>
      <c r="H925" s="2" t="s">
        <v>1951</v>
      </c>
      <c r="I925" s="5" t="s">
        <v>39</v>
      </c>
      <c r="J925" s="5"/>
      <c r="K925" s="2"/>
      <c r="L925" s="2" t="s">
        <v>1952</v>
      </c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T925" s="1"/>
      <c r="AU925" s="34"/>
      <c r="AV925" s="34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</row>
    <row r="926" spans="1:61" ht="30" hidden="1" x14ac:dyDescent="0.25">
      <c r="A926" s="1" t="s">
        <v>35</v>
      </c>
      <c r="B926" s="1" t="s">
        <v>36</v>
      </c>
      <c r="C926" s="1">
        <v>20</v>
      </c>
      <c r="D926" s="1"/>
      <c r="E926" s="1" t="s">
        <v>1953</v>
      </c>
      <c r="F926" s="1">
        <v>8</v>
      </c>
      <c r="G926" s="1">
        <v>8</v>
      </c>
      <c r="H926" s="2" t="s">
        <v>1954</v>
      </c>
      <c r="I926" s="5" t="s">
        <v>39</v>
      </c>
      <c r="J926" s="5"/>
      <c r="K926" s="2"/>
      <c r="L926" s="1" t="s">
        <v>1955</v>
      </c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T926" s="1"/>
      <c r="AU926" s="34"/>
      <c r="AV926" s="34"/>
      <c r="AW926" s="1"/>
      <c r="AX926" s="1"/>
      <c r="AY926" s="1"/>
      <c r="AZ926" s="1"/>
      <c r="BA926" s="1"/>
      <c r="BB926" s="1"/>
      <c r="BC926" s="1"/>
      <c r="BD926" s="1"/>
      <c r="BE926" s="1"/>
      <c r="BF926" s="1" t="s">
        <v>1956</v>
      </c>
      <c r="BG926" s="1"/>
      <c r="BH926" s="1"/>
      <c r="BI926" s="2">
        <v>0</v>
      </c>
    </row>
    <row r="927" spans="1:61" ht="30" hidden="1" x14ac:dyDescent="0.25">
      <c r="A927" s="1" t="s">
        <v>35</v>
      </c>
      <c r="B927" s="1" t="s">
        <v>36</v>
      </c>
      <c r="C927" s="1">
        <v>20</v>
      </c>
      <c r="D927" s="1"/>
      <c r="E927" s="1" t="s">
        <v>1953</v>
      </c>
      <c r="F927" s="1">
        <v>9</v>
      </c>
      <c r="G927" s="1">
        <v>2</v>
      </c>
      <c r="H927" s="1" t="s">
        <v>1957</v>
      </c>
      <c r="I927" s="5" t="s">
        <v>39</v>
      </c>
      <c r="J927" s="5"/>
      <c r="K927" s="2"/>
      <c r="L927" s="1" t="s">
        <v>1958</v>
      </c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T927" s="1"/>
      <c r="AU927" s="34"/>
      <c r="AV927" s="34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2">
        <v>0</v>
      </c>
    </row>
    <row r="928" spans="1:61" ht="30" hidden="1" x14ac:dyDescent="0.25">
      <c r="A928" s="1" t="s">
        <v>35</v>
      </c>
      <c r="B928" s="1" t="s">
        <v>36</v>
      </c>
      <c r="C928" s="1">
        <v>20</v>
      </c>
      <c r="D928" s="1"/>
      <c r="E928" s="1" t="s">
        <v>1953</v>
      </c>
      <c r="F928" s="1">
        <v>10</v>
      </c>
      <c r="G928" s="1">
        <v>7</v>
      </c>
      <c r="H928" s="1" t="s">
        <v>1959</v>
      </c>
      <c r="I928" s="5" t="s">
        <v>39</v>
      </c>
      <c r="J928" s="5"/>
      <c r="K928" s="2"/>
      <c r="L928" s="1" t="s">
        <v>1960</v>
      </c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T928" s="1"/>
      <c r="AU928" s="34"/>
      <c r="AV928" s="34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2">
        <v>0</v>
      </c>
    </row>
    <row r="929" spans="1:61" ht="30" hidden="1" x14ac:dyDescent="0.25">
      <c r="A929" s="1" t="s">
        <v>35</v>
      </c>
      <c r="B929" s="1" t="s">
        <v>36</v>
      </c>
      <c r="C929" s="1">
        <v>20</v>
      </c>
      <c r="D929" s="1"/>
      <c r="E929" s="1" t="s">
        <v>1953</v>
      </c>
      <c r="F929" s="1">
        <v>11</v>
      </c>
      <c r="G929" s="1">
        <v>6</v>
      </c>
      <c r="H929" s="2" t="s">
        <v>1961</v>
      </c>
      <c r="I929" s="5" t="s">
        <v>39</v>
      </c>
      <c r="J929" s="5"/>
      <c r="K929" s="2"/>
      <c r="L929" s="1" t="s">
        <v>1962</v>
      </c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T929" s="1"/>
      <c r="AU929" s="34"/>
      <c r="AV929" s="34"/>
      <c r="AW929" s="1"/>
      <c r="AX929" s="1"/>
      <c r="AY929" s="1"/>
      <c r="AZ929" s="1"/>
      <c r="BA929" s="1"/>
      <c r="BB929" s="1"/>
      <c r="BC929" s="1"/>
      <c r="BD929" s="1"/>
      <c r="BE929" s="1"/>
      <c r="BF929" s="1" t="s">
        <v>1963</v>
      </c>
      <c r="BG929" s="1"/>
      <c r="BH929" s="1"/>
      <c r="BI929" s="2">
        <v>0</v>
      </c>
    </row>
    <row r="930" spans="1:61" ht="30" hidden="1" x14ac:dyDescent="0.25">
      <c r="A930" s="1" t="s">
        <v>35</v>
      </c>
      <c r="B930" s="1" t="s">
        <v>36</v>
      </c>
      <c r="C930" s="1">
        <v>20</v>
      </c>
      <c r="D930" s="1"/>
      <c r="E930" s="1" t="s">
        <v>1953</v>
      </c>
      <c r="F930" s="1">
        <v>12</v>
      </c>
      <c r="G930" s="1">
        <v>4</v>
      </c>
      <c r="H930" s="2" t="s">
        <v>1964</v>
      </c>
      <c r="I930" s="5" t="s">
        <v>39</v>
      </c>
      <c r="J930" s="5"/>
      <c r="K930" s="2"/>
      <c r="L930" s="1">
        <v>89832869533</v>
      </c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T930" s="1"/>
      <c r="AU930" s="34"/>
      <c r="AV930" s="34"/>
      <c r="AW930" s="1"/>
      <c r="AX930" s="1"/>
      <c r="AY930" s="1"/>
      <c r="AZ930" s="1"/>
      <c r="BA930" s="1"/>
      <c r="BB930" s="1"/>
      <c r="BC930" s="1"/>
      <c r="BD930" s="1"/>
      <c r="BE930" s="1"/>
      <c r="BF930" s="1" t="s">
        <v>1965</v>
      </c>
      <c r="BG930" s="1"/>
      <c r="BH930" s="1"/>
      <c r="BI930" s="2">
        <v>0</v>
      </c>
    </row>
    <row r="931" spans="1:61" ht="30" hidden="1" x14ac:dyDescent="0.25">
      <c r="A931" s="1" t="s">
        <v>35</v>
      </c>
      <c r="B931" s="1" t="s">
        <v>36</v>
      </c>
      <c r="C931" s="1">
        <v>20</v>
      </c>
      <c r="D931" s="1"/>
      <c r="E931" s="1" t="s">
        <v>1953</v>
      </c>
      <c r="F931" s="1">
        <v>13</v>
      </c>
      <c r="G931" s="1">
        <v>3</v>
      </c>
      <c r="H931" s="2" t="s">
        <v>1966</v>
      </c>
      <c r="I931" s="5" t="s">
        <v>39</v>
      </c>
      <c r="J931" s="5"/>
      <c r="K931" s="2"/>
      <c r="L931" s="1" t="s">
        <v>1967</v>
      </c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T931" s="1"/>
      <c r="AU931" s="34"/>
      <c r="AV931" s="34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 t="s">
        <v>531</v>
      </c>
      <c r="BH931" s="1"/>
      <c r="BI931" s="2">
        <v>0</v>
      </c>
    </row>
    <row r="932" spans="1:61" ht="30" hidden="1" x14ac:dyDescent="0.25">
      <c r="A932" s="1" t="s">
        <v>35</v>
      </c>
      <c r="B932" s="1" t="s">
        <v>36</v>
      </c>
      <c r="C932" s="1">
        <v>20</v>
      </c>
      <c r="D932" s="1"/>
      <c r="E932" s="1" t="s">
        <v>1953</v>
      </c>
      <c r="F932" s="1">
        <v>14</v>
      </c>
      <c r="G932" s="1"/>
      <c r="H932" s="1"/>
      <c r="I932" s="5" t="s">
        <v>39</v>
      </c>
      <c r="J932" s="5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T932" s="1"/>
      <c r="AU932" s="34"/>
      <c r="AV932" s="34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2">
        <v>0</v>
      </c>
    </row>
    <row r="933" spans="1:61" ht="30" hidden="1" x14ac:dyDescent="0.25">
      <c r="A933" s="1" t="s">
        <v>35</v>
      </c>
      <c r="B933" s="1" t="s">
        <v>36</v>
      </c>
      <c r="C933" s="1">
        <v>20</v>
      </c>
      <c r="D933" s="1"/>
      <c r="E933" s="1" t="s">
        <v>1953</v>
      </c>
      <c r="F933" s="2">
        <v>15</v>
      </c>
      <c r="G933" s="1">
        <v>8</v>
      </c>
      <c r="H933" s="2" t="s">
        <v>1968</v>
      </c>
      <c r="I933" s="5" t="s">
        <v>39</v>
      </c>
      <c r="J933" s="5"/>
      <c r="K933" s="2"/>
      <c r="L933" s="1" t="s">
        <v>1969</v>
      </c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T933" s="1"/>
      <c r="AU933" s="34"/>
      <c r="AV933" s="34"/>
      <c r="AW933" s="1"/>
      <c r="AX933" s="1"/>
      <c r="AY933" s="1"/>
      <c r="AZ933" s="1"/>
      <c r="BA933" s="1"/>
      <c r="BB933" s="1"/>
      <c r="BC933" s="1"/>
      <c r="BD933" s="1"/>
      <c r="BE933" s="1"/>
      <c r="BF933" s="1" t="s">
        <v>1970</v>
      </c>
      <c r="BG933" s="2"/>
      <c r="BH933" s="2"/>
      <c r="BI933" s="2">
        <v>0</v>
      </c>
    </row>
    <row r="934" spans="1:61" ht="30" hidden="1" x14ac:dyDescent="0.25">
      <c r="A934" s="7" t="s">
        <v>35</v>
      </c>
      <c r="B934" s="7" t="s">
        <v>36</v>
      </c>
      <c r="C934" s="1">
        <v>20</v>
      </c>
      <c r="D934" s="7" t="s">
        <v>334</v>
      </c>
      <c r="E934" s="7" t="s">
        <v>1953</v>
      </c>
      <c r="F934" s="8">
        <v>16</v>
      </c>
      <c r="G934" s="7">
        <v>3</v>
      </c>
      <c r="H934" s="8" t="s">
        <v>1971</v>
      </c>
      <c r="I934" s="5" t="s">
        <v>39</v>
      </c>
      <c r="J934" s="6"/>
      <c r="K934" s="2" t="s">
        <v>50</v>
      </c>
      <c r="L934" s="7" t="s">
        <v>1972</v>
      </c>
      <c r="M934" s="16">
        <v>43034</v>
      </c>
      <c r="N934" s="7" t="s">
        <v>48</v>
      </c>
      <c r="O934" s="7" t="s">
        <v>339</v>
      </c>
      <c r="P934" s="39">
        <v>29</v>
      </c>
      <c r="Q934" s="1"/>
      <c r="R934" s="35">
        <v>1963</v>
      </c>
      <c r="S934" s="35">
        <f>IF((2017-R934)&gt;35,6,IF(AND((2017-R934)&lt;=35,(2017-R934)&gt;=26),5,IF(AND((2017-R934)&lt;=25, (2017-R934)&gt;=16),3,1)))</f>
        <v>6</v>
      </c>
      <c r="T934" s="1"/>
      <c r="U934" s="1"/>
      <c r="V934" s="1"/>
      <c r="W934" s="1"/>
      <c r="X934" s="1"/>
      <c r="Y934" s="1"/>
      <c r="Z934" s="34">
        <f>353.5/395.9*100</f>
        <v>89.290224804243508</v>
      </c>
      <c r="AA934" s="1">
        <f>IF(Z934=100,9,IF(AND((Z934&lt;100),(Z934&gt;=90)),8,IF(AND((Z934&lt;90),(Z934&gt;=80)),7,IF(AND((Z934&lt;80),(Z934&gt;=70)),6,5))))</f>
        <v>7</v>
      </c>
      <c r="AB934" s="1">
        <v>9</v>
      </c>
      <c r="AC934" s="1">
        <f>AB934</f>
        <v>9</v>
      </c>
      <c r="AD934" s="1" t="s">
        <v>50</v>
      </c>
      <c r="AE934" s="1">
        <f>IF(AD934="Да",3,0)</f>
        <v>3</v>
      </c>
      <c r="AF934" s="36" t="s">
        <v>2438</v>
      </c>
      <c r="AG934" s="1">
        <f>IF(AF934="Да",3,0)</f>
        <v>0</v>
      </c>
      <c r="AH934" s="1">
        <v>16</v>
      </c>
      <c r="AI934" s="1">
        <f>(IF(AH934&gt;201,7,IF(AND(AH934&lt;=200,AH934&gt;=151),5,IF(AND(AH934&lt;=150,AH934&gt;=101),4,IF(AND(AH934&lt;=100,AH934&gt;=51),3,2)))))</f>
        <v>2</v>
      </c>
      <c r="AJ934" s="1">
        <v>2</v>
      </c>
      <c r="AK934" s="1">
        <f>IF(AJ934&gt;5,5,IF(AND(AJ934&lt;=5,AJ934&gt;3),3,0))</f>
        <v>0</v>
      </c>
      <c r="AL934" s="1"/>
      <c r="AM934" s="1">
        <f>IF(AL934&gt;30,3,IF(AND(AL934&lt;=30,AL934&gt;20),1,0))</f>
        <v>0</v>
      </c>
      <c r="AN934" s="1"/>
      <c r="AO934" s="1"/>
      <c r="AP934" s="34">
        <v>93</v>
      </c>
      <c r="AQ934" s="38" t="e">
        <f>(IF((AP934-#REF!)&gt;0.3,3,IF(AND((AP934-#REF!)&lt;0.3,(AP934-#REF!)&gt;0.2),2,IF(AND((AP934-#REF!)&lt;0.2,(AP934-#REF!)&gt;0.1),1,IF(AND((AP934-#REF!)&lt;0.1,(AP934-#REF!)&gt;=0),0,0)))))</f>
        <v>#REF!</v>
      </c>
      <c r="AR934" s="1" t="e">
        <f>(IF((AP934-#REF!)&gt;0.3,3,IF(AND((AP934-#REF!)&lt;0.3,(AP934-#REF!)&gt;0.2),2,IF(AND((AP934-#REF!)&lt;0.2,(AP934-#REF!)&gt;0.1),1,IF(AND((AP934-#REF!)&lt;0.1,(AP934-#REF!)&gt;=0),0,"ОТКЛОНИТЬ")))))</f>
        <v>#REF!</v>
      </c>
      <c r="AT934" s="38" t="e">
        <f>S934+U934+W934+Y934+AA934+AC934+AE934+AG934+AI934+AK934+AM934+AQ934</f>
        <v>#REF!</v>
      </c>
      <c r="AU934" s="55">
        <v>64606.57</v>
      </c>
      <c r="AV934" s="40">
        <v>0</v>
      </c>
      <c r="AW934" s="40">
        <f>AU934+AV934</f>
        <v>64606.57</v>
      </c>
      <c r="AX934" s="40">
        <f>AU934*0.02</f>
        <v>1292.1314</v>
      </c>
      <c r="AY934" s="40">
        <f>AV934*0.2</f>
        <v>0</v>
      </c>
      <c r="AZ934" s="40">
        <f>AX934+AY934</f>
        <v>1292.1314</v>
      </c>
      <c r="BA934" s="40">
        <f>AW934-AZ934</f>
        <v>63314.438600000001</v>
      </c>
      <c r="BB934" s="40">
        <f>BA934*61.97939365/100.99999999</f>
        <v>38853.371426798891</v>
      </c>
      <c r="BC934" s="40">
        <f>BA934*37.98738363/100.99999999</f>
        <v>23813.365036182313</v>
      </c>
      <c r="BD934" s="40">
        <f>BA934*1.03322271/100.99999999</f>
        <v>647.70213701878833</v>
      </c>
      <c r="BE934" s="40"/>
      <c r="BF934" s="1"/>
      <c r="BG934" s="2"/>
      <c r="BH934" s="2"/>
      <c r="BI934" s="2">
        <v>0</v>
      </c>
    </row>
    <row r="935" spans="1:61" hidden="1" x14ac:dyDescent="0.25">
      <c r="A935" s="1" t="s">
        <v>40</v>
      </c>
      <c r="B935" s="1" t="s">
        <v>322</v>
      </c>
      <c r="C935" s="1">
        <v>20</v>
      </c>
      <c r="D935" s="1"/>
      <c r="E935" s="2" t="s">
        <v>1953</v>
      </c>
      <c r="F935" s="2">
        <v>17</v>
      </c>
      <c r="G935" s="2">
        <v>7</v>
      </c>
      <c r="H935" s="2" t="s">
        <v>1973</v>
      </c>
      <c r="I935" s="5" t="s">
        <v>39</v>
      </c>
      <c r="J935" s="5"/>
      <c r="K935" s="2"/>
      <c r="L935" s="2" t="s">
        <v>1974</v>
      </c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T935" s="1"/>
      <c r="AU935" s="34"/>
      <c r="AV935" s="34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</row>
    <row r="936" spans="1:61" ht="30" hidden="1" x14ac:dyDescent="0.25">
      <c r="A936" s="1" t="s">
        <v>35</v>
      </c>
      <c r="B936" s="1" t="s">
        <v>36</v>
      </c>
      <c r="C936" s="1">
        <v>20</v>
      </c>
      <c r="D936" s="1"/>
      <c r="E936" s="1" t="s">
        <v>1953</v>
      </c>
      <c r="F936" s="2">
        <v>19</v>
      </c>
      <c r="G936" s="1"/>
      <c r="H936" s="2"/>
      <c r="I936" s="5" t="s">
        <v>39</v>
      </c>
      <c r="J936" s="5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T936" s="1"/>
      <c r="AU936" s="34"/>
      <c r="AV936" s="34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2"/>
      <c r="BH936" s="2"/>
      <c r="BI936" s="6">
        <v>201.6</v>
      </c>
    </row>
    <row r="937" spans="1:61" ht="30" hidden="1" x14ac:dyDescent="0.25">
      <c r="A937" s="1" t="s">
        <v>35</v>
      </c>
      <c r="B937" s="1" t="s">
        <v>36</v>
      </c>
      <c r="C937" s="1">
        <v>20</v>
      </c>
      <c r="D937" s="1"/>
      <c r="E937" s="1" t="s">
        <v>1953</v>
      </c>
      <c r="F937" s="2">
        <v>21</v>
      </c>
      <c r="G937" s="1">
        <v>3</v>
      </c>
      <c r="H937" s="2" t="s">
        <v>1975</v>
      </c>
      <c r="I937" s="5" t="s">
        <v>39</v>
      </c>
      <c r="J937" s="5"/>
      <c r="K937" s="2"/>
      <c r="L937" s="1" t="s">
        <v>1976</v>
      </c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T937" s="1"/>
      <c r="AU937" s="34"/>
      <c r="AV937" s="34"/>
      <c r="AW937" s="1"/>
      <c r="AX937" s="1"/>
      <c r="AY937" s="1"/>
      <c r="AZ937" s="1"/>
      <c r="BA937" s="1"/>
      <c r="BB937" s="1"/>
      <c r="BC937" s="1"/>
      <c r="BD937" s="1"/>
      <c r="BE937" s="1"/>
      <c r="BF937" s="1" t="s">
        <v>1977</v>
      </c>
      <c r="BG937" s="2"/>
      <c r="BH937" s="2"/>
      <c r="BI937" s="6">
        <v>235.2</v>
      </c>
    </row>
    <row r="938" spans="1:61" hidden="1" x14ac:dyDescent="0.25">
      <c r="A938" s="1" t="s">
        <v>40</v>
      </c>
      <c r="B938" s="1" t="s">
        <v>322</v>
      </c>
      <c r="C938" s="1">
        <v>20</v>
      </c>
      <c r="D938" s="1"/>
      <c r="E938" s="2" t="s">
        <v>1953</v>
      </c>
      <c r="F938" s="2">
        <v>23</v>
      </c>
      <c r="G938" s="2">
        <v>11</v>
      </c>
      <c r="H938" s="2" t="s">
        <v>1978</v>
      </c>
      <c r="I938" s="5" t="s">
        <v>39</v>
      </c>
      <c r="J938" s="5"/>
      <c r="K938" s="2"/>
      <c r="L938" s="2" t="s">
        <v>1979</v>
      </c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T938" s="1"/>
      <c r="AU938" s="34"/>
      <c r="AV938" s="34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</row>
    <row r="939" spans="1:61" ht="30" hidden="1" x14ac:dyDescent="0.25">
      <c r="A939" s="1" t="s">
        <v>35</v>
      </c>
      <c r="B939" s="1" t="s">
        <v>36</v>
      </c>
      <c r="C939" s="1">
        <v>20</v>
      </c>
      <c r="D939" s="1"/>
      <c r="E939" s="1" t="s">
        <v>1953</v>
      </c>
      <c r="F939" s="2">
        <v>25</v>
      </c>
      <c r="G939" s="1">
        <v>12</v>
      </c>
      <c r="H939" s="2" t="s">
        <v>1980</v>
      </c>
      <c r="I939" s="5" t="s">
        <v>39</v>
      </c>
      <c r="J939" s="5"/>
      <c r="K939" s="2"/>
      <c r="L939" s="1" t="s">
        <v>1981</v>
      </c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T939" s="1"/>
      <c r="AU939" s="34"/>
      <c r="AV939" s="34"/>
      <c r="AW939" s="1"/>
      <c r="AX939" s="1"/>
      <c r="AY939" s="1"/>
      <c r="AZ939" s="1"/>
      <c r="BA939" s="1"/>
      <c r="BB939" s="1"/>
      <c r="BC939" s="1"/>
      <c r="BD939" s="1"/>
      <c r="BE939" s="1"/>
      <c r="BF939" s="1" t="s">
        <v>1982</v>
      </c>
      <c r="BG939" s="2" t="s">
        <v>376</v>
      </c>
      <c r="BH939" s="2"/>
      <c r="BI939" s="6">
        <v>222</v>
      </c>
    </row>
    <row r="940" spans="1:61" ht="30" hidden="1" x14ac:dyDescent="0.25">
      <c r="A940" s="7" t="s">
        <v>35</v>
      </c>
      <c r="B940" s="7" t="s">
        <v>36</v>
      </c>
      <c r="C940" s="1">
        <v>20</v>
      </c>
      <c r="D940" s="7" t="s">
        <v>334</v>
      </c>
      <c r="E940" s="7" t="s">
        <v>1953</v>
      </c>
      <c r="F940" s="8">
        <v>27</v>
      </c>
      <c r="G940" s="7">
        <v>6</v>
      </c>
      <c r="H940" s="8" t="s">
        <v>1983</v>
      </c>
      <c r="I940" s="5" t="s">
        <v>39</v>
      </c>
      <c r="J940" s="17" t="s">
        <v>337</v>
      </c>
      <c r="K940" s="2" t="s">
        <v>50</v>
      </c>
      <c r="L940" s="7" t="s">
        <v>1984</v>
      </c>
      <c r="M940" s="7"/>
      <c r="N940" s="7" t="s">
        <v>48</v>
      </c>
      <c r="O940" s="7" t="s">
        <v>339</v>
      </c>
      <c r="P940" s="39">
        <v>30</v>
      </c>
      <c r="Q940" s="7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T940" s="1">
        <v>100</v>
      </c>
      <c r="AU940" s="55">
        <v>485999.23</v>
      </c>
      <c r="AV940" s="40">
        <v>0</v>
      </c>
      <c r="AW940" s="40">
        <f>AU940+AV940</f>
        <v>485999.23</v>
      </c>
      <c r="AX940" s="40">
        <f>AU940*0.02</f>
        <v>9719.9845999999998</v>
      </c>
      <c r="AY940" s="40">
        <f>AV940*0.2</f>
        <v>0</v>
      </c>
      <c r="AZ940" s="40">
        <f>AX940+AY940</f>
        <v>9719.9845999999998</v>
      </c>
      <c r="BA940" s="40">
        <f>AW940-AZ940</f>
        <v>476279.24539999996</v>
      </c>
      <c r="BB940" s="40">
        <f>BA940*61.97939365/100.99999999</f>
        <v>292272.26575142844</v>
      </c>
      <c r="BC940" s="40">
        <f>BA940*37.98738363/100.99999999</f>
        <v>179134.6773446342</v>
      </c>
      <c r="BD940" s="40">
        <f>BA940*1.03322271/100.99999999</f>
        <v>4872.3023039372865</v>
      </c>
      <c r="BE940" s="40"/>
      <c r="BF940" s="1"/>
      <c r="BG940" s="1" t="s">
        <v>1985</v>
      </c>
      <c r="BH940" s="1" t="s">
        <v>347</v>
      </c>
      <c r="BI940" s="6">
        <v>222</v>
      </c>
    </row>
    <row r="941" spans="1:61" hidden="1" x14ac:dyDescent="0.25">
      <c r="A941" s="1" t="s">
        <v>40</v>
      </c>
      <c r="B941" s="1" t="s">
        <v>41</v>
      </c>
      <c r="C941" s="1">
        <v>2</v>
      </c>
      <c r="D941" s="1"/>
      <c r="E941" s="2" t="s">
        <v>1995</v>
      </c>
      <c r="F941" s="2">
        <v>1</v>
      </c>
      <c r="G941" s="2">
        <v>11</v>
      </c>
      <c r="H941" s="2" t="s">
        <v>1997</v>
      </c>
      <c r="I941" s="2" t="s">
        <v>52</v>
      </c>
      <c r="J941" s="6"/>
      <c r="K941" s="2"/>
      <c r="L941" s="10" t="s">
        <v>1998</v>
      </c>
      <c r="M941" s="10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T941" s="1"/>
      <c r="AU941" s="34"/>
      <c r="AV941" s="34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</row>
    <row r="942" spans="1:61" hidden="1" x14ac:dyDescent="0.25">
      <c r="A942" s="7" t="s">
        <v>40</v>
      </c>
      <c r="B942" s="7" t="s">
        <v>41</v>
      </c>
      <c r="C942" s="7">
        <v>2</v>
      </c>
      <c r="D942" s="7" t="s">
        <v>236</v>
      </c>
      <c r="E942" s="8" t="s">
        <v>1995</v>
      </c>
      <c r="F942" s="8">
        <v>1</v>
      </c>
      <c r="G942" s="7">
        <v>78</v>
      </c>
      <c r="H942" s="5" t="s">
        <v>1996</v>
      </c>
      <c r="I942" s="5" t="s">
        <v>39</v>
      </c>
      <c r="J942" s="6"/>
      <c r="K942" s="2" t="s">
        <v>50</v>
      </c>
      <c r="L942" s="7">
        <v>89135072878</v>
      </c>
      <c r="M942" s="16">
        <v>43032</v>
      </c>
      <c r="N942" s="7" t="s">
        <v>48</v>
      </c>
      <c r="O942" s="7" t="s">
        <v>72</v>
      </c>
      <c r="P942" s="39">
        <v>31</v>
      </c>
      <c r="Q942" s="7"/>
      <c r="R942" s="35">
        <v>1964</v>
      </c>
      <c r="S942" s="35">
        <f>IF((2017-R942)&gt;35,6,IF(AND((2017-R942)&lt;=35,(2017-R942)&gt;=26),5,IF(AND((2017-R942)&lt;=25, (2017-R942)&gt;=16),3,1)))</f>
        <v>6</v>
      </c>
      <c r="T942" s="1"/>
      <c r="U942" s="1"/>
      <c r="V942" s="1"/>
      <c r="W942" s="1"/>
      <c r="X942" s="1"/>
      <c r="Y942" s="1"/>
      <c r="Z942" s="34">
        <f>2791.9/3489.9*100</f>
        <v>79.999426917676729</v>
      </c>
      <c r="AA942" s="1">
        <f>IF(Z942=100,9,IF(AND((Z942&lt;100),(Z942&gt;=90)),8,IF(AND((Z942&lt;90),(Z942&gt;=80)),7,IF(AND((Z942&lt;80),(Z942&gt;=70)),6,5))))</f>
        <v>6</v>
      </c>
      <c r="AB942" s="1">
        <v>10</v>
      </c>
      <c r="AC942" s="1">
        <f>AB942</f>
        <v>10</v>
      </c>
      <c r="AD942" s="1" t="s">
        <v>50</v>
      </c>
      <c r="AE942" s="1">
        <f>IF(AD942="Да",3,0)</f>
        <v>3</v>
      </c>
      <c r="AF942" s="36" t="s">
        <v>2438</v>
      </c>
      <c r="AG942" s="1">
        <f>IF(AF942="Да",3,0)</f>
        <v>0</v>
      </c>
      <c r="AH942" s="1">
        <v>80</v>
      </c>
      <c r="AI942" s="1">
        <f>(IF(AH942&gt;201,7,IF(AND(AH942&lt;=200,AH942&gt;=151),5,IF(AND(AH942&lt;=150,AH942&gt;=101),4,IF(AND(AH942&lt;=100,AH942&gt;=51),3,2)))))</f>
        <v>3</v>
      </c>
      <c r="AJ942" s="1">
        <v>2</v>
      </c>
      <c r="AK942" s="1">
        <f>IF(AJ942&gt;5,5,IF(AND(AJ942&lt;=5,AJ942&gt;3),3,0))</f>
        <v>0</v>
      </c>
      <c r="AL942" s="1">
        <v>20</v>
      </c>
      <c r="AM942" s="1">
        <f>IF(AL942&gt;30,3,IF(AND(AL942&lt;=30,AL942&gt;20),1,0))</f>
        <v>0</v>
      </c>
      <c r="AN942" s="1"/>
      <c r="AO942" s="1"/>
      <c r="AP942" s="34">
        <v>93.28</v>
      </c>
      <c r="AQ942" s="38" t="e">
        <f>(IF((AP942-#REF!)&gt;0.3,3,IF(AND((AP942-#REF!)&lt;0.3,(AP942-#REF!)&gt;0.2),2,IF(AND((AP942-#REF!)&lt;0.2,(AP942-#REF!)&gt;0.1),1,IF(AND((AP942-#REF!)&lt;0.1,(AP942-#REF!)&gt;=0),0,0)))))</f>
        <v>#REF!</v>
      </c>
      <c r="AR942" s="1" t="e">
        <f>(IF((AP942-#REF!)&gt;0.3,3,IF(AND((AP942-#REF!)&lt;0.3,(AP942-#REF!)&gt;0.2),2,IF(AND((AP942-#REF!)&lt;0.2,(AP942-#REF!)&gt;0.1),1,IF(AND((AP942-#REF!)&lt;0.1,(AP942-#REF!)&gt;=0),0,"ОТКЛОНИТЬ")))))</f>
        <v>#REF!</v>
      </c>
      <c r="AT942" s="38" t="e">
        <f>S942+U942+W942+Y942+AA942+AC942+AE942+AG942+AI942+AK942+AM942+AQ942</f>
        <v>#REF!</v>
      </c>
      <c r="AU942" s="55">
        <f>1127676.44+30332.97</f>
        <v>1158009.4099999999</v>
      </c>
      <c r="AV942" s="48">
        <v>175142.68</v>
      </c>
      <c r="AW942" s="40">
        <f>AU942+AV942</f>
        <v>1333152.0899999999</v>
      </c>
      <c r="AX942" s="40">
        <f>AU942*0.02</f>
        <v>23160.188200000001</v>
      </c>
      <c r="AY942" s="40">
        <f>AV942*0.2</f>
        <v>35028.536</v>
      </c>
      <c r="AZ942" s="40">
        <f>AX942+AY942</f>
        <v>58188.724199999997</v>
      </c>
      <c r="BA942" s="40">
        <f>AW942-AZ942</f>
        <v>1274963.3657999998</v>
      </c>
      <c r="BB942" s="40">
        <f>BA942*61.97939365/100.99999999</f>
        <v>782390.65689179243</v>
      </c>
      <c r="BC942" s="40">
        <f>BA942*37.98738363/100.99999999</f>
        <v>479529.92569936538</v>
      </c>
      <c r="BD942" s="40">
        <f>BA942*1.03322271/100.99999999</f>
        <v>13042.783208841831</v>
      </c>
      <c r="BE942" s="40"/>
      <c r="BF942" s="1"/>
      <c r="BG942" s="2"/>
      <c r="BH942" s="2"/>
      <c r="BI942" s="2"/>
    </row>
    <row r="943" spans="1:61" hidden="1" x14ac:dyDescent="0.25">
      <c r="A943" s="1" t="s">
        <v>40</v>
      </c>
      <c r="B943" s="1" t="s">
        <v>41</v>
      </c>
      <c r="C943" s="1">
        <v>1</v>
      </c>
      <c r="D943" s="1"/>
      <c r="E943" s="2" t="s">
        <v>1995</v>
      </c>
      <c r="F943" s="2">
        <v>2</v>
      </c>
      <c r="G943" s="2">
        <v>6</v>
      </c>
      <c r="H943" s="2" t="s">
        <v>1999</v>
      </c>
      <c r="I943" s="2" t="s">
        <v>52</v>
      </c>
      <c r="J943" s="2"/>
      <c r="K943" s="2"/>
      <c r="L943" s="10" t="s">
        <v>2000</v>
      </c>
      <c r="M943" s="10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T943" s="1"/>
      <c r="AU943" s="34"/>
      <c r="AV943" s="34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</row>
    <row r="944" spans="1:61" hidden="1" x14ac:dyDescent="0.25">
      <c r="A944" s="1" t="s">
        <v>40</v>
      </c>
      <c r="B944" s="1" t="s">
        <v>41</v>
      </c>
      <c r="C944" s="1">
        <v>1</v>
      </c>
      <c r="D944" s="1"/>
      <c r="E944" s="2" t="s">
        <v>1995</v>
      </c>
      <c r="F944" s="2">
        <v>2</v>
      </c>
      <c r="G944" s="2">
        <v>48</v>
      </c>
      <c r="H944" s="2" t="s">
        <v>2007</v>
      </c>
      <c r="I944" s="2" t="s">
        <v>52</v>
      </c>
      <c r="J944" s="2"/>
      <c r="K944" s="2"/>
      <c r="L944" s="10" t="s">
        <v>2008</v>
      </c>
      <c r="M944" s="10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T944" s="1"/>
      <c r="AU944" s="34"/>
      <c r="AV944" s="34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</row>
    <row r="945" spans="1:61" hidden="1" x14ac:dyDescent="0.25">
      <c r="A945" s="1" t="s">
        <v>40</v>
      </c>
      <c r="B945" s="1" t="s">
        <v>41</v>
      </c>
      <c r="C945" s="1">
        <v>1</v>
      </c>
      <c r="D945" s="1"/>
      <c r="E945" s="2" t="s">
        <v>1995</v>
      </c>
      <c r="F945" s="2">
        <v>2</v>
      </c>
      <c r="G945" s="2">
        <v>44</v>
      </c>
      <c r="H945" s="2" t="s">
        <v>2005</v>
      </c>
      <c r="I945" s="2" t="s">
        <v>52</v>
      </c>
      <c r="J945" s="2"/>
      <c r="K945" s="2"/>
      <c r="L945" s="10" t="s">
        <v>2006</v>
      </c>
      <c r="M945" s="10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T945" s="1"/>
      <c r="AU945" s="34"/>
      <c r="AV945" s="34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</row>
    <row r="946" spans="1:61" hidden="1" x14ac:dyDescent="0.25">
      <c r="A946" s="1" t="s">
        <v>40</v>
      </c>
      <c r="B946" s="1" t="s">
        <v>41</v>
      </c>
      <c r="C946" s="1">
        <v>1</v>
      </c>
      <c r="D946" s="1"/>
      <c r="E946" s="2" t="s">
        <v>1995</v>
      </c>
      <c r="F946" s="2">
        <v>2</v>
      </c>
      <c r="G946" s="2">
        <v>28</v>
      </c>
      <c r="H946" s="2" t="s">
        <v>2001</v>
      </c>
      <c r="I946" s="2" t="s">
        <v>52</v>
      </c>
      <c r="J946" s="2"/>
      <c r="K946" s="2"/>
      <c r="L946" s="10" t="s">
        <v>2002</v>
      </c>
      <c r="M946" s="10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T946" s="1"/>
      <c r="AU946" s="34"/>
      <c r="AV946" s="34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</row>
    <row r="947" spans="1:61" hidden="1" x14ac:dyDescent="0.25">
      <c r="A947" s="1" t="s">
        <v>40</v>
      </c>
      <c r="B947" s="1" t="s">
        <v>41</v>
      </c>
      <c r="C947" s="1">
        <v>1</v>
      </c>
      <c r="D947" s="1"/>
      <c r="E947" s="2" t="s">
        <v>1995</v>
      </c>
      <c r="F947" s="2">
        <v>2</v>
      </c>
      <c r="G947" s="2">
        <v>34</v>
      </c>
      <c r="H947" s="5" t="s">
        <v>2003</v>
      </c>
      <c r="I947" s="5" t="s">
        <v>39</v>
      </c>
      <c r="J947" s="5"/>
      <c r="K947" s="2"/>
      <c r="L947" s="10" t="s">
        <v>2004</v>
      </c>
      <c r="M947" s="10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T947" s="1"/>
      <c r="AU947" s="34"/>
      <c r="AV947" s="34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</row>
    <row r="948" spans="1:61" hidden="1" x14ac:dyDescent="0.25">
      <c r="A948" s="1" t="s">
        <v>40</v>
      </c>
      <c r="B948" s="1" t="s">
        <v>41</v>
      </c>
      <c r="C948" s="1">
        <v>1</v>
      </c>
      <c r="D948" s="1"/>
      <c r="E948" s="2" t="s">
        <v>1995</v>
      </c>
      <c r="F948" s="2">
        <v>4</v>
      </c>
      <c r="G948" s="2">
        <v>10</v>
      </c>
      <c r="H948" s="2" t="s">
        <v>2009</v>
      </c>
      <c r="I948" s="2" t="s">
        <v>52</v>
      </c>
      <c r="J948" s="2"/>
      <c r="K948" s="2"/>
      <c r="L948" s="10"/>
      <c r="M948" s="10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T948" s="1"/>
      <c r="AU948" s="34"/>
      <c r="AV948" s="34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</row>
    <row r="949" spans="1:61" hidden="1" x14ac:dyDescent="0.25">
      <c r="A949" s="1" t="s">
        <v>40</v>
      </c>
      <c r="B949" s="1" t="s">
        <v>41</v>
      </c>
      <c r="C949" s="1">
        <v>1</v>
      </c>
      <c r="D949" s="1"/>
      <c r="E949" s="2" t="s">
        <v>1995</v>
      </c>
      <c r="F949" s="2">
        <v>4</v>
      </c>
      <c r="G949" s="2">
        <v>21</v>
      </c>
      <c r="H949" s="5" t="s">
        <v>2010</v>
      </c>
      <c r="I949" s="5" t="s">
        <v>39</v>
      </c>
      <c r="J949" s="5"/>
      <c r="K949" s="2"/>
      <c r="L949" s="10" t="s">
        <v>2011</v>
      </c>
      <c r="M949" s="10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T949" s="1"/>
      <c r="AU949" s="34"/>
      <c r="AV949" s="34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</row>
    <row r="950" spans="1:61" hidden="1" x14ac:dyDescent="0.25">
      <c r="A950" s="1" t="s">
        <v>40</v>
      </c>
      <c r="B950" s="1" t="s">
        <v>41</v>
      </c>
      <c r="C950" s="1">
        <v>1</v>
      </c>
      <c r="D950" s="1"/>
      <c r="E950" s="2" t="s">
        <v>1995</v>
      </c>
      <c r="F950" s="2">
        <v>8</v>
      </c>
      <c r="G950" s="2">
        <v>36</v>
      </c>
      <c r="H950" s="5" t="s">
        <v>2016</v>
      </c>
      <c r="I950" s="5" t="s">
        <v>39</v>
      </c>
      <c r="J950" s="5"/>
      <c r="K950" s="2"/>
      <c r="L950" s="10" t="s">
        <v>2017</v>
      </c>
      <c r="M950" s="10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T950" s="1"/>
      <c r="AU950" s="34"/>
      <c r="AV950" s="34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</row>
    <row r="951" spans="1:61" hidden="1" x14ac:dyDescent="0.25">
      <c r="A951" s="1" t="s">
        <v>40</v>
      </c>
      <c r="B951" s="1" t="s">
        <v>41</v>
      </c>
      <c r="C951" s="1">
        <v>1</v>
      </c>
      <c r="D951" s="1"/>
      <c r="E951" s="2" t="s">
        <v>1995</v>
      </c>
      <c r="F951" s="2">
        <v>8</v>
      </c>
      <c r="G951" s="2">
        <v>18</v>
      </c>
      <c r="H951" s="5" t="s">
        <v>2014</v>
      </c>
      <c r="I951" s="5" t="s">
        <v>39</v>
      </c>
      <c r="J951" s="5"/>
      <c r="K951" s="2"/>
      <c r="L951" s="10" t="s">
        <v>2015</v>
      </c>
      <c r="M951" s="10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T951" s="1"/>
      <c r="AU951" s="34"/>
      <c r="AV951" s="34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</row>
    <row r="952" spans="1:61" hidden="1" x14ac:dyDescent="0.25">
      <c r="A952" s="1" t="s">
        <v>40</v>
      </c>
      <c r="B952" s="1" t="s">
        <v>41</v>
      </c>
      <c r="C952" s="1">
        <v>1</v>
      </c>
      <c r="D952" s="1"/>
      <c r="E952" s="2" t="s">
        <v>1995</v>
      </c>
      <c r="F952" s="2">
        <v>8</v>
      </c>
      <c r="G952" s="2">
        <v>46</v>
      </c>
      <c r="H952" s="2" t="s">
        <v>2018</v>
      </c>
      <c r="I952" s="2" t="s">
        <v>52</v>
      </c>
      <c r="J952" s="2"/>
      <c r="K952" s="2"/>
      <c r="L952" s="10" t="s">
        <v>2019</v>
      </c>
      <c r="M952" s="10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T952" s="1"/>
      <c r="AU952" s="34"/>
      <c r="AV952" s="34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</row>
    <row r="953" spans="1:61" hidden="1" x14ac:dyDescent="0.25">
      <c r="A953" s="1" t="s">
        <v>40</v>
      </c>
      <c r="B953" s="1" t="s">
        <v>41</v>
      </c>
      <c r="C953" s="1">
        <v>1</v>
      </c>
      <c r="D953" s="1"/>
      <c r="E953" s="2" t="s">
        <v>1995</v>
      </c>
      <c r="F953" s="2">
        <v>8</v>
      </c>
      <c r="G953" s="2">
        <v>4</v>
      </c>
      <c r="H953" s="2" t="s">
        <v>2012</v>
      </c>
      <c r="I953" s="2" t="s">
        <v>52</v>
      </c>
      <c r="J953" s="2"/>
      <c r="K953" s="2"/>
      <c r="L953" s="10" t="s">
        <v>2013</v>
      </c>
      <c r="M953" s="10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T953" s="1"/>
      <c r="AU953" s="34"/>
      <c r="AV953" s="34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</row>
    <row r="954" spans="1:61" hidden="1" x14ac:dyDescent="0.25">
      <c r="A954" s="7" t="s">
        <v>40</v>
      </c>
      <c r="B954" s="7" t="s">
        <v>41</v>
      </c>
      <c r="C954" s="1">
        <v>1</v>
      </c>
      <c r="D954" s="7" t="s">
        <v>42</v>
      </c>
      <c r="E954" s="8" t="s">
        <v>1995</v>
      </c>
      <c r="F954" s="47">
        <v>10</v>
      </c>
      <c r="G954" s="8">
        <v>55</v>
      </c>
      <c r="H954" s="5" t="s">
        <v>2020</v>
      </c>
      <c r="I954" s="5" t="s">
        <v>39</v>
      </c>
      <c r="J954" s="2"/>
      <c r="K954" s="2" t="s">
        <v>50</v>
      </c>
      <c r="L954" s="9" t="s">
        <v>2021</v>
      </c>
      <c r="M954" s="9" t="s">
        <v>893</v>
      </c>
      <c r="N954" s="7" t="s">
        <v>48</v>
      </c>
      <c r="O954" s="7" t="s">
        <v>72</v>
      </c>
      <c r="P954" s="39">
        <v>32</v>
      </c>
      <c r="Q954" s="7"/>
      <c r="R954" s="35">
        <v>1960</v>
      </c>
      <c r="S954" s="35">
        <f>IF((2017-R954)&gt;35,6,IF(AND((2017-R954)&lt;=35,(2017-R954)&gt;=26),5,IF(AND((2017-R954)&lt;=25, (2017-R954)&gt;=16),3,1)))</f>
        <v>6</v>
      </c>
      <c r="T954" s="1"/>
      <c r="U954" s="1"/>
      <c r="V954" s="1"/>
      <c r="W954" s="1"/>
      <c r="X954" s="1"/>
      <c r="Y954" s="1"/>
      <c r="Z954" s="34">
        <f>2066.4/2582.3*100</f>
        <v>80.021686093792354</v>
      </c>
      <c r="AA954" s="1">
        <f>IF(Z954=100,9,IF(AND((Z954&lt;100),(Z954&gt;=90)),8,IF(AND((Z954&lt;90),(Z954&gt;=80)),7,IF(AND((Z954&lt;80),(Z954&gt;=70)),6,5))))</f>
        <v>7</v>
      </c>
      <c r="AB954" s="1">
        <v>10</v>
      </c>
      <c r="AC954" s="1">
        <f>AB954</f>
        <v>10</v>
      </c>
      <c r="AD954" s="1" t="s">
        <v>50</v>
      </c>
      <c r="AE954" s="1">
        <f>IF(AD954="Да",3,0)</f>
        <v>3</v>
      </c>
      <c r="AF954" s="36" t="s">
        <v>2438</v>
      </c>
      <c r="AG954" s="1">
        <f>IF(AF954="Да",3,0)</f>
        <v>0</v>
      </c>
      <c r="AH954" s="1">
        <v>267</v>
      </c>
      <c r="AI954" s="1">
        <f>(IF(AH954&gt;201,7,IF(AND(AH954&lt;=200,AH954&gt;=151),5,IF(AND(AH954&lt;=150,AH954&gt;=101),4,IF(AND(AH954&lt;=100,AH954&gt;=51),3,2)))))</f>
        <v>7</v>
      </c>
      <c r="AJ954" s="1">
        <v>2</v>
      </c>
      <c r="AK954" s="1">
        <f>IF(AJ954&gt;5,5,IF(AND(AJ954&lt;=5,AJ954&gt;3),3,0))</f>
        <v>0</v>
      </c>
      <c r="AL954" s="1">
        <v>20</v>
      </c>
      <c r="AM954" s="1">
        <f>IF(AL954&gt;30,3,IF(AND(AL954&lt;=30,AL954&gt;20),1,0))</f>
        <v>0</v>
      </c>
      <c r="AN954" s="1"/>
      <c r="AO954" s="1"/>
      <c r="AP954" s="34">
        <v>86.38</v>
      </c>
      <c r="AQ954" s="38" t="e">
        <f>(IF((AP954-#REF!)&gt;0.3,3,IF(AND((AP954-#REF!)&lt;0.3,(AP954-#REF!)&gt;0.2),2,IF(AND((AP954-#REF!)&lt;0.2,(AP954-#REF!)&gt;0.1),1,IF(AND((AP954-#REF!)&lt;0.1,(AP954-#REF!)&gt;=0),0,0)))))</f>
        <v>#REF!</v>
      </c>
      <c r="AR954" s="1" t="e">
        <f>(IF((AP954-#REF!)&gt;0.3,3,IF(AND((AP954-#REF!)&lt;0.3,(AP954-#REF!)&gt;0.2),2,IF(AND((AP954-#REF!)&lt;0.2,(AP954-#REF!)&gt;0.1),1,IF(AND((AP954-#REF!)&lt;0.1,(AP954-#REF!)&gt;=0),0,"ОТКЛОНИТЬ")))))</f>
        <v>#REF!</v>
      </c>
      <c r="AT954" s="38" t="e">
        <f>S954+U954+W954+Y954+AA954+AC954+AE954+AG954+AI954+AK954+AM954+AQ954</f>
        <v>#REF!</v>
      </c>
      <c r="AU954" s="55">
        <f>876328.18+29553.18</f>
        <v>905881.3600000001</v>
      </c>
      <c r="AV954" s="55">
        <f>187120.86+269671.3</f>
        <v>456792.16</v>
      </c>
      <c r="AW954" s="40">
        <f>AU954+AV954</f>
        <v>1362673.52</v>
      </c>
      <c r="AX954" s="40">
        <f>AU954*0.02</f>
        <v>18117.627200000003</v>
      </c>
      <c r="AY954" s="40">
        <f>AV954*0.2</f>
        <v>91358.432000000001</v>
      </c>
      <c r="AZ954" s="40">
        <f>AX954+AY954</f>
        <v>109476.0592</v>
      </c>
      <c r="BA954" s="40">
        <f>AW954-AZ954</f>
        <v>1253197.4608</v>
      </c>
      <c r="BB954" s="40">
        <f>(AW954-AZ954-269671.3*0.8)*61.97939365/100.99999999</f>
        <v>636645.22597449797</v>
      </c>
      <c r="BC954" s="40">
        <f>(AW954-AZ954-269671.3*0.8)*37.98738363/100.99999999</f>
        <v>390202.04960171133</v>
      </c>
      <c r="BD954" s="40">
        <f>(AW954-AZ954-269671.3*0.8)*1.03322271/100.99999999</f>
        <v>10613.145223790572</v>
      </c>
      <c r="BE954" s="48">
        <f>269671.3*0.8</f>
        <v>215737.04</v>
      </c>
      <c r="BF954" s="1"/>
      <c r="BG954" s="1"/>
      <c r="BH954" s="1"/>
      <c r="BI954" s="1"/>
    </row>
    <row r="955" spans="1:61" hidden="1" x14ac:dyDescent="0.25">
      <c r="A955" s="7" t="s">
        <v>40</v>
      </c>
      <c r="B955" s="7" t="s">
        <v>41</v>
      </c>
      <c r="C955" s="1">
        <v>1</v>
      </c>
      <c r="D955" s="7" t="s">
        <v>42</v>
      </c>
      <c r="E955" s="8" t="s">
        <v>1995</v>
      </c>
      <c r="F955" s="8">
        <v>10</v>
      </c>
      <c r="G955" s="8">
        <v>46</v>
      </c>
      <c r="H955" s="8" t="s">
        <v>2022</v>
      </c>
      <c r="I955" s="8" t="s">
        <v>52</v>
      </c>
      <c r="J955" s="6"/>
      <c r="K955" s="2"/>
      <c r="L955" s="10" t="s">
        <v>2023</v>
      </c>
      <c r="M955" s="10" t="s">
        <v>2024</v>
      </c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T955" s="1"/>
      <c r="AU955" s="34"/>
      <c r="AV955" s="34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</row>
    <row r="956" spans="1:61" hidden="1" x14ac:dyDescent="0.25">
      <c r="A956" s="1" t="s">
        <v>40</v>
      </c>
      <c r="B956" s="1" t="s">
        <v>41</v>
      </c>
      <c r="C956" s="1">
        <v>1</v>
      </c>
      <c r="D956" s="1"/>
      <c r="E956" s="2" t="s">
        <v>1995</v>
      </c>
      <c r="F956" s="2" t="s">
        <v>342</v>
      </c>
      <c r="G956" s="2">
        <v>21</v>
      </c>
      <c r="H956" s="2" t="s">
        <v>2029</v>
      </c>
      <c r="I956" s="2" t="s">
        <v>52</v>
      </c>
      <c r="J956" s="2"/>
      <c r="K956" s="2"/>
      <c r="L956" s="10" t="s">
        <v>2030</v>
      </c>
      <c r="M956" s="10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T956" s="1"/>
      <c r="AU956" s="34"/>
      <c r="AV956" s="34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</row>
    <row r="957" spans="1:61" hidden="1" x14ac:dyDescent="0.25">
      <c r="A957" s="1" t="s">
        <v>40</v>
      </c>
      <c r="B957" s="1" t="s">
        <v>41</v>
      </c>
      <c r="C957" s="1">
        <v>1</v>
      </c>
      <c r="D957" s="1"/>
      <c r="E957" s="2" t="s">
        <v>1995</v>
      </c>
      <c r="F957" s="2" t="s">
        <v>342</v>
      </c>
      <c r="G957" s="2">
        <v>2</v>
      </c>
      <c r="H957" s="2" t="s">
        <v>2025</v>
      </c>
      <c r="I957" s="2" t="s">
        <v>52</v>
      </c>
      <c r="J957" s="2"/>
      <c r="K957" s="2"/>
      <c r="L957" s="10" t="s">
        <v>2026</v>
      </c>
      <c r="M957" s="10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T957" s="1"/>
      <c r="AU957" s="34"/>
      <c r="AV957" s="34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</row>
    <row r="958" spans="1:61" hidden="1" x14ac:dyDescent="0.25">
      <c r="A958" s="1" t="s">
        <v>40</v>
      </c>
      <c r="B958" s="1" t="s">
        <v>41</v>
      </c>
      <c r="C958" s="1">
        <v>1</v>
      </c>
      <c r="D958" s="1"/>
      <c r="E958" s="2" t="s">
        <v>1995</v>
      </c>
      <c r="F958" s="2" t="s">
        <v>342</v>
      </c>
      <c r="G958" s="2">
        <v>10</v>
      </c>
      <c r="H958" s="2" t="s">
        <v>2027</v>
      </c>
      <c r="I958" s="2" t="s">
        <v>52</v>
      </c>
      <c r="J958" s="2"/>
      <c r="K958" s="2"/>
      <c r="L958" s="10" t="s">
        <v>2028</v>
      </c>
      <c r="M958" s="10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T958" s="1"/>
      <c r="AU958" s="34"/>
      <c r="AV958" s="34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</row>
    <row r="959" spans="1:61" hidden="1" x14ac:dyDescent="0.25">
      <c r="A959" s="1" t="s">
        <v>40</v>
      </c>
      <c r="B959" s="1" t="s">
        <v>41</v>
      </c>
      <c r="C959" s="1">
        <v>1</v>
      </c>
      <c r="D959" s="1"/>
      <c r="E959" s="2" t="s">
        <v>1995</v>
      </c>
      <c r="F959" s="2" t="s">
        <v>342</v>
      </c>
      <c r="G959" s="2">
        <v>25</v>
      </c>
      <c r="H959" s="2" t="s">
        <v>2031</v>
      </c>
      <c r="I959" s="2" t="s">
        <v>52</v>
      </c>
      <c r="J959" s="2"/>
      <c r="K959" s="2"/>
      <c r="L959" s="10" t="s">
        <v>2032</v>
      </c>
      <c r="M959" s="10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T959" s="1"/>
      <c r="AU959" s="34"/>
      <c r="AV959" s="34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</row>
    <row r="960" spans="1:61" hidden="1" x14ac:dyDescent="0.25">
      <c r="A960" s="1" t="s">
        <v>40</v>
      </c>
      <c r="B960" s="1" t="s">
        <v>41</v>
      </c>
      <c r="C960" s="1">
        <v>1</v>
      </c>
      <c r="D960" s="1"/>
      <c r="E960" s="2" t="s">
        <v>1995</v>
      </c>
      <c r="F960" s="2" t="s">
        <v>342</v>
      </c>
      <c r="G960" s="2">
        <v>28</v>
      </c>
      <c r="H960" s="5" t="s">
        <v>2033</v>
      </c>
      <c r="I960" s="5" t="s">
        <v>39</v>
      </c>
      <c r="J960" s="5"/>
      <c r="K960" s="2"/>
      <c r="L960" s="10" t="s">
        <v>2034</v>
      </c>
      <c r="M960" s="10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T960" s="1"/>
      <c r="AU960" s="34"/>
      <c r="AV960" s="34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</row>
    <row r="961" spans="1:61" hidden="1" x14ac:dyDescent="0.25">
      <c r="A961" s="7" t="s">
        <v>40</v>
      </c>
      <c r="B961" s="7" t="s">
        <v>41</v>
      </c>
      <c r="C961" s="1">
        <v>1</v>
      </c>
      <c r="D961" s="7" t="s">
        <v>42</v>
      </c>
      <c r="E961" s="8" t="s">
        <v>1995</v>
      </c>
      <c r="F961" s="8" t="s">
        <v>2035</v>
      </c>
      <c r="G961" s="8">
        <v>3</v>
      </c>
      <c r="H961" s="5" t="s">
        <v>2036</v>
      </c>
      <c r="I961" s="5" t="s">
        <v>39</v>
      </c>
      <c r="J961" s="6"/>
      <c r="K961" s="2"/>
      <c r="L961" s="10" t="s">
        <v>2037</v>
      </c>
      <c r="M961" s="9" t="s">
        <v>2038</v>
      </c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T961" s="1"/>
      <c r="AU961" s="34"/>
      <c r="AV961" s="34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</row>
    <row r="962" spans="1:61" hidden="1" x14ac:dyDescent="0.25">
      <c r="A962" s="1" t="s">
        <v>40</v>
      </c>
      <c r="B962" s="1" t="s">
        <v>41</v>
      </c>
      <c r="C962" s="1">
        <v>1</v>
      </c>
      <c r="D962" s="1"/>
      <c r="E962" s="2" t="s">
        <v>1995</v>
      </c>
      <c r="F962" s="2" t="s">
        <v>2035</v>
      </c>
      <c r="G962" s="2">
        <v>1</v>
      </c>
      <c r="H962" s="2" t="s">
        <v>2039</v>
      </c>
      <c r="I962" s="2" t="s">
        <v>52</v>
      </c>
      <c r="J962" s="2"/>
      <c r="K962" s="2"/>
      <c r="L962" s="10" t="s">
        <v>2040</v>
      </c>
      <c r="M962" s="10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T962" s="1"/>
      <c r="AU962" s="34"/>
      <c r="AV962" s="34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</row>
    <row r="963" spans="1:61" hidden="1" x14ac:dyDescent="0.25">
      <c r="A963" s="1" t="s">
        <v>40</v>
      </c>
      <c r="B963" s="1" t="s">
        <v>41</v>
      </c>
      <c r="C963" s="1">
        <v>1</v>
      </c>
      <c r="D963" s="1"/>
      <c r="E963" s="2" t="s">
        <v>1995</v>
      </c>
      <c r="F963" s="2" t="s">
        <v>2035</v>
      </c>
      <c r="G963" s="2">
        <v>30</v>
      </c>
      <c r="H963" s="2" t="s">
        <v>2043</v>
      </c>
      <c r="I963" s="2" t="s">
        <v>52</v>
      </c>
      <c r="J963" s="2"/>
      <c r="K963" s="2"/>
      <c r="L963" s="10" t="s">
        <v>2044</v>
      </c>
      <c r="M963" s="10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T963" s="1"/>
      <c r="AU963" s="34"/>
      <c r="AV963" s="34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</row>
    <row r="964" spans="1:61" hidden="1" x14ac:dyDescent="0.25">
      <c r="A964" s="1" t="s">
        <v>40</v>
      </c>
      <c r="B964" s="1" t="s">
        <v>41</v>
      </c>
      <c r="C964" s="1">
        <v>1</v>
      </c>
      <c r="D964" s="1"/>
      <c r="E964" s="2" t="s">
        <v>1995</v>
      </c>
      <c r="F964" s="2" t="s">
        <v>2035</v>
      </c>
      <c r="G964" s="2">
        <v>21</v>
      </c>
      <c r="H964" s="5" t="s">
        <v>2041</v>
      </c>
      <c r="I964" s="5" t="s">
        <v>39</v>
      </c>
      <c r="J964" s="5"/>
      <c r="K964" s="2"/>
      <c r="L964" s="10" t="s">
        <v>2042</v>
      </c>
      <c r="M964" s="10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T964" s="1"/>
      <c r="AU964" s="34"/>
      <c r="AV964" s="34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</row>
    <row r="965" spans="1:61" hidden="1" x14ac:dyDescent="0.25">
      <c r="A965" s="1" t="s">
        <v>40</v>
      </c>
      <c r="B965" s="1" t="s">
        <v>41</v>
      </c>
      <c r="C965" s="1">
        <v>1</v>
      </c>
      <c r="D965" s="1"/>
      <c r="E965" s="2" t="s">
        <v>1995</v>
      </c>
      <c r="F965" s="2" t="s">
        <v>765</v>
      </c>
      <c r="G965" s="2">
        <v>20</v>
      </c>
      <c r="H965" s="2" t="s">
        <v>2045</v>
      </c>
      <c r="I965" s="2" t="s">
        <v>52</v>
      </c>
      <c r="J965" s="2"/>
      <c r="K965" s="2"/>
      <c r="L965" s="10" t="s">
        <v>2046</v>
      </c>
      <c r="M965" s="10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T965" s="1"/>
      <c r="AU965" s="34"/>
      <c r="AV965" s="34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</row>
    <row r="966" spans="1:61" ht="30" hidden="1" x14ac:dyDescent="0.25">
      <c r="A966" s="1" t="s">
        <v>35</v>
      </c>
      <c r="B966" s="1" t="s">
        <v>36</v>
      </c>
      <c r="C966" s="1">
        <v>20</v>
      </c>
      <c r="D966" s="1"/>
      <c r="E966" s="2" t="s">
        <v>310</v>
      </c>
      <c r="F966" s="2">
        <v>5</v>
      </c>
      <c r="G966" s="1">
        <v>4</v>
      </c>
      <c r="H966" s="2" t="s">
        <v>316</v>
      </c>
      <c r="I966" s="5" t="s">
        <v>39</v>
      </c>
      <c r="J966" s="5"/>
      <c r="K966" s="2"/>
      <c r="L966" s="2" t="s">
        <v>317</v>
      </c>
      <c r="M966" s="2"/>
      <c r="N966" s="1"/>
      <c r="O966" s="1"/>
      <c r="P966" s="1"/>
      <c r="Q966" s="1"/>
      <c r="R966" s="85">
        <v>1956</v>
      </c>
      <c r="S966" s="35">
        <f>IF((2017-R966)&gt;35,6,IF(AND((2017-R966)&lt;=35,(2017-R966)&gt;=26),5,IF(AND((2017-R966)&lt;=25, (2017-R966)&gt;=16),3,1)))</f>
        <v>6</v>
      </c>
      <c r="T966" s="73">
        <v>0</v>
      </c>
      <c r="U966" s="73">
        <v>0</v>
      </c>
      <c r="V966" s="70">
        <v>0</v>
      </c>
      <c r="W966" s="70">
        <v>0</v>
      </c>
      <c r="X966" s="70">
        <v>0</v>
      </c>
      <c r="Y966" s="71">
        <v>1</v>
      </c>
      <c r="Z966" s="89">
        <v>55.24</v>
      </c>
      <c r="AA966" s="1">
        <f>IF(Z966=100,9,IF(AND((Z966&lt;100),(Z966&gt;=90)),8,IF(AND((Z966&lt;90),(Z966&gt;=80)),7,IF(AND((Z966&lt;80),(Z966&gt;=70)),6,5))))</f>
        <v>5</v>
      </c>
      <c r="AB966" s="74" t="s">
        <v>2460</v>
      </c>
      <c r="AC966" s="74">
        <v>0</v>
      </c>
      <c r="AD966" s="69" t="s">
        <v>2459</v>
      </c>
      <c r="AE966" s="72">
        <v>3</v>
      </c>
      <c r="AF966" s="69" t="s">
        <v>2460</v>
      </c>
      <c r="AG966" s="72">
        <v>0</v>
      </c>
      <c r="AH966" s="89">
        <v>60</v>
      </c>
      <c r="AI966" s="1">
        <f>(IF(AH966&gt;201,7,IF(AND(AH966&lt;=200,AH966&gt;=151),5,IF(AND(AH966&lt;=150,AH966&gt;=101),4,IF(AND(AH966&lt;=100,AH966&gt;=51),3,2)))))</f>
        <v>3</v>
      </c>
      <c r="AJ966" s="70">
        <v>2</v>
      </c>
      <c r="AK966" s="72">
        <v>0</v>
      </c>
      <c r="AL966" s="89">
        <v>0</v>
      </c>
      <c r="AM966" s="87">
        <v>0</v>
      </c>
      <c r="AN966" s="71">
        <v>0</v>
      </c>
      <c r="AO966" s="72">
        <v>0</v>
      </c>
      <c r="AP966" s="85">
        <v>91.9</v>
      </c>
      <c r="AQ966" s="38" t="e">
        <f>(IF((AP966-#REF!)&gt;0.3,3,IF(AND((AP966-#REF!)&lt;0.3,(AP966-#REF!)&gt;0.2),2,IF(AND((AP966-#REF!)&lt;0.2,(AP966-#REF!)&gt;0.1),1,IF(AND((AP966-#REF!)&lt;0.1,(AP966-#REF!)&gt;=0),0,0)))))</f>
        <v>#REF!</v>
      </c>
      <c r="AR966" s="1" t="e">
        <f>(IF((AP966-#REF!)&gt;0.3,3,IF(AND((AP966-#REF!)&lt;0.3,(AP966-#REF!)&gt;0.2),2,IF(AND((AP966-#REF!)&lt;0.2,(AP966-#REF!)&gt;0.1),1,IF(AND((AP966-#REF!)&lt;0.1,(AP966-#REF!)&gt;=0),0,"ОТКЛОНИТЬ")))))</f>
        <v>#REF!</v>
      </c>
      <c r="AT966" s="38" t="e">
        <f>S966+U966+W966+Y966+AA966+AC966+AE966+AG966+AI966+AK966+AM966+AQ966</f>
        <v>#REF!</v>
      </c>
      <c r="AU966" s="34"/>
      <c r="AV966" s="34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2"/>
      <c r="BH966" s="1"/>
      <c r="BI966" s="2">
        <v>74.400000000000006</v>
      </c>
    </row>
    <row r="967" spans="1:61" hidden="1" x14ac:dyDescent="0.25">
      <c r="A967" s="1" t="s">
        <v>40</v>
      </c>
      <c r="B967" s="1" t="s">
        <v>41</v>
      </c>
      <c r="C967" s="1">
        <v>1</v>
      </c>
      <c r="D967" s="1"/>
      <c r="E967" s="2" t="s">
        <v>1995</v>
      </c>
      <c r="F967" s="2" t="s">
        <v>765</v>
      </c>
      <c r="G967" s="2">
        <v>23</v>
      </c>
      <c r="H967" s="5" t="s">
        <v>2047</v>
      </c>
      <c r="I967" s="5"/>
      <c r="J967" s="5"/>
      <c r="K967" s="2"/>
      <c r="L967" s="10" t="s">
        <v>2048</v>
      </c>
      <c r="M967" s="10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T967" s="1"/>
      <c r="AU967" s="34"/>
      <c r="AV967" s="34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</row>
    <row r="968" spans="1:61" hidden="1" x14ac:dyDescent="0.25">
      <c r="A968" s="1" t="s">
        <v>40</v>
      </c>
      <c r="B968" s="1" t="s">
        <v>41</v>
      </c>
      <c r="C968" s="1">
        <v>1</v>
      </c>
      <c r="D968" s="1"/>
      <c r="E968" s="2" t="s">
        <v>1995</v>
      </c>
      <c r="F968" s="2" t="s">
        <v>765</v>
      </c>
      <c r="G968" s="2">
        <v>35</v>
      </c>
      <c r="H968" s="2" t="s">
        <v>2049</v>
      </c>
      <c r="I968" s="2" t="s">
        <v>52</v>
      </c>
      <c r="J968" s="2"/>
      <c r="K968" s="2"/>
      <c r="L968" s="10" t="s">
        <v>2050</v>
      </c>
      <c r="M968" s="10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T968" s="1"/>
      <c r="AU968" s="34"/>
      <c r="AV968" s="34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</row>
    <row r="969" spans="1:61" hidden="1" x14ac:dyDescent="0.25">
      <c r="A969" s="1" t="s">
        <v>40</v>
      </c>
      <c r="B969" s="1" t="s">
        <v>41</v>
      </c>
      <c r="C969" s="1">
        <v>1</v>
      </c>
      <c r="D969" s="1"/>
      <c r="E969" s="2" t="s">
        <v>1995</v>
      </c>
      <c r="F969" s="2" t="s">
        <v>765</v>
      </c>
      <c r="G969" s="2">
        <v>57</v>
      </c>
      <c r="H969" s="5" t="s">
        <v>2053</v>
      </c>
      <c r="I969" s="5"/>
      <c r="J969" s="5"/>
      <c r="K969" s="2"/>
      <c r="L969" s="10" t="s">
        <v>2054</v>
      </c>
      <c r="M969" s="10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T969" s="1"/>
      <c r="AU969" s="34"/>
      <c r="AV969" s="34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</row>
    <row r="970" spans="1:61" ht="30" hidden="1" x14ac:dyDescent="0.25">
      <c r="A970" s="1" t="s">
        <v>35</v>
      </c>
      <c r="B970" s="1" t="s">
        <v>36</v>
      </c>
      <c r="C970" s="1">
        <v>20</v>
      </c>
      <c r="D970" s="1"/>
      <c r="E970" s="2" t="s">
        <v>2055</v>
      </c>
      <c r="F970" s="2">
        <v>3</v>
      </c>
      <c r="G970" s="1">
        <v>2</v>
      </c>
      <c r="H970" s="2" t="s">
        <v>1987</v>
      </c>
      <c r="I970" s="5" t="s">
        <v>39</v>
      </c>
      <c r="J970" s="5"/>
      <c r="K970" s="2"/>
      <c r="L970" s="1" t="s">
        <v>1988</v>
      </c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T970" s="1"/>
      <c r="AU970" s="34"/>
      <c r="AV970" s="34"/>
      <c r="AW970" s="1"/>
      <c r="AX970" s="1"/>
      <c r="AY970" s="1"/>
      <c r="AZ970" s="1"/>
      <c r="BA970" s="1"/>
      <c r="BB970" s="1"/>
      <c r="BC970" s="1"/>
      <c r="BD970" s="1"/>
      <c r="BE970" s="1"/>
      <c r="BF970" s="1" t="s">
        <v>1989</v>
      </c>
      <c r="BG970" s="2" t="s">
        <v>376</v>
      </c>
      <c r="BH970" s="2"/>
      <c r="BI970" s="2">
        <v>88</v>
      </c>
    </row>
    <row r="971" spans="1:61" ht="30" hidden="1" x14ac:dyDescent="0.25">
      <c r="A971" s="1" t="s">
        <v>35</v>
      </c>
      <c r="B971" s="1" t="s">
        <v>36</v>
      </c>
      <c r="C971" s="1">
        <v>20</v>
      </c>
      <c r="D971" s="1"/>
      <c r="E971" s="2" t="s">
        <v>2055</v>
      </c>
      <c r="F971" s="2">
        <v>4</v>
      </c>
      <c r="G971" s="1">
        <v>5</v>
      </c>
      <c r="H971" s="2" t="s">
        <v>1990</v>
      </c>
      <c r="I971" s="5" t="s">
        <v>39</v>
      </c>
      <c r="J971" s="5"/>
      <c r="K971" s="2"/>
      <c r="L971" s="1" t="s">
        <v>1991</v>
      </c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T971" s="1"/>
      <c r="AU971" s="34"/>
      <c r="AV971" s="34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2"/>
      <c r="BH971" s="2"/>
      <c r="BI971" s="2">
        <v>86.8</v>
      </c>
    </row>
    <row r="972" spans="1:61" hidden="1" x14ac:dyDescent="0.25">
      <c r="A972" s="1" t="s">
        <v>40</v>
      </c>
      <c r="B972" s="1" t="s">
        <v>322</v>
      </c>
      <c r="C972" s="1">
        <v>20</v>
      </c>
      <c r="D972" s="1"/>
      <c r="E972" s="2" t="s">
        <v>2055</v>
      </c>
      <c r="F972" s="2">
        <v>5</v>
      </c>
      <c r="G972" s="2">
        <v>7</v>
      </c>
      <c r="H972" s="5" t="s">
        <v>2056</v>
      </c>
      <c r="I972" s="5" t="s">
        <v>39</v>
      </c>
      <c r="J972" s="5"/>
      <c r="K972" s="2"/>
      <c r="L972" s="2" t="s">
        <v>2057</v>
      </c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T972" s="1"/>
      <c r="AU972" s="34"/>
      <c r="AV972" s="34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</row>
    <row r="973" spans="1:61" ht="30" hidden="1" x14ac:dyDescent="0.25">
      <c r="A973" s="1" t="s">
        <v>35</v>
      </c>
      <c r="B973" s="1" t="s">
        <v>36</v>
      </c>
      <c r="C973" s="1">
        <v>20</v>
      </c>
      <c r="D973" s="1"/>
      <c r="E973" s="2" t="s">
        <v>2055</v>
      </c>
      <c r="F973" s="2">
        <v>7</v>
      </c>
      <c r="G973" s="1">
        <v>13</v>
      </c>
      <c r="H973" s="2" t="s">
        <v>1992</v>
      </c>
      <c r="I973" s="5" t="s">
        <v>39</v>
      </c>
      <c r="J973" s="5"/>
      <c r="K973" s="2"/>
      <c r="L973" s="1">
        <v>89029102583</v>
      </c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T973" s="1"/>
      <c r="AU973" s="34"/>
      <c r="AV973" s="34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2"/>
      <c r="BH973" s="2" t="s">
        <v>347</v>
      </c>
      <c r="BI973" s="2">
        <v>212</v>
      </c>
    </row>
    <row r="974" spans="1:61" ht="30" hidden="1" x14ac:dyDescent="0.25">
      <c r="A974" s="1" t="s">
        <v>35</v>
      </c>
      <c r="B974" s="1" t="s">
        <v>36</v>
      </c>
      <c r="C974" s="1">
        <v>20</v>
      </c>
      <c r="D974" s="1"/>
      <c r="E974" s="2" t="s">
        <v>2055</v>
      </c>
      <c r="F974" s="2">
        <v>9</v>
      </c>
      <c r="G974" s="1">
        <v>9</v>
      </c>
      <c r="H974" s="2" t="s">
        <v>1993</v>
      </c>
      <c r="I974" s="5" t="s">
        <v>39</v>
      </c>
      <c r="J974" s="5"/>
      <c r="K974" s="2"/>
      <c r="L974" s="1" t="s">
        <v>1994</v>
      </c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T974" s="1"/>
      <c r="AU974" s="34"/>
      <c r="AV974" s="34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2"/>
      <c r="BH974" s="2"/>
      <c r="BI974" s="2">
        <v>110.7</v>
      </c>
    </row>
    <row r="975" spans="1:61" hidden="1" x14ac:dyDescent="0.25">
      <c r="A975" s="1" t="s">
        <v>40</v>
      </c>
      <c r="B975" s="1" t="s">
        <v>115</v>
      </c>
      <c r="C975" s="1">
        <v>10</v>
      </c>
      <c r="D975" s="1"/>
      <c r="E975" s="57" t="s">
        <v>2083</v>
      </c>
      <c r="F975" s="2">
        <v>3</v>
      </c>
      <c r="G975" s="2">
        <v>42</v>
      </c>
      <c r="H975" s="5" t="s">
        <v>2062</v>
      </c>
      <c r="I975" s="5" t="s">
        <v>39</v>
      </c>
      <c r="J975" s="5"/>
      <c r="K975" s="2"/>
      <c r="L975" s="2">
        <v>89835052228</v>
      </c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T975" s="1"/>
      <c r="AU975" s="34"/>
      <c r="AV975" s="34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</row>
    <row r="976" spans="1:61" hidden="1" x14ac:dyDescent="0.25">
      <c r="A976" s="1" t="s">
        <v>40</v>
      </c>
      <c r="B976" s="1" t="s">
        <v>115</v>
      </c>
      <c r="C976" s="1">
        <v>10</v>
      </c>
      <c r="D976" s="1"/>
      <c r="E976" s="57" t="s">
        <v>2083</v>
      </c>
      <c r="F976" s="2">
        <v>3</v>
      </c>
      <c r="G976" s="2">
        <v>84</v>
      </c>
      <c r="H976" s="2" t="s">
        <v>2063</v>
      </c>
      <c r="I976" s="2" t="s">
        <v>52</v>
      </c>
      <c r="J976" s="2"/>
      <c r="K976" s="2"/>
      <c r="L976" s="2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T976" s="1"/>
      <c r="AU976" s="34"/>
      <c r="AV976" s="34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</row>
    <row r="977" spans="1:61" hidden="1" x14ac:dyDescent="0.25">
      <c r="A977" s="1" t="s">
        <v>40</v>
      </c>
      <c r="B977" s="1" t="s">
        <v>115</v>
      </c>
      <c r="C977" s="1">
        <v>10</v>
      </c>
      <c r="D977" s="1"/>
      <c r="E977" s="57" t="s">
        <v>2083</v>
      </c>
      <c r="F977" s="2">
        <v>3</v>
      </c>
      <c r="G977" s="2">
        <v>2</v>
      </c>
      <c r="H977" s="2" t="s">
        <v>2059</v>
      </c>
      <c r="I977" s="2" t="s">
        <v>52</v>
      </c>
      <c r="J977" s="2"/>
      <c r="K977" s="2"/>
      <c r="L977" s="2"/>
      <c r="M977" s="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T977" s="1"/>
      <c r="AU977" s="34"/>
      <c r="AV977" s="34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</row>
    <row r="978" spans="1:61" hidden="1" x14ac:dyDescent="0.25">
      <c r="A978" s="1" t="s">
        <v>40</v>
      </c>
      <c r="B978" s="1" t="s">
        <v>115</v>
      </c>
      <c r="C978" s="1">
        <v>10</v>
      </c>
      <c r="D978" s="1"/>
      <c r="E978" s="57" t="s">
        <v>2083</v>
      </c>
      <c r="F978" s="2">
        <v>3</v>
      </c>
      <c r="G978" s="2">
        <v>35</v>
      </c>
      <c r="H978" s="2" t="s">
        <v>2060</v>
      </c>
      <c r="I978" s="2" t="s">
        <v>52</v>
      </c>
      <c r="J978" s="2"/>
      <c r="K978" s="2"/>
      <c r="L978" s="2" t="s">
        <v>2061</v>
      </c>
      <c r="M978" s="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T978" s="1"/>
      <c r="AU978" s="34"/>
      <c r="AV978" s="34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</row>
    <row r="979" spans="1:61" hidden="1" x14ac:dyDescent="0.25">
      <c r="A979" s="1" t="s">
        <v>40</v>
      </c>
      <c r="B979" s="1" t="s">
        <v>115</v>
      </c>
      <c r="C979" s="1">
        <v>10</v>
      </c>
      <c r="D979" s="1"/>
      <c r="E979" s="57" t="s">
        <v>2083</v>
      </c>
      <c r="F979" s="2">
        <v>4</v>
      </c>
      <c r="G979" s="2">
        <v>61</v>
      </c>
      <c r="H979" s="2" t="s">
        <v>2072</v>
      </c>
      <c r="I979" s="2" t="s">
        <v>52</v>
      </c>
      <c r="J979" s="2"/>
      <c r="K979" s="2"/>
      <c r="L979" s="2">
        <v>89135881895</v>
      </c>
      <c r="M979" s="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T979" s="1"/>
      <c r="AU979" s="34"/>
      <c r="AV979" s="34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</row>
    <row r="980" spans="1:61" hidden="1" x14ac:dyDescent="0.25">
      <c r="A980" s="1" t="s">
        <v>40</v>
      </c>
      <c r="B980" s="1" t="s">
        <v>115</v>
      </c>
      <c r="C980" s="1">
        <v>10</v>
      </c>
      <c r="D980" s="1"/>
      <c r="E980" s="57" t="s">
        <v>2083</v>
      </c>
      <c r="F980" s="2">
        <v>4</v>
      </c>
      <c r="G980" s="2">
        <v>25</v>
      </c>
      <c r="H980" s="2" t="s">
        <v>2066</v>
      </c>
      <c r="I980" s="2" t="s">
        <v>52</v>
      </c>
      <c r="J980" s="2"/>
      <c r="K980" s="2"/>
      <c r="L980" s="13" t="s">
        <v>2067</v>
      </c>
      <c r="M980" s="1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T980" s="1"/>
      <c r="AU980" s="34"/>
      <c r="AV980" s="34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</row>
    <row r="981" spans="1:61" hidden="1" x14ac:dyDescent="0.25">
      <c r="A981" s="1" t="s">
        <v>40</v>
      </c>
      <c r="B981" s="1" t="s">
        <v>115</v>
      </c>
      <c r="C981" s="1">
        <v>10</v>
      </c>
      <c r="D981" s="1"/>
      <c r="E981" s="57" t="s">
        <v>2083</v>
      </c>
      <c r="F981" s="2">
        <v>4</v>
      </c>
      <c r="G981" s="2">
        <v>54</v>
      </c>
      <c r="H981" s="2" t="s">
        <v>2070</v>
      </c>
      <c r="I981" s="2" t="s">
        <v>52</v>
      </c>
      <c r="J981" s="2"/>
      <c r="K981" s="2"/>
      <c r="L981" s="2" t="s">
        <v>2071</v>
      </c>
      <c r="M981" s="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T981" s="1"/>
      <c r="AU981" s="34"/>
      <c r="AV981" s="34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</row>
    <row r="982" spans="1:61" hidden="1" x14ac:dyDescent="0.25">
      <c r="A982" s="1" t="s">
        <v>40</v>
      </c>
      <c r="B982" s="1" t="s">
        <v>115</v>
      </c>
      <c r="C982" s="1">
        <v>10</v>
      </c>
      <c r="D982" s="1"/>
      <c r="E982" s="57" t="s">
        <v>2083</v>
      </c>
      <c r="F982" s="2">
        <v>4</v>
      </c>
      <c r="G982" s="2"/>
      <c r="H982" s="2" t="s">
        <v>2073</v>
      </c>
      <c r="I982" s="2" t="s">
        <v>52</v>
      </c>
      <c r="J982" s="2"/>
      <c r="K982" s="2"/>
      <c r="L982" s="2"/>
      <c r="M982" s="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T982" s="1"/>
      <c r="AU982" s="34"/>
      <c r="AV982" s="34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</row>
    <row r="983" spans="1:61" hidden="1" x14ac:dyDescent="0.25">
      <c r="A983" s="1" t="s">
        <v>40</v>
      </c>
      <c r="B983" s="1" t="s">
        <v>115</v>
      </c>
      <c r="C983" s="1">
        <v>10</v>
      </c>
      <c r="D983" s="1"/>
      <c r="E983" s="57" t="s">
        <v>2083</v>
      </c>
      <c r="F983" s="2">
        <v>4</v>
      </c>
      <c r="G983" s="2">
        <v>7</v>
      </c>
      <c r="H983" s="2" t="s">
        <v>2064</v>
      </c>
      <c r="I983" s="2" t="s">
        <v>52</v>
      </c>
      <c r="J983" s="2"/>
      <c r="K983" s="2"/>
      <c r="L983" s="2" t="s">
        <v>2065</v>
      </c>
      <c r="M983" s="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T983" s="1"/>
      <c r="AU983" s="34"/>
      <c r="AV983" s="34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</row>
    <row r="984" spans="1:61" hidden="1" x14ac:dyDescent="0.25">
      <c r="A984" s="1" t="s">
        <v>40</v>
      </c>
      <c r="B984" s="1" t="s">
        <v>115</v>
      </c>
      <c r="C984" s="1">
        <v>10</v>
      </c>
      <c r="D984" s="1"/>
      <c r="E984" s="57" t="s">
        <v>2083</v>
      </c>
      <c r="F984" s="2">
        <v>4</v>
      </c>
      <c r="G984" s="2">
        <v>43</v>
      </c>
      <c r="H984" s="5" t="s">
        <v>2068</v>
      </c>
      <c r="I984" s="5" t="s">
        <v>39</v>
      </c>
      <c r="J984" s="5"/>
      <c r="K984" s="2"/>
      <c r="L984" s="2" t="s">
        <v>2069</v>
      </c>
      <c r="M984" s="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T984" s="1"/>
      <c r="AU984" s="34"/>
      <c r="AV984" s="34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</row>
    <row r="985" spans="1:61" hidden="1" x14ac:dyDescent="0.25">
      <c r="A985" s="1" t="s">
        <v>40</v>
      </c>
      <c r="B985" s="1" t="s">
        <v>115</v>
      </c>
      <c r="C985" s="1">
        <v>10</v>
      </c>
      <c r="D985" s="1"/>
      <c r="E985" s="57" t="s">
        <v>2083</v>
      </c>
      <c r="F985" s="2">
        <v>5</v>
      </c>
      <c r="G985" s="2">
        <v>58</v>
      </c>
      <c r="H985" s="2" t="s">
        <v>1376</v>
      </c>
      <c r="I985" s="2" t="s">
        <v>52</v>
      </c>
      <c r="J985" s="2"/>
      <c r="K985" s="2"/>
      <c r="L985" s="2"/>
      <c r="M985" s="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T985" s="1"/>
      <c r="AU985" s="34"/>
      <c r="AV985" s="34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</row>
    <row r="986" spans="1:61" hidden="1" x14ac:dyDescent="0.25">
      <c r="A986" s="1" t="s">
        <v>40</v>
      </c>
      <c r="B986" s="1" t="s">
        <v>115</v>
      </c>
      <c r="C986" s="1">
        <v>10</v>
      </c>
      <c r="D986" s="1"/>
      <c r="E986" s="57" t="s">
        <v>2083</v>
      </c>
      <c r="F986" s="2">
        <v>5</v>
      </c>
      <c r="G986" s="2">
        <v>43</v>
      </c>
      <c r="H986" s="2" t="s">
        <v>2077</v>
      </c>
      <c r="I986" s="2" t="s">
        <v>52</v>
      </c>
      <c r="J986" s="2"/>
      <c r="K986" s="2"/>
      <c r="L986" s="2"/>
      <c r="M986" s="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T986" s="1"/>
      <c r="AU986" s="34"/>
      <c r="AV986" s="34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</row>
    <row r="987" spans="1:61" hidden="1" x14ac:dyDescent="0.25">
      <c r="A987" s="1" t="s">
        <v>40</v>
      </c>
      <c r="B987" s="1" t="s">
        <v>115</v>
      </c>
      <c r="C987" s="1">
        <v>10</v>
      </c>
      <c r="D987" s="1"/>
      <c r="E987" s="57" t="s">
        <v>2083</v>
      </c>
      <c r="F987" s="2">
        <v>5</v>
      </c>
      <c r="G987" s="2">
        <v>35</v>
      </c>
      <c r="H987" s="5" t="s">
        <v>2075</v>
      </c>
      <c r="I987" s="5" t="s">
        <v>39</v>
      </c>
      <c r="J987" s="5"/>
      <c r="K987" s="2"/>
      <c r="L987" s="2" t="s">
        <v>2076</v>
      </c>
      <c r="M987" s="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T987" s="1"/>
      <c r="AU987" s="34"/>
      <c r="AV987" s="34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</row>
    <row r="988" spans="1:61" hidden="1" x14ac:dyDescent="0.25">
      <c r="A988" s="1" t="s">
        <v>40</v>
      </c>
      <c r="B988" s="1" t="s">
        <v>115</v>
      </c>
      <c r="C988" s="1">
        <v>10</v>
      </c>
      <c r="D988" s="1"/>
      <c r="E988" s="57" t="s">
        <v>2083</v>
      </c>
      <c r="F988" s="2">
        <v>5</v>
      </c>
      <c r="G988" s="2">
        <v>66</v>
      </c>
      <c r="H988" s="2" t="s">
        <v>2079</v>
      </c>
      <c r="I988" s="2" t="s">
        <v>52</v>
      </c>
      <c r="J988" s="2"/>
      <c r="K988" s="2"/>
      <c r="L988" s="2"/>
      <c r="M988" s="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T988" s="1"/>
      <c r="AU988" s="34"/>
      <c r="AV988" s="34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</row>
    <row r="989" spans="1:61" hidden="1" x14ac:dyDescent="0.25">
      <c r="A989" s="1" t="s">
        <v>40</v>
      </c>
      <c r="B989" s="1" t="s">
        <v>115</v>
      </c>
      <c r="C989" s="1">
        <v>10</v>
      </c>
      <c r="D989" s="1"/>
      <c r="E989" s="57" t="s">
        <v>2083</v>
      </c>
      <c r="F989" s="2">
        <v>5</v>
      </c>
      <c r="G989" s="2">
        <v>25</v>
      </c>
      <c r="H989" s="2" t="s">
        <v>2074</v>
      </c>
      <c r="I989" s="2" t="s">
        <v>52</v>
      </c>
      <c r="J989" s="2"/>
      <c r="K989" s="2"/>
      <c r="L989" s="2"/>
      <c r="M989" s="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T989" s="1"/>
      <c r="AU989" s="34"/>
      <c r="AV989" s="34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</row>
    <row r="990" spans="1:61" hidden="1" x14ac:dyDescent="0.25">
      <c r="A990" s="1" t="s">
        <v>40</v>
      </c>
      <c r="B990" s="1" t="s">
        <v>115</v>
      </c>
      <c r="C990" s="1">
        <v>10</v>
      </c>
      <c r="D990" s="1"/>
      <c r="E990" s="57" t="s">
        <v>2083</v>
      </c>
      <c r="F990" s="2">
        <v>5</v>
      </c>
      <c r="G990" s="2">
        <v>91</v>
      </c>
      <c r="H990" s="2" t="s">
        <v>2081</v>
      </c>
      <c r="I990" s="2" t="s">
        <v>52</v>
      </c>
      <c r="J990" s="2"/>
      <c r="K990" s="2"/>
      <c r="L990" s="2" t="s">
        <v>2082</v>
      </c>
      <c r="M990" s="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T990" s="1"/>
      <c r="AU990" s="34"/>
      <c r="AV990" s="34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</row>
    <row r="991" spans="1:61" hidden="1" x14ac:dyDescent="0.25">
      <c r="A991" s="1" t="s">
        <v>40</v>
      </c>
      <c r="B991" s="1" t="s">
        <v>115</v>
      </c>
      <c r="C991" s="1">
        <v>10</v>
      </c>
      <c r="D991" s="1"/>
      <c r="E991" s="57" t="s">
        <v>2083</v>
      </c>
      <c r="F991" s="2">
        <v>5</v>
      </c>
      <c r="G991" s="2">
        <v>89</v>
      </c>
      <c r="H991" s="2" t="s">
        <v>2080</v>
      </c>
      <c r="I991" s="2" t="s">
        <v>52</v>
      </c>
      <c r="J991" s="2"/>
      <c r="K991" s="2"/>
      <c r="L991" s="2"/>
      <c r="M991" s="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T991" s="1"/>
      <c r="AU991" s="34"/>
      <c r="AV991" s="34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</row>
    <row r="992" spans="1:61" hidden="1" x14ac:dyDescent="0.25">
      <c r="A992" s="1" t="s">
        <v>40</v>
      </c>
      <c r="B992" s="1" t="s">
        <v>115</v>
      </c>
      <c r="C992" s="1">
        <v>10</v>
      </c>
      <c r="D992" s="1"/>
      <c r="E992" s="57" t="s">
        <v>2083</v>
      </c>
      <c r="F992" s="2">
        <v>5</v>
      </c>
      <c r="G992" s="2">
        <v>47</v>
      </c>
      <c r="H992" s="2" t="s">
        <v>2078</v>
      </c>
      <c r="I992" s="2" t="s">
        <v>52</v>
      </c>
      <c r="J992" s="2"/>
      <c r="K992" s="2"/>
      <c r="L992" s="2"/>
      <c r="M992" s="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T992" s="1"/>
      <c r="AU992" s="34"/>
      <c r="AV992" s="34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</row>
    <row r="993" spans="1:61" ht="30" hidden="1" x14ac:dyDescent="0.25">
      <c r="A993" s="7" t="s">
        <v>40</v>
      </c>
      <c r="B993" s="7" t="s">
        <v>115</v>
      </c>
      <c r="C993" s="1">
        <v>10</v>
      </c>
      <c r="D993" s="7" t="s">
        <v>123</v>
      </c>
      <c r="E993" s="57" t="s">
        <v>2083</v>
      </c>
      <c r="F993" s="8">
        <v>6</v>
      </c>
      <c r="G993" s="8">
        <v>71</v>
      </c>
      <c r="H993" s="5" t="s">
        <v>2084</v>
      </c>
      <c r="I993" s="5" t="s">
        <v>39</v>
      </c>
      <c r="J993" s="6"/>
      <c r="K993" s="2"/>
      <c r="L993" s="2" t="s">
        <v>2085</v>
      </c>
      <c r="M993" s="1" t="s">
        <v>2086</v>
      </c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T993" s="1"/>
      <c r="AU993" s="34"/>
      <c r="AV993" s="34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</row>
    <row r="994" spans="1:61" hidden="1" x14ac:dyDescent="0.25">
      <c r="A994" s="1" t="s">
        <v>40</v>
      </c>
      <c r="B994" s="1" t="s">
        <v>115</v>
      </c>
      <c r="C994" s="1">
        <v>10</v>
      </c>
      <c r="D994" s="1"/>
      <c r="E994" s="57" t="s">
        <v>2083</v>
      </c>
      <c r="F994" s="2">
        <v>6</v>
      </c>
      <c r="G994" s="2">
        <v>81</v>
      </c>
      <c r="H994" s="2" t="s">
        <v>2087</v>
      </c>
      <c r="I994" s="2" t="s">
        <v>52</v>
      </c>
      <c r="J994" s="2"/>
      <c r="K994" s="2"/>
      <c r="L994" s="2" t="s">
        <v>2088</v>
      </c>
      <c r="M994" s="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T994" s="1"/>
      <c r="AU994" s="34"/>
      <c r="AV994" s="34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</row>
    <row r="995" spans="1:61" hidden="1" x14ac:dyDescent="0.25">
      <c r="A995" s="1" t="s">
        <v>40</v>
      </c>
      <c r="B995" s="1" t="s">
        <v>115</v>
      </c>
      <c r="C995" s="1">
        <v>10</v>
      </c>
      <c r="D995" s="1"/>
      <c r="E995" s="57" t="s">
        <v>2083</v>
      </c>
      <c r="F995" s="2">
        <v>6</v>
      </c>
      <c r="G995" s="2">
        <v>108</v>
      </c>
      <c r="H995" s="2" t="s">
        <v>2089</v>
      </c>
      <c r="I995" s="2" t="s">
        <v>52</v>
      </c>
      <c r="J995" s="2"/>
      <c r="K995" s="2"/>
      <c r="L995" s="2" t="s">
        <v>2090</v>
      </c>
      <c r="M995" s="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T995" s="1"/>
      <c r="AU995" s="34"/>
      <c r="AV995" s="34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1:61" hidden="1" x14ac:dyDescent="0.25">
      <c r="A996" s="1" t="s">
        <v>40</v>
      </c>
      <c r="B996" s="1" t="s">
        <v>115</v>
      </c>
      <c r="C996" s="1">
        <v>10</v>
      </c>
      <c r="D996" s="1"/>
      <c r="E996" s="57" t="s">
        <v>2083</v>
      </c>
      <c r="F996" s="2">
        <v>7</v>
      </c>
      <c r="G996" s="2">
        <v>80</v>
      </c>
      <c r="H996" s="2" t="s">
        <v>2096</v>
      </c>
      <c r="I996" s="2" t="s">
        <v>52</v>
      </c>
      <c r="J996" s="2"/>
      <c r="K996" s="2"/>
      <c r="L996" s="2" t="s">
        <v>2097</v>
      </c>
      <c r="M996" s="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T996" s="1"/>
      <c r="AU996" s="34"/>
      <c r="AV996" s="34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1:61" hidden="1" x14ac:dyDescent="0.25">
      <c r="A997" s="1" t="s">
        <v>40</v>
      </c>
      <c r="B997" s="1" t="s">
        <v>115</v>
      </c>
      <c r="C997" s="1">
        <v>10</v>
      </c>
      <c r="D997" s="1"/>
      <c r="E997" s="57" t="s">
        <v>2083</v>
      </c>
      <c r="F997" s="2">
        <v>7</v>
      </c>
      <c r="G997" s="2">
        <v>68</v>
      </c>
      <c r="H997" s="2" t="s">
        <v>2094</v>
      </c>
      <c r="I997" s="2" t="s">
        <v>52</v>
      </c>
      <c r="J997" s="2"/>
      <c r="K997" s="2"/>
      <c r="L997" s="2"/>
      <c r="M997" s="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T997" s="1"/>
      <c r="AU997" s="34"/>
      <c r="AV997" s="34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1:61" hidden="1" x14ac:dyDescent="0.25">
      <c r="A998" s="7" t="s">
        <v>40</v>
      </c>
      <c r="B998" s="7" t="s">
        <v>115</v>
      </c>
      <c r="C998" s="1">
        <v>10</v>
      </c>
      <c r="D998" s="7" t="s">
        <v>123</v>
      </c>
      <c r="E998" s="57" t="s">
        <v>2083</v>
      </c>
      <c r="F998" s="8">
        <v>7</v>
      </c>
      <c r="G998" s="8">
        <v>7</v>
      </c>
      <c r="H998" s="5" t="s">
        <v>2091</v>
      </c>
      <c r="I998" s="5" t="s">
        <v>39</v>
      </c>
      <c r="J998" s="6"/>
      <c r="K998" s="2"/>
      <c r="L998" s="2" t="s">
        <v>2092</v>
      </c>
      <c r="M998" s="22">
        <v>43027.75</v>
      </c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T998" s="1"/>
      <c r="AU998" s="34"/>
      <c r="AV998" s="34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1:61" hidden="1" x14ac:dyDescent="0.25">
      <c r="A999" s="1" t="s">
        <v>40</v>
      </c>
      <c r="B999" s="1" t="s">
        <v>115</v>
      </c>
      <c r="C999" s="1">
        <v>10</v>
      </c>
      <c r="D999" s="1"/>
      <c r="E999" s="57" t="s">
        <v>2083</v>
      </c>
      <c r="F999" s="2">
        <v>7</v>
      </c>
      <c r="G999" s="2">
        <v>74</v>
      </c>
      <c r="H999" s="2" t="s">
        <v>2095</v>
      </c>
      <c r="I999" s="2" t="s">
        <v>52</v>
      </c>
      <c r="J999" s="2"/>
      <c r="K999" s="2"/>
      <c r="L999" s="2"/>
      <c r="M999" s="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T999" s="1"/>
      <c r="AU999" s="34"/>
      <c r="AV999" s="34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1:61" hidden="1" x14ac:dyDescent="0.25">
      <c r="A1000" s="7" t="s">
        <v>40</v>
      </c>
      <c r="B1000" s="7" t="s">
        <v>115</v>
      </c>
      <c r="C1000" s="1">
        <v>10</v>
      </c>
      <c r="D1000" s="7" t="s">
        <v>123</v>
      </c>
      <c r="E1000" s="57" t="s">
        <v>2083</v>
      </c>
      <c r="F1000" s="8">
        <v>7</v>
      </c>
      <c r="G1000" s="8">
        <v>55</v>
      </c>
      <c r="H1000" s="8" t="s">
        <v>2093</v>
      </c>
      <c r="I1000" s="8" t="s">
        <v>52</v>
      </c>
      <c r="J1000" s="2"/>
      <c r="K1000" s="2"/>
      <c r="L1000" s="2">
        <v>89831590989</v>
      </c>
      <c r="M1000" s="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T1000" s="1"/>
      <c r="AU1000" s="34"/>
      <c r="AV1000" s="34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  <row r="1001" spans="1:61" hidden="1" x14ac:dyDescent="0.25">
      <c r="A1001" s="1" t="s">
        <v>40</v>
      </c>
      <c r="B1001" s="1" t="s">
        <v>115</v>
      </c>
      <c r="C1001" s="1">
        <v>10</v>
      </c>
      <c r="D1001" s="1"/>
      <c r="E1001" s="57" t="s">
        <v>2083</v>
      </c>
      <c r="F1001" s="2">
        <v>7</v>
      </c>
      <c r="G1001" s="2">
        <v>89</v>
      </c>
      <c r="H1001" s="2" t="s">
        <v>2098</v>
      </c>
      <c r="I1001" s="2" t="s">
        <v>52</v>
      </c>
      <c r="J1001" s="2"/>
      <c r="K1001" s="2"/>
      <c r="L1001" s="2" t="s">
        <v>2099</v>
      </c>
      <c r="M1001" s="2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T1001" s="1"/>
      <c r="AU1001" s="34"/>
      <c r="AV1001" s="34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</row>
    <row r="1002" spans="1:61" hidden="1" x14ac:dyDescent="0.25">
      <c r="A1002" s="7" t="s">
        <v>40</v>
      </c>
      <c r="B1002" s="7" t="s">
        <v>115</v>
      </c>
      <c r="C1002" s="1">
        <v>10</v>
      </c>
      <c r="D1002" s="7" t="s">
        <v>123</v>
      </c>
      <c r="E1002" s="57" t="s">
        <v>2083</v>
      </c>
      <c r="F1002" s="8">
        <v>8</v>
      </c>
      <c r="G1002" s="8">
        <v>101</v>
      </c>
      <c r="H1002" s="5" t="s">
        <v>2100</v>
      </c>
      <c r="I1002" s="5" t="s">
        <v>39</v>
      </c>
      <c r="J1002" s="6"/>
      <c r="K1002" s="2"/>
      <c r="L1002" s="2">
        <v>89138334009</v>
      </c>
      <c r="M1002" s="2" t="s">
        <v>2101</v>
      </c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T1002" s="1"/>
      <c r="AU1002" s="34"/>
      <c r="AV1002" s="34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</row>
    <row r="1003" spans="1:61" hidden="1" x14ac:dyDescent="0.25">
      <c r="A1003" s="1" t="s">
        <v>40</v>
      </c>
      <c r="B1003" s="1" t="s">
        <v>115</v>
      </c>
      <c r="C1003" s="1">
        <v>10</v>
      </c>
      <c r="D1003" s="1"/>
      <c r="E1003" s="57" t="s">
        <v>2083</v>
      </c>
      <c r="F1003" s="2">
        <v>8</v>
      </c>
      <c r="G1003" s="2">
        <v>83</v>
      </c>
      <c r="H1003" s="2" t="s">
        <v>2107</v>
      </c>
      <c r="I1003" s="2" t="s">
        <v>52</v>
      </c>
      <c r="J1003" s="2"/>
      <c r="K1003" s="2"/>
      <c r="L1003" s="2" t="s">
        <v>2108</v>
      </c>
      <c r="M1003" s="2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T1003" s="1"/>
      <c r="AU1003" s="34"/>
      <c r="AV1003" s="34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</row>
    <row r="1004" spans="1:61" hidden="1" x14ac:dyDescent="0.25">
      <c r="A1004" s="1" t="s">
        <v>40</v>
      </c>
      <c r="B1004" s="1" t="s">
        <v>115</v>
      </c>
      <c r="C1004" s="1">
        <v>10</v>
      </c>
      <c r="D1004" s="1"/>
      <c r="E1004" s="57" t="s">
        <v>2083</v>
      </c>
      <c r="F1004" s="2">
        <v>8</v>
      </c>
      <c r="G1004" s="2">
        <v>70</v>
      </c>
      <c r="H1004" s="2" t="s">
        <v>2105</v>
      </c>
      <c r="I1004" s="2" t="s">
        <v>52</v>
      </c>
      <c r="J1004" s="2"/>
      <c r="K1004" s="2"/>
      <c r="L1004" s="2" t="s">
        <v>2106</v>
      </c>
      <c r="M1004" s="2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T1004" s="1"/>
      <c r="AU1004" s="34"/>
      <c r="AV1004" s="34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</row>
    <row r="1005" spans="1:61" hidden="1" x14ac:dyDescent="0.25">
      <c r="A1005" s="1" t="s">
        <v>40</v>
      </c>
      <c r="B1005" s="1" t="s">
        <v>115</v>
      </c>
      <c r="C1005" s="1">
        <v>10</v>
      </c>
      <c r="D1005" s="1"/>
      <c r="E1005" s="57" t="s">
        <v>2083</v>
      </c>
      <c r="F1005" s="2">
        <v>8</v>
      </c>
      <c r="G1005" s="2">
        <v>22</v>
      </c>
      <c r="H1005" s="2" t="s">
        <v>2102</v>
      </c>
      <c r="I1005" s="2" t="s">
        <v>52</v>
      </c>
      <c r="J1005" s="2"/>
      <c r="K1005" s="2"/>
      <c r="L1005" s="2" t="s">
        <v>2103</v>
      </c>
      <c r="M1005" s="2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T1005" s="1"/>
      <c r="AU1005" s="34"/>
      <c r="AV1005" s="34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</row>
    <row r="1006" spans="1:61" hidden="1" x14ac:dyDescent="0.25">
      <c r="A1006" s="1" t="s">
        <v>40</v>
      </c>
      <c r="B1006" s="1" t="s">
        <v>115</v>
      </c>
      <c r="C1006" s="1">
        <v>10</v>
      </c>
      <c r="D1006" s="1"/>
      <c r="E1006" s="57" t="s">
        <v>2083</v>
      </c>
      <c r="F1006" s="2">
        <v>8</v>
      </c>
      <c r="G1006" s="2">
        <v>56</v>
      </c>
      <c r="H1006" s="2" t="s">
        <v>2104</v>
      </c>
      <c r="I1006" s="2" t="s">
        <v>52</v>
      </c>
      <c r="J1006" s="2"/>
      <c r="K1006" s="2"/>
      <c r="L1006" s="2">
        <v>89029478180</v>
      </c>
      <c r="M1006" s="2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T1006" s="1"/>
      <c r="AU1006" s="34"/>
      <c r="AV1006" s="34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</row>
    <row r="1007" spans="1:61" hidden="1" x14ac:dyDescent="0.25">
      <c r="A1007" s="1" t="s">
        <v>40</v>
      </c>
      <c r="B1007" s="1" t="s">
        <v>115</v>
      </c>
      <c r="C1007" s="1">
        <v>15</v>
      </c>
      <c r="D1007" s="1"/>
      <c r="E1007" s="57" t="s">
        <v>2083</v>
      </c>
      <c r="F1007" s="2">
        <v>9</v>
      </c>
      <c r="G1007" s="2">
        <v>34</v>
      </c>
      <c r="H1007" s="2" t="s">
        <v>2114</v>
      </c>
      <c r="I1007" s="2" t="s">
        <v>52</v>
      </c>
      <c r="J1007" s="2"/>
      <c r="K1007" s="2"/>
      <c r="L1007" s="2" t="s">
        <v>2115</v>
      </c>
      <c r="M1007" s="2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T1007" s="1"/>
      <c r="AU1007" s="34"/>
      <c r="AV1007" s="34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</row>
    <row r="1008" spans="1:61" hidden="1" x14ac:dyDescent="0.25">
      <c r="A1008" s="1" t="s">
        <v>40</v>
      </c>
      <c r="B1008" s="1" t="s">
        <v>115</v>
      </c>
      <c r="C1008" s="1">
        <v>15</v>
      </c>
      <c r="D1008" s="1"/>
      <c r="E1008" s="57" t="s">
        <v>2083</v>
      </c>
      <c r="F1008" s="2">
        <v>9</v>
      </c>
      <c r="G1008" s="2">
        <v>71</v>
      </c>
      <c r="H1008" s="2" t="s">
        <v>2121</v>
      </c>
      <c r="I1008" s="2" t="s">
        <v>52</v>
      </c>
      <c r="J1008" s="2"/>
      <c r="K1008" s="2"/>
      <c r="L1008" s="2">
        <v>89607732877</v>
      </c>
      <c r="M1008" s="2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T1008" s="1"/>
      <c r="AU1008" s="34"/>
      <c r="AV1008" s="34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</row>
    <row r="1009" spans="1:61" hidden="1" x14ac:dyDescent="0.25">
      <c r="A1009" s="1" t="s">
        <v>40</v>
      </c>
      <c r="B1009" s="1" t="s">
        <v>115</v>
      </c>
      <c r="C1009" s="1">
        <v>15</v>
      </c>
      <c r="D1009" s="1"/>
      <c r="E1009" s="57" t="s">
        <v>2083</v>
      </c>
      <c r="F1009" s="2">
        <v>9</v>
      </c>
      <c r="G1009" s="2">
        <v>29</v>
      </c>
      <c r="H1009" s="2" t="s">
        <v>2113</v>
      </c>
      <c r="I1009" s="2" t="s">
        <v>52</v>
      </c>
      <c r="J1009" s="2"/>
      <c r="K1009" s="2"/>
      <c r="L1009" s="2">
        <v>89138318893</v>
      </c>
      <c r="M1009" s="2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T1009" s="1"/>
      <c r="AU1009" s="34"/>
      <c r="AV1009" s="34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</row>
    <row r="1010" spans="1:61" hidden="1" x14ac:dyDescent="0.25">
      <c r="A1010" s="1" t="s">
        <v>40</v>
      </c>
      <c r="B1010" s="1" t="s">
        <v>115</v>
      </c>
      <c r="C1010" s="1">
        <v>15</v>
      </c>
      <c r="D1010" s="1"/>
      <c r="E1010" s="57" t="s">
        <v>2083</v>
      </c>
      <c r="F1010" s="2">
        <v>9</v>
      </c>
      <c r="G1010" s="2">
        <v>59</v>
      </c>
      <c r="H1010" s="2" t="s">
        <v>2120</v>
      </c>
      <c r="I1010" s="2" t="s">
        <v>52</v>
      </c>
      <c r="J1010" s="2"/>
      <c r="K1010" s="2"/>
      <c r="L1010" s="2"/>
      <c r="M1010" s="2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T1010" s="1"/>
      <c r="AU1010" s="34"/>
      <c r="AV1010" s="34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</row>
    <row r="1011" spans="1:61" hidden="1" x14ac:dyDescent="0.25">
      <c r="A1011" s="1" t="s">
        <v>40</v>
      </c>
      <c r="B1011" s="1" t="s">
        <v>115</v>
      </c>
      <c r="C1011" s="1">
        <v>15</v>
      </c>
      <c r="D1011" s="1"/>
      <c r="E1011" s="57" t="s">
        <v>2083</v>
      </c>
      <c r="F1011" s="2">
        <v>9</v>
      </c>
      <c r="G1011" s="2">
        <v>46</v>
      </c>
      <c r="H1011" s="2" t="s">
        <v>2118</v>
      </c>
      <c r="I1011" s="2" t="s">
        <v>52</v>
      </c>
      <c r="J1011" s="2"/>
      <c r="K1011" s="2"/>
      <c r="L1011" s="2" t="s">
        <v>2119</v>
      </c>
      <c r="M1011" s="2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T1011" s="1"/>
      <c r="AU1011" s="34"/>
      <c r="AV1011" s="34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</row>
    <row r="1012" spans="1:61" hidden="1" x14ac:dyDescent="0.25">
      <c r="A1012" s="1" t="s">
        <v>40</v>
      </c>
      <c r="B1012" s="1" t="s">
        <v>115</v>
      </c>
      <c r="C1012" s="1">
        <v>15</v>
      </c>
      <c r="D1012" s="1"/>
      <c r="E1012" s="57" t="s">
        <v>2083</v>
      </c>
      <c r="F1012" s="2">
        <v>9</v>
      </c>
      <c r="G1012" s="2">
        <v>36</v>
      </c>
      <c r="H1012" s="2" t="s">
        <v>2116</v>
      </c>
      <c r="I1012" s="2" t="s">
        <v>52</v>
      </c>
      <c r="J1012" s="2"/>
      <c r="K1012" s="2"/>
      <c r="L1012" s="2" t="s">
        <v>2117</v>
      </c>
      <c r="M1012" s="2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T1012" s="1"/>
      <c r="AU1012" s="34"/>
      <c r="AV1012" s="34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</row>
    <row r="1013" spans="1:61" hidden="1" x14ac:dyDescent="0.25">
      <c r="A1013" s="1" t="s">
        <v>40</v>
      </c>
      <c r="B1013" s="1" t="s">
        <v>115</v>
      </c>
      <c r="C1013" s="1">
        <v>15</v>
      </c>
      <c r="D1013" s="1"/>
      <c r="E1013" s="57" t="s">
        <v>2083</v>
      </c>
      <c r="F1013" s="2">
        <v>9</v>
      </c>
      <c r="G1013" s="2">
        <v>22</v>
      </c>
      <c r="H1013" s="2" t="s">
        <v>2109</v>
      </c>
      <c r="I1013" s="2" t="s">
        <v>52</v>
      </c>
      <c r="J1013" s="2"/>
      <c r="K1013" s="2"/>
      <c r="L1013" s="2" t="s">
        <v>2110</v>
      </c>
      <c r="M1013" s="2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T1013" s="1"/>
      <c r="AU1013" s="34"/>
      <c r="AV1013" s="34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</row>
    <row r="1014" spans="1:61" hidden="1" x14ac:dyDescent="0.25">
      <c r="A1014" s="1" t="s">
        <v>40</v>
      </c>
      <c r="B1014" s="1" t="s">
        <v>115</v>
      </c>
      <c r="C1014" s="1">
        <v>15</v>
      </c>
      <c r="D1014" s="1"/>
      <c r="E1014" s="57" t="s">
        <v>2083</v>
      </c>
      <c r="F1014" s="2">
        <v>9</v>
      </c>
      <c r="G1014" s="2">
        <v>28</v>
      </c>
      <c r="H1014" s="5" t="s">
        <v>2111</v>
      </c>
      <c r="I1014" s="5" t="s">
        <v>39</v>
      </c>
      <c r="J1014" s="5"/>
      <c r="K1014" s="2"/>
      <c r="L1014" s="2" t="s">
        <v>2112</v>
      </c>
      <c r="M1014" s="2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T1014" s="1"/>
      <c r="AU1014" s="34"/>
      <c r="AV1014" s="34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</row>
    <row r="1015" spans="1:61" hidden="1" x14ac:dyDescent="0.25">
      <c r="A1015" s="7" t="s">
        <v>40</v>
      </c>
      <c r="B1015" s="7" t="s">
        <v>322</v>
      </c>
      <c r="C1015" s="1">
        <v>15</v>
      </c>
      <c r="D1015" s="7" t="s">
        <v>123</v>
      </c>
      <c r="E1015" s="57" t="s">
        <v>2083</v>
      </c>
      <c r="F1015" s="8">
        <v>10</v>
      </c>
      <c r="G1015" s="8">
        <v>26</v>
      </c>
      <c r="H1015" s="5" t="s">
        <v>2122</v>
      </c>
      <c r="I1015" s="5" t="s">
        <v>39</v>
      </c>
      <c r="J1015" s="6"/>
      <c r="K1015" s="2"/>
      <c r="L1015" s="2" t="s">
        <v>2123</v>
      </c>
      <c r="M1015" s="2" t="s">
        <v>2124</v>
      </c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T1015" s="1"/>
      <c r="AU1015" s="34"/>
      <c r="AV1015" s="34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</row>
    <row r="1016" spans="1:61" hidden="1" x14ac:dyDescent="0.25">
      <c r="A1016" s="1" t="s">
        <v>40</v>
      </c>
      <c r="B1016" s="1" t="s">
        <v>115</v>
      </c>
      <c r="C1016" s="1">
        <v>15</v>
      </c>
      <c r="D1016" s="1"/>
      <c r="E1016" s="57" t="s">
        <v>2083</v>
      </c>
      <c r="F1016" s="2">
        <v>11</v>
      </c>
      <c r="G1016" s="2">
        <v>71</v>
      </c>
      <c r="H1016" s="5" t="s">
        <v>2126</v>
      </c>
      <c r="I1016" s="5" t="s">
        <v>39</v>
      </c>
      <c r="J1016" s="5"/>
      <c r="K1016" s="2"/>
      <c r="L1016" s="2" t="s">
        <v>2127</v>
      </c>
      <c r="M1016" s="2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T1016" s="1"/>
      <c r="AU1016" s="34"/>
      <c r="AV1016" s="34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</row>
    <row r="1017" spans="1:61" hidden="1" x14ac:dyDescent="0.25">
      <c r="A1017" s="1" t="s">
        <v>40</v>
      </c>
      <c r="B1017" s="1" t="s">
        <v>115</v>
      </c>
      <c r="C1017" s="1">
        <v>15</v>
      </c>
      <c r="D1017" s="1"/>
      <c r="E1017" s="57" t="s">
        <v>2083</v>
      </c>
      <c r="F1017" s="2">
        <v>11</v>
      </c>
      <c r="G1017" s="2">
        <v>41</v>
      </c>
      <c r="H1017" s="2" t="s">
        <v>2125</v>
      </c>
      <c r="I1017" s="2" t="s">
        <v>52</v>
      </c>
      <c r="J1017" s="2"/>
      <c r="K1017" s="2"/>
      <c r="L1017" s="2"/>
      <c r="M1017" s="2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T1017" s="1"/>
      <c r="AU1017" s="34"/>
      <c r="AV1017" s="34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</row>
    <row r="1018" spans="1:61" hidden="1" x14ac:dyDescent="0.25">
      <c r="A1018" s="1" t="s">
        <v>40</v>
      </c>
      <c r="B1018" s="1" t="s">
        <v>115</v>
      </c>
      <c r="C1018" s="1">
        <v>15</v>
      </c>
      <c r="D1018" s="1"/>
      <c r="E1018" s="57" t="s">
        <v>2083</v>
      </c>
      <c r="F1018" s="2">
        <v>13</v>
      </c>
      <c r="G1018" s="2">
        <v>17</v>
      </c>
      <c r="H1018" s="5" t="s">
        <v>2132</v>
      </c>
      <c r="I1018" s="5" t="s">
        <v>39</v>
      </c>
      <c r="J1018" s="5"/>
      <c r="K1018" s="2"/>
      <c r="L1018" s="2" t="s">
        <v>2133</v>
      </c>
      <c r="M1018" s="2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T1018" s="1"/>
      <c r="AU1018" s="34"/>
      <c r="AV1018" s="34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</row>
    <row r="1019" spans="1:61" hidden="1" x14ac:dyDescent="0.25">
      <c r="A1019" s="1" t="s">
        <v>40</v>
      </c>
      <c r="B1019" s="1" t="s">
        <v>115</v>
      </c>
      <c r="C1019" s="1">
        <v>15</v>
      </c>
      <c r="D1019" s="1"/>
      <c r="E1019" s="57" t="s">
        <v>2083</v>
      </c>
      <c r="F1019" s="2">
        <v>13</v>
      </c>
      <c r="G1019" s="2">
        <v>12</v>
      </c>
      <c r="H1019" s="2" t="s">
        <v>2130</v>
      </c>
      <c r="I1019" s="2" t="s">
        <v>52</v>
      </c>
      <c r="J1019" s="2"/>
      <c r="K1019" s="2"/>
      <c r="L1019" s="2" t="s">
        <v>2131</v>
      </c>
      <c r="M1019" s="2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T1019" s="1"/>
      <c r="AU1019" s="34"/>
      <c r="AV1019" s="34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</row>
    <row r="1020" spans="1:61" hidden="1" x14ac:dyDescent="0.25">
      <c r="A1020" s="1" t="s">
        <v>40</v>
      </c>
      <c r="B1020" s="1" t="s">
        <v>115</v>
      </c>
      <c r="C1020" s="1">
        <v>15</v>
      </c>
      <c r="D1020" s="1"/>
      <c r="E1020" s="57" t="s">
        <v>2083</v>
      </c>
      <c r="F1020" s="2">
        <v>13</v>
      </c>
      <c r="G1020" s="2">
        <v>4</v>
      </c>
      <c r="H1020" s="2" t="s">
        <v>2128</v>
      </c>
      <c r="I1020" s="2" t="s">
        <v>52</v>
      </c>
      <c r="J1020" s="2"/>
      <c r="K1020" s="2"/>
      <c r="L1020" s="2" t="s">
        <v>2129</v>
      </c>
      <c r="M1020" s="2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T1020" s="1"/>
      <c r="AU1020" s="34"/>
      <c r="AV1020" s="34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</row>
    <row r="1021" spans="1:61" hidden="1" x14ac:dyDescent="0.25">
      <c r="A1021" s="1" t="s">
        <v>40</v>
      </c>
      <c r="B1021" s="1" t="s">
        <v>115</v>
      </c>
      <c r="C1021" s="1">
        <v>15</v>
      </c>
      <c r="D1021" s="1"/>
      <c r="E1021" s="57" t="s">
        <v>2083</v>
      </c>
      <c r="F1021" s="2">
        <v>13</v>
      </c>
      <c r="G1021" s="2">
        <v>76</v>
      </c>
      <c r="H1021" s="2" t="s">
        <v>2134</v>
      </c>
      <c r="I1021" s="2" t="s">
        <v>52</v>
      </c>
      <c r="J1021" s="2"/>
      <c r="K1021" s="2"/>
      <c r="L1021" s="2">
        <v>89130335366</v>
      </c>
      <c r="M1021" s="2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T1021" s="1"/>
      <c r="AU1021" s="34"/>
      <c r="AV1021" s="34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</row>
    <row r="1022" spans="1:61" hidden="1" x14ac:dyDescent="0.25">
      <c r="A1022" s="1" t="s">
        <v>40</v>
      </c>
      <c r="B1022" s="1" t="s">
        <v>322</v>
      </c>
      <c r="C1022" s="1">
        <v>15</v>
      </c>
      <c r="D1022" s="1"/>
      <c r="E1022" s="57" t="s">
        <v>2083</v>
      </c>
      <c r="F1022" s="2">
        <v>14</v>
      </c>
      <c r="G1022" s="2">
        <v>16</v>
      </c>
      <c r="H1022" s="2" t="s">
        <v>2135</v>
      </c>
      <c r="I1022" s="5" t="s">
        <v>39</v>
      </c>
      <c r="J1022" s="5"/>
      <c r="K1022" s="2"/>
      <c r="L1022" s="2" t="s">
        <v>2136</v>
      </c>
      <c r="M1022" s="2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T1022" s="1"/>
      <c r="AU1022" s="34"/>
      <c r="AV1022" s="34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</row>
    <row r="1023" spans="1:61" hidden="1" x14ac:dyDescent="0.25">
      <c r="A1023" s="1" t="s">
        <v>40</v>
      </c>
      <c r="B1023" s="1" t="s">
        <v>115</v>
      </c>
      <c r="C1023" s="1">
        <v>15</v>
      </c>
      <c r="D1023" s="1"/>
      <c r="E1023" s="57" t="s">
        <v>2083</v>
      </c>
      <c r="F1023" s="2">
        <v>15</v>
      </c>
      <c r="G1023" s="2">
        <v>14</v>
      </c>
      <c r="H1023" s="2" t="s">
        <v>2139</v>
      </c>
      <c r="I1023" s="2" t="s">
        <v>52</v>
      </c>
      <c r="J1023" s="2"/>
      <c r="K1023" s="2"/>
      <c r="L1023" s="2" t="s">
        <v>2140</v>
      </c>
      <c r="M1023" s="2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T1023" s="1"/>
      <c r="AU1023" s="34"/>
      <c r="AV1023" s="34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</row>
    <row r="1024" spans="1:61" hidden="1" x14ac:dyDescent="0.25">
      <c r="A1024" s="1" t="s">
        <v>40</v>
      </c>
      <c r="B1024" s="1" t="s">
        <v>115</v>
      </c>
      <c r="C1024" s="1">
        <v>15</v>
      </c>
      <c r="D1024" s="1"/>
      <c r="E1024" s="57" t="s">
        <v>2083</v>
      </c>
      <c r="F1024" s="2">
        <v>15</v>
      </c>
      <c r="G1024" s="2">
        <v>33</v>
      </c>
      <c r="H1024" s="2" t="s">
        <v>2141</v>
      </c>
      <c r="I1024" s="2" t="s">
        <v>52</v>
      </c>
      <c r="J1024" s="2"/>
      <c r="K1024" s="2"/>
      <c r="L1024" s="13" t="s">
        <v>2142</v>
      </c>
      <c r="M1024" s="13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T1024" s="1"/>
      <c r="AU1024" s="34"/>
      <c r="AV1024" s="34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</row>
    <row r="1025" spans="1:61" hidden="1" x14ac:dyDescent="0.25">
      <c r="A1025" s="1" t="s">
        <v>40</v>
      </c>
      <c r="B1025" s="1" t="s">
        <v>115</v>
      </c>
      <c r="C1025" s="1">
        <v>15</v>
      </c>
      <c r="D1025" s="1"/>
      <c r="E1025" s="57" t="s">
        <v>2083</v>
      </c>
      <c r="F1025" s="2">
        <v>15</v>
      </c>
      <c r="G1025" s="2">
        <v>48</v>
      </c>
      <c r="H1025" s="2" t="s">
        <v>2143</v>
      </c>
      <c r="I1025" s="2" t="s">
        <v>52</v>
      </c>
      <c r="J1025" s="2"/>
      <c r="K1025" s="2"/>
      <c r="L1025" s="2">
        <v>89135225664</v>
      </c>
      <c r="M1025" s="2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T1025" s="1"/>
      <c r="AU1025" s="34"/>
      <c r="AV1025" s="34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</row>
    <row r="1026" spans="1:61" hidden="1" x14ac:dyDescent="0.25">
      <c r="A1026" s="1" t="s">
        <v>40</v>
      </c>
      <c r="B1026" s="1" t="s">
        <v>115</v>
      </c>
      <c r="C1026" s="1">
        <v>15</v>
      </c>
      <c r="D1026" s="1"/>
      <c r="E1026" s="57" t="s">
        <v>2083</v>
      </c>
      <c r="F1026" s="2">
        <v>15</v>
      </c>
      <c r="G1026" s="2">
        <v>10</v>
      </c>
      <c r="H1026" s="2" t="s">
        <v>2137</v>
      </c>
      <c r="I1026" s="2" t="s">
        <v>52</v>
      </c>
      <c r="J1026" s="2"/>
      <c r="K1026" s="2"/>
      <c r="L1026" s="2" t="s">
        <v>2138</v>
      </c>
      <c r="M1026" s="2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T1026" s="1"/>
      <c r="AU1026" s="34"/>
      <c r="AV1026" s="34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</row>
    <row r="1027" spans="1:61" hidden="1" x14ac:dyDescent="0.25">
      <c r="A1027" s="1" t="s">
        <v>40</v>
      </c>
      <c r="B1027" s="1" t="s">
        <v>115</v>
      </c>
      <c r="C1027" s="1">
        <v>15</v>
      </c>
      <c r="D1027" s="1"/>
      <c r="E1027" s="57" t="s">
        <v>2083</v>
      </c>
      <c r="F1027" s="2">
        <v>15</v>
      </c>
      <c r="G1027" s="2">
        <v>61</v>
      </c>
      <c r="H1027" s="5" t="s">
        <v>2144</v>
      </c>
      <c r="I1027" s="5" t="s">
        <v>39</v>
      </c>
      <c r="J1027" s="5"/>
      <c r="K1027" s="2"/>
      <c r="L1027" s="2" t="s">
        <v>2145</v>
      </c>
      <c r="M1027" s="2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T1027" s="1"/>
      <c r="AU1027" s="34"/>
      <c r="AV1027" s="34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</row>
    <row r="1028" spans="1:61" ht="30" hidden="1" x14ac:dyDescent="0.25">
      <c r="A1028" s="1" t="s">
        <v>35</v>
      </c>
      <c r="B1028" s="1" t="s">
        <v>165</v>
      </c>
      <c r="C1028" s="1">
        <v>14</v>
      </c>
      <c r="D1028" s="1"/>
      <c r="E1028" s="57" t="s">
        <v>2083</v>
      </c>
      <c r="F1028" s="1">
        <v>16</v>
      </c>
      <c r="G1028" s="1">
        <v>17</v>
      </c>
      <c r="H1028" s="2" t="s">
        <v>2146</v>
      </c>
      <c r="I1028" s="5" t="s">
        <v>39</v>
      </c>
      <c r="J1028" s="5"/>
      <c r="K1028" s="2"/>
      <c r="L1028" s="1" t="s">
        <v>2147</v>
      </c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T1028" s="1"/>
      <c r="AU1028" s="34"/>
      <c r="AV1028" s="34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 t="s">
        <v>2148</v>
      </c>
      <c r="BG1028" s="1" t="s">
        <v>376</v>
      </c>
      <c r="BH1028" s="1"/>
      <c r="BI1028" s="2">
        <f>1326.3+528.6</f>
        <v>1854.9</v>
      </c>
    </row>
    <row r="1029" spans="1:61" hidden="1" x14ac:dyDescent="0.25">
      <c r="A1029" s="1" t="s">
        <v>40</v>
      </c>
      <c r="B1029" s="1" t="s">
        <v>115</v>
      </c>
      <c r="C1029" s="1">
        <v>15</v>
      </c>
      <c r="D1029" s="1"/>
      <c r="E1029" s="57" t="s">
        <v>2083</v>
      </c>
      <c r="F1029" s="2">
        <v>17</v>
      </c>
      <c r="G1029" s="2">
        <v>82</v>
      </c>
      <c r="H1029" s="5" t="s">
        <v>2153</v>
      </c>
      <c r="I1029" s="5" t="s">
        <v>39</v>
      </c>
      <c r="J1029" s="5"/>
      <c r="K1029" s="2"/>
      <c r="L1029" s="2" t="s">
        <v>2154</v>
      </c>
      <c r="M1029" s="2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T1029" s="1"/>
      <c r="AU1029" s="34"/>
      <c r="AV1029" s="34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</row>
    <row r="1030" spans="1:61" hidden="1" x14ac:dyDescent="0.25">
      <c r="A1030" s="1" t="s">
        <v>40</v>
      </c>
      <c r="B1030" s="1" t="s">
        <v>115</v>
      </c>
      <c r="C1030" s="1">
        <v>15</v>
      </c>
      <c r="D1030" s="1"/>
      <c r="E1030" s="57" t="s">
        <v>2083</v>
      </c>
      <c r="F1030" s="2">
        <v>17</v>
      </c>
      <c r="G1030" s="2">
        <v>38</v>
      </c>
      <c r="H1030" s="2" t="s">
        <v>2150</v>
      </c>
      <c r="I1030" s="2" t="s">
        <v>52</v>
      </c>
      <c r="J1030" s="2"/>
      <c r="K1030" s="2"/>
      <c r="L1030" s="2"/>
      <c r="M1030" s="2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T1030" s="1"/>
      <c r="AU1030" s="34"/>
      <c r="AV1030" s="34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</row>
    <row r="1031" spans="1:61" hidden="1" x14ac:dyDescent="0.25">
      <c r="A1031" s="1" t="s">
        <v>40</v>
      </c>
      <c r="B1031" s="1" t="s">
        <v>115</v>
      </c>
      <c r="C1031" s="1">
        <v>15</v>
      </c>
      <c r="D1031" s="1"/>
      <c r="E1031" s="57" t="s">
        <v>2083</v>
      </c>
      <c r="F1031" s="2">
        <v>17</v>
      </c>
      <c r="G1031" s="2">
        <v>51</v>
      </c>
      <c r="H1031" s="2" t="s">
        <v>2151</v>
      </c>
      <c r="I1031" s="2" t="s">
        <v>52</v>
      </c>
      <c r="J1031" s="2"/>
      <c r="K1031" s="2"/>
      <c r="L1031" s="2"/>
      <c r="M1031" s="2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T1031" s="1"/>
      <c r="AU1031" s="34"/>
      <c r="AV1031" s="34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</row>
    <row r="1032" spans="1:61" hidden="1" x14ac:dyDescent="0.25">
      <c r="A1032" s="1" t="s">
        <v>40</v>
      </c>
      <c r="B1032" s="1" t="s">
        <v>115</v>
      </c>
      <c r="C1032" s="1">
        <v>15</v>
      </c>
      <c r="D1032" s="1"/>
      <c r="E1032" s="57" t="s">
        <v>2083</v>
      </c>
      <c r="F1032" s="2">
        <v>17</v>
      </c>
      <c r="G1032" s="2">
        <v>12</v>
      </c>
      <c r="H1032" s="2" t="s">
        <v>2149</v>
      </c>
      <c r="I1032" s="2" t="s">
        <v>52</v>
      </c>
      <c r="J1032" s="2"/>
      <c r="K1032" s="2"/>
      <c r="L1032" s="2"/>
      <c r="M1032" s="2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T1032" s="1"/>
      <c r="AU1032" s="34"/>
      <c r="AV1032" s="34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</row>
    <row r="1033" spans="1:61" hidden="1" x14ac:dyDescent="0.25">
      <c r="A1033" s="1" t="s">
        <v>40</v>
      </c>
      <c r="B1033" s="1" t="s">
        <v>115</v>
      </c>
      <c r="C1033" s="1">
        <v>15</v>
      </c>
      <c r="D1033" s="1"/>
      <c r="E1033" s="57" t="s">
        <v>2083</v>
      </c>
      <c r="F1033" s="2">
        <v>17</v>
      </c>
      <c r="G1033" s="2">
        <v>74</v>
      </c>
      <c r="H1033" s="2" t="s">
        <v>2152</v>
      </c>
      <c r="I1033" s="2" t="s">
        <v>52</v>
      </c>
      <c r="J1033" s="2"/>
      <c r="K1033" s="2"/>
      <c r="L1033" s="2">
        <v>89135541504</v>
      </c>
      <c r="M1033" s="2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T1033" s="1"/>
      <c r="AU1033" s="34"/>
      <c r="AV1033" s="34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</row>
    <row r="1034" spans="1:61" hidden="1" x14ac:dyDescent="0.25">
      <c r="A1034" s="1" t="s">
        <v>40</v>
      </c>
      <c r="B1034" s="1" t="s">
        <v>322</v>
      </c>
      <c r="C1034" s="1">
        <v>15</v>
      </c>
      <c r="D1034" s="1"/>
      <c r="E1034" s="57" t="s">
        <v>2083</v>
      </c>
      <c r="F1034" s="2">
        <v>18</v>
      </c>
      <c r="G1034" s="2">
        <v>85</v>
      </c>
      <c r="H1034" s="2" t="s">
        <v>2155</v>
      </c>
      <c r="I1034" s="5" t="s">
        <v>39</v>
      </c>
      <c r="J1034" s="5"/>
      <c r="K1034" s="2"/>
      <c r="L1034" s="2" t="s">
        <v>2156</v>
      </c>
      <c r="M1034" s="2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T1034" s="1"/>
      <c r="AU1034" s="34"/>
      <c r="AV1034" s="34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</row>
    <row r="1035" spans="1:61" hidden="1" x14ac:dyDescent="0.25">
      <c r="A1035" s="1" t="s">
        <v>40</v>
      </c>
      <c r="B1035" s="1" t="s">
        <v>322</v>
      </c>
      <c r="C1035" s="1">
        <v>15</v>
      </c>
      <c r="D1035" s="1"/>
      <c r="E1035" s="57" t="s">
        <v>2083</v>
      </c>
      <c r="F1035" s="2">
        <v>20</v>
      </c>
      <c r="G1035" s="2">
        <v>54</v>
      </c>
      <c r="H1035" s="2" t="s">
        <v>2157</v>
      </c>
      <c r="I1035" s="5" t="s">
        <v>39</v>
      </c>
      <c r="J1035" s="5"/>
      <c r="K1035" s="2"/>
      <c r="L1035" s="10" t="s">
        <v>2158</v>
      </c>
      <c r="M1035" s="10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T1035" s="1"/>
      <c r="AU1035" s="34"/>
      <c r="AV1035" s="34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</row>
    <row r="1036" spans="1:61" hidden="1" x14ac:dyDescent="0.25">
      <c r="A1036" s="1" t="s">
        <v>40</v>
      </c>
      <c r="B1036" s="1" t="s">
        <v>115</v>
      </c>
      <c r="C1036" s="1">
        <v>15</v>
      </c>
      <c r="D1036" s="1"/>
      <c r="E1036" s="57" t="s">
        <v>2083</v>
      </c>
      <c r="F1036" s="2">
        <v>21</v>
      </c>
      <c r="G1036" s="2">
        <v>55</v>
      </c>
      <c r="H1036" s="5" t="s">
        <v>2165</v>
      </c>
      <c r="I1036" s="5" t="s">
        <v>39</v>
      </c>
      <c r="J1036" s="5"/>
      <c r="K1036" s="2"/>
      <c r="L1036" s="2">
        <v>89233015553</v>
      </c>
      <c r="M1036" s="2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T1036" s="1"/>
      <c r="AU1036" s="34"/>
      <c r="AV1036" s="34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</row>
    <row r="1037" spans="1:61" hidden="1" x14ac:dyDescent="0.25">
      <c r="A1037" s="1" t="s">
        <v>40</v>
      </c>
      <c r="B1037" s="1" t="s">
        <v>115</v>
      </c>
      <c r="C1037" s="1">
        <v>15</v>
      </c>
      <c r="D1037" s="1"/>
      <c r="E1037" s="57" t="s">
        <v>2083</v>
      </c>
      <c r="F1037" s="2">
        <v>21</v>
      </c>
      <c r="G1037" s="2">
        <v>58</v>
      </c>
      <c r="H1037" s="2" t="s">
        <v>2166</v>
      </c>
      <c r="I1037" s="2" t="s">
        <v>52</v>
      </c>
      <c r="J1037" s="2"/>
      <c r="K1037" s="2"/>
      <c r="L1037" s="2">
        <v>89535912093</v>
      </c>
      <c r="M1037" s="2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T1037" s="1"/>
      <c r="AU1037" s="34"/>
      <c r="AV1037" s="34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</row>
    <row r="1038" spans="1:61" hidden="1" x14ac:dyDescent="0.25">
      <c r="A1038" s="1" t="s">
        <v>40</v>
      </c>
      <c r="B1038" s="1" t="s">
        <v>115</v>
      </c>
      <c r="C1038" s="1">
        <v>15</v>
      </c>
      <c r="D1038" s="1"/>
      <c r="E1038" s="57" t="s">
        <v>2083</v>
      </c>
      <c r="F1038" s="2">
        <v>21</v>
      </c>
      <c r="G1038" s="2">
        <v>26</v>
      </c>
      <c r="H1038" s="2" t="s">
        <v>2159</v>
      </c>
      <c r="I1038" s="2" t="s">
        <v>52</v>
      </c>
      <c r="J1038" s="2"/>
      <c r="K1038" s="2"/>
      <c r="L1038" s="2" t="s">
        <v>2160</v>
      </c>
      <c r="M1038" s="2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T1038" s="1"/>
      <c r="AU1038" s="34"/>
      <c r="AV1038" s="34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</row>
    <row r="1039" spans="1:61" hidden="1" x14ac:dyDescent="0.25">
      <c r="A1039" s="1" t="s">
        <v>40</v>
      </c>
      <c r="B1039" s="1" t="s">
        <v>115</v>
      </c>
      <c r="C1039" s="1">
        <v>15</v>
      </c>
      <c r="D1039" s="1"/>
      <c r="E1039" s="57" t="s">
        <v>2083</v>
      </c>
      <c r="F1039" s="2">
        <v>21</v>
      </c>
      <c r="G1039" s="2">
        <v>31</v>
      </c>
      <c r="H1039" s="2" t="s">
        <v>2161</v>
      </c>
      <c r="I1039" s="2" t="s">
        <v>52</v>
      </c>
      <c r="J1039" s="2"/>
      <c r="K1039" s="2"/>
      <c r="L1039" s="2" t="s">
        <v>2162</v>
      </c>
      <c r="M1039" s="2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T1039" s="1"/>
      <c r="AU1039" s="34"/>
      <c r="AV1039" s="34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</row>
    <row r="1040" spans="1:61" hidden="1" x14ac:dyDescent="0.25">
      <c r="A1040" s="1" t="s">
        <v>40</v>
      </c>
      <c r="B1040" s="1" t="s">
        <v>115</v>
      </c>
      <c r="C1040" s="1">
        <v>15</v>
      </c>
      <c r="D1040" s="1"/>
      <c r="E1040" s="57" t="s">
        <v>2083</v>
      </c>
      <c r="F1040" s="2">
        <v>21</v>
      </c>
      <c r="G1040" s="2">
        <v>39</v>
      </c>
      <c r="H1040" s="2" t="s">
        <v>2163</v>
      </c>
      <c r="I1040" s="2" t="s">
        <v>52</v>
      </c>
      <c r="J1040" s="2"/>
      <c r="K1040" s="2"/>
      <c r="L1040" s="2" t="s">
        <v>2164</v>
      </c>
      <c r="M1040" s="2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T1040" s="1"/>
      <c r="AU1040" s="34"/>
      <c r="AV1040" s="34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</row>
    <row r="1041" spans="1:61" hidden="1" x14ac:dyDescent="0.25">
      <c r="A1041" s="1" t="s">
        <v>40</v>
      </c>
      <c r="B1041" s="1" t="s">
        <v>115</v>
      </c>
      <c r="C1041" s="1">
        <v>15</v>
      </c>
      <c r="D1041" s="1"/>
      <c r="E1041" s="57" t="s">
        <v>2083</v>
      </c>
      <c r="F1041" s="2">
        <v>23</v>
      </c>
      <c r="G1041" s="2">
        <v>5</v>
      </c>
      <c r="H1041" s="2" t="s">
        <v>2170</v>
      </c>
      <c r="I1041" s="2" t="s">
        <v>52</v>
      </c>
      <c r="J1041" s="2"/>
      <c r="K1041" s="2"/>
      <c r="L1041" s="2" t="s">
        <v>2171</v>
      </c>
      <c r="M1041" s="2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T1041" s="1"/>
      <c r="AU1041" s="34"/>
      <c r="AV1041" s="34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</row>
    <row r="1042" spans="1:61" hidden="1" x14ac:dyDescent="0.25">
      <c r="A1042" s="1" t="s">
        <v>40</v>
      </c>
      <c r="B1042" s="1" t="s">
        <v>115</v>
      </c>
      <c r="C1042" s="1">
        <v>15</v>
      </c>
      <c r="D1042" s="1"/>
      <c r="E1042" s="57" t="s">
        <v>2083</v>
      </c>
      <c r="F1042" s="2">
        <v>23</v>
      </c>
      <c r="G1042" s="2">
        <v>10</v>
      </c>
      <c r="H1042" s="2" t="s">
        <v>2172</v>
      </c>
      <c r="I1042" s="2" t="s">
        <v>52</v>
      </c>
      <c r="J1042" s="2"/>
      <c r="K1042" s="2"/>
      <c r="L1042" s="2" t="s">
        <v>2173</v>
      </c>
      <c r="M1042" s="2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T1042" s="1"/>
      <c r="AU1042" s="34"/>
      <c r="AV1042" s="34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</row>
    <row r="1043" spans="1:61" ht="30" hidden="1" x14ac:dyDescent="0.25">
      <c r="A1043" s="7" t="s">
        <v>40</v>
      </c>
      <c r="B1043" s="7" t="s">
        <v>115</v>
      </c>
      <c r="C1043" s="1">
        <v>15</v>
      </c>
      <c r="D1043" s="7" t="s">
        <v>123</v>
      </c>
      <c r="E1043" s="57" t="s">
        <v>2083</v>
      </c>
      <c r="F1043" s="8">
        <v>23</v>
      </c>
      <c r="G1043" s="8">
        <v>39</v>
      </c>
      <c r="H1043" s="5" t="s">
        <v>2167</v>
      </c>
      <c r="I1043" s="5" t="s">
        <v>39</v>
      </c>
      <c r="J1043" s="6"/>
      <c r="K1043" s="2"/>
      <c r="L1043" s="2" t="s">
        <v>2168</v>
      </c>
      <c r="M1043" s="2" t="s">
        <v>2169</v>
      </c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T1043" s="1"/>
      <c r="AU1043" s="34"/>
      <c r="AV1043" s="34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</row>
    <row r="1044" spans="1:61" hidden="1" x14ac:dyDescent="0.25">
      <c r="A1044" s="1" t="s">
        <v>40</v>
      </c>
      <c r="B1044" s="1" t="s">
        <v>322</v>
      </c>
      <c r="C1044" s="1">
        <v>15</v>
      </c>
      <c r="D1044" s="1"/>
      <c r="E1044" s="57" t="s">
        <v>2083</v>
      </c>
      <c r="F1044" s="2">
        <v>24</v>
      </c>
      <c r="G1044" s="2">
        <v>33</v>
      </c>
      <c r="H1044" s="2" t="s">
        <v>2174</v>
      </c>
      <c r="I1044" s="5" t="s">
        <v>39</v>
      </c>
      <c r="J1044" s="5"/>
      <c r="K1044" s="2"/>
      <c r="L1044" s="2" t="s">
        <v>2175</v>
      </c>
      <c r="M1044" s="2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T1044" s="1"/>
      <c r="AU1044" s="34"/>
      <c r="AV1044" s="34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</row>
    <row r="1045" spans="1:61" ht="30" hidden="1" x14ac:dyDescent="0.25">
      <c r="A1045" s="1" t="s">
        <v>35</v>
      </c>
      <c r="B1045" s="1" t="s">
        <v>165</v>
      </c>
      <c r="C1045" s="1">
        <v>15</v>
      </c>
      <c r="D1045" s="1"/>
      <c r="E1045" s="57" t="s">
        <v>2083</v>
      </c>
      <c r="F1045" s="1">
        <v>25</v>
      </c>
      <c r="G1045" s="1">
        <v>22</v>
      </c>
      <c r="H1045" s="2" t="s">
        <v>2176</v>
      </c>
      <c r="I1045" s="5" t="s">
        <v>39</v>
      </c>
      <c r="J1045" s="5"/>
      <c r="K1045" s="2"/>
      <c r="L1045" s="1" t="s">
        <v>2177</v>
      </c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T1045" s="1"/>
      <c r="AU1045" s="34"/>
      <c r="AV1045" s="34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2">
        <v>619.1</v>
      </c>
    </row>
    <row r="1046" spans="1:61" s="170" customFormat="1" ht="30" hidden="1" x14ac:dyDescent="0.25">
      <c r="A1046" s="129" t="s">
        <v>40</v>
      </c>
      <c r="B1046" s="129" t="s">
        <v>41</v>
      </c>
      <c r="C1046" s="129">
        <v>4</v>
      </c>
      <c r="D1046" s="129" t="s">
        <v>42</v>
      </c>
      <c r="E1046" s="129" t="s">
        <v>779</v>
      </c>
      <c r="F1046" s="53">
        <v>5</v>
      </c>
      <c r="G1046" s="53">
        <v>18</v>
      </c>
      <c r="H1046" s="52" t="s">
        <v>802</v>
      </c>
      <c r="I1046" s="52" t="s">
        <v>39</v>
      </c>
      <c r="J1046" s="52"/>
      <c r="K1046" s="53" t="s">
        <v>2510</v>
      </c>
      <c r="L1046" s="154" t="s">
        <v>803</v>
      </c>
      <c r="M1046" s="154"/>
      <c r="N1046" s="129"/>
      <c r="O1046" s="129"/>
      <c r="P1046" s="129"/>
      <c r="Q1046" s="129"/>
      <c r="R1046" s="103">
        <v>1973</v>
      </c>
      <c r="S1046" s="129">
        <f>IF((2017-R1046)&gt;35,6,IF(AND((2017-R1046)&lt;=35,(2017-R1046)&gt;=26),5,IF(AND((2017-R1046)&lt;=25, (2017-R1046)&gt;=16),3,1)))</f>
        <v>6</v>
      </c>
      <c r="T1046" s="155">
        <v>0</v>
      </c>
      <c r="U1046" s="155">
        <v>0</v>
      </c>
      <c r="V1046" s="156">
        <v>0</v>
      </c>
      <c r="W1046" s="156">
        <v>0</v>
      </c>
      <c r="X1046" s="156">
        <v>0</v>
      </c>
      <c r="Y1046" s="157">
        <v>1</v>
      </c>
      <c r="Z1046" s="143" t="s">
        <v>2473</v>
      </c>
      <c r="AA1046" s="129">
        <f>IF(Z1046=100,9,IF(AND((Z1046&lt;100),(Z1046&gt;=90)),8,IF(AND((Z1046&lt;90),(Z1046&gt;=80)),7,IF(AND((Z1046&lt;80),(Z1046&gt;=70)),6,5))))</f>
        <v>5</v>
      </c>
      <c r="AB1046" s="158"/>
      <c r="AC1046" s="159">
        <f>AB1046</f>
        <v>0</v>
      </c>
      <c r="AD1046" s="160" t="s">
        <v>2459</v>
      </c>
      <c r="AE1046" s="161">
        <v>3</v>
      </c>
      <c r="AF1046" s="160" t="s">
        <v>2460</v>
      </c>
      <c r="AG1046" s="161">
        <v>0</v>
      </c>
      <c r="AH1046" s="162">
        <v>126</v>
      </c>
      <c r="AI1046" s="129">
        <f>(IF(AH1046&gt;201,7,IF(AND(AH1046&lt;=200,AH1046&gt;=151),5,IF(AND(AH1046&lt;=150,AH1046&gt;=101),4,IF(AND(AH1046&lt;=100,AH1046&gt;=51),3,2)))))</f>
        <v>4</v>
      </c>
      <c r="AJ1046" s="156">
        <v>2</v>
      </c>
      <c r="AK1046" s="161">
        <v>0</v>
      </c>
      <c r="AL1046" s="162">
        <v>0</v>
      </c>
      <c r="AM1046" s="163">
        <v>0</v>
      </c>
      <c r="AN1046" s="71">
        <v>0</v>
      </c>
      <c r="AO1046" s="72">
        <v>0</v>
      </c>
      <c r="AP1046" s="164">
        <v>102.68</v>
      </c>
      <c r="AQ1046" s="165" t="e">
        <f>(IF((AP1046-#REF!)&gt;0.3,3,IF(AND((AP1046-#REF!)&lt;0.3,(AP1046-#REF!)&gt;0.2),2,IF(AND((AP1046-#REF!)&lt;0.2,(AP1046-#REF!)&gt;0.1),1,IF(AND((AP1046-#REF!)&lt;0.1,(AP1046-#REF!)&gt;=0),0,0)))))</f>
        <v>#REF!</v>
      </c>
      <c r="AR1046" s="166" t="e">
        <f>(IF((AP1046-#REF!)&gt;0.3,3,IF(AND((AP1046-#REF!)&lt;0.3,(AP1046-#REF!)&gt;0.2),2,IF(AND((AP1046-#REF!)&lt;0.2,(AP1046-#REF!)&gt;0.1),1,IF(AND((AP1046-#REF!)&lt;0.1,(AP1046-#REF!)&gt;=0),0,"ОТКЛОНИТЬ")))))</f>
        <v>#REF!</v>
      </c>
      <c r="AS1046" s="167" t="e">
        <f>IF(AR1046="ОТКЛОНИТЬ", "ОТКЛОНИТЬ",S1046+U1046+W1046+Y1046+AA1046+AC1046+AE1046+AG1046+AI1046+AK1046+AM1046+AQ1046)</f>
        <v>#REF!</v>
      </c>
      <c r="AT1046" s="168" t="e">
        <f>S1046+U1046+W1046+Y1046+AA1046+AC1046+AE1046+AG1046+AI1046+AK1046+AM1046+AQ1046</f>
        <v>#REF!</v>
      </c>
      <c r="AU1046" s="169"/>
      <c r="AV1046" s="169"/>
      <c r="AW1046" s="129"/>
      <c r="AX1046" s="129"/>
      <c r="AY1046" s="129"/>
      <c r="AZ1046" s="129"/>
      <c r="BA1046" s="129"/>
      <c r="BB1046" s="129"/>
      <c r="BC1046" s="129"/>
      <c r="BD1046" s="129"/>
      <c r="BE1046" s="129"/>
      <c r="BF1046" s="129"/>
      <c r="BG1046" s="129"/>
      <c r="BH1046" s="129"/>
      <c r="BI1046" s="129"/>
    </row>
    <row r="1047" spans="1:61" hidden="1" x14ac:dyDescent="0.25">
      <c r="A1047" s="1" t="s">
        <v>40</v>
      </c>
      <c r="B1047" s="1" t="s">
        <v>115</v>
      </c>
      <c r="C1047" s="1">
        <v>15</v>
      </c>
      <c r="D1047" s="1"/>
      <c r="E1047" s="57" t="s">
        <v>2083</v>
      </c>
      <c r="F1047" s="2" t="s">
        <v>2181</v>
      </c>
      <c r="G1047" s="2">
        <v>88</v>
      </c>
      <c r="H1047" s="2" t="s">
        <v>2186</v>
      </c>
      <c r="I1047" s="2" t="s">
        <v>52</v>
      </c>
      <c r="J1047" s="2"/>
      <c r="K1047" s="2"/>
      <c r="L1047" s="2" t="s">
        <v>2187</v>
      </c>
      <c r="M1047" s="2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T1047" s="1"/>
      <c r="AU1047" s="34"/>
      <c r="AV1047" s="34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</row>
    <row r="1048" spans="1:61" hidden="1" x14ac:dyDescent="0.25">
      <c r="A1048" s="1" t="s">
        <v>40</v>
      </c>
      <c r="B1048" s="1" t="s">
        <v>115</v>
      </c>
      <c r="C1048" s="1">
        <v>15</v>
      </c>
      <c r="D1048" s="1"/>
      <c r="E1048" s="57" t="s">
        <v>2083</v>
      </c>
      <c r="F1048" s="2" t="s">
        <v>2181</v>
      </c>
      <c r="G1048" s="2">
        <v>82</v>
      </c>
      <c r="H1048" s="5" t="s">
        <v>2184</v>
      </c>
      <c r="I1048" s="5" t="s">
        <v>39</v>
      </c>
      <c r="J1048" s="5"/>
      <c r="K1048" s="2"/>
      <c r="L1048" s="2" t="s">
        <v>2185</v>
      </c>
      <c r="M1048" s="2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T1048" s="1"/>
      <c r="AU1048" s="34"/>
      <c r="AV1048" s="34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</row>
    <row r="1049" spans="1:61" hidden="1" x14ac:dyDescent="0.25">
      <c r="A1049" s="1" t="s">
        <v>40</v>
      </c>
      <c r="B1049" s="1" t="s">
        <v>115</v>
      </c>
      <c r="C1049" s="1">
        <v>15</v>
      </c>
      <c r="D1049" s="1"/>
      <c r="E1049" s="57" t="s">
        <v>2083</v>
      </c>
      <c r="F1049" s="2" t="s">
        <v>2181</v>
      </c>
      <c r="G1049" s="2">
        <v>10</v>
      </c>
      <c r="H1049" s="2" t="s">
        <v>2182</v>
      </c>
      <c r="I1049" s="2" t="s">
        <v>52</v>
      </c>
      <c r="J1049" s="2"/>
      <c r="K1049" s="2"/>
      <c r="L1049" s="2" t="s">
        <v>2183</v>
      </c>
      <c r="M1049" s="2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T1049" s="1"/>
      <c r="AU1049" s="34"/>
      <c r="AV1049" s="34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</row>
    <row r="1050" spans="1:61" hidden="1" x14ac:dyDescent="0.25">
      <c r="A1050" s="1" t="s">
        <v>40</v>
      </c>
      <c r="B1050" s="1" t="s">
        <v>115</v>
      </c>
      <c r="C1050" s="1">
        <v>10</v>
      </c>
      <c r="D1050" s="1"/>
      <c r="E1050" s="57" t="s">
        <v>2083</v>
      </c>
      <c r="F1050" s="2" t="s">
        <v>335</v>
      </c>
      <c r="G1050" s="2">
        <v>20</v>
      </c>
      <c r="H1050" s="2" t="s">
        <v>2188</v>
      </c>
      <c r="I1050" s="2" t="s">
        <v>52</v>
      </c>
      <c r="J1050" s="2"/>
      <c r="K1050" s="2"/>
      <c r="L1050" s="2" t="s">
        <v>2189</v>
      </c>
      <c r="M1050" s="2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T1050" s="1"/>
      <c r="AU1050" s="34"/>
      <c r="AV1050" s="34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</row>
    <row r="1051" spans="1:61" hidden="1" x14ac:dyDescent="0.25">
      <c r="A1051" s="1" t="s">
        <v>40</v>
      </c>
      <c r="B1051" s="1" t="s">
        <v>115</v>
      </c>
      <c r="C1051" s="1">
        <v>10</v>
      </c>
      <c r="D1051" s="1"/>
      <c r="E1051" s="57" t="s">
        <v>2083</v>
      </c>
      <c r="F1051" s="2" t="s">
        <v>335</v>
      </c>
      <c r="G1051" s="2">
        <v>27</v>
      </c>
      <c r="H1051" s="2" t="s">
        <v>2190</v>
      </c>
      <c r="I1051" s="2" t="s">
        <v>52</v>
      </c>
      <c r="J1051" s="2"/>
      <c r="K1051" s="2"/>
      <c r="L1051" s="2" t="s">
        <v>2191</v>
      </c>
      <c r="M1051" s="2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T1051" s="1"/>
      <c r="AU1051" s="34"/>
      <c r="AV1051" s="34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</row>
    <row r="1052" spans="1:61" hidden="1" x14ac:dyDescent="0.25">
      <c r="A1052" s="1" t="s">
        <v>40</v>
      </c>
      <c r="B1052" s="1" t="s">
        <v>115</v>
      </c>
      <c r="C1052" s="1">
        <v>10</v>
      </c>
      <c r="D1052" s="1"/>
      <c r="E1052" s="57" t="s">
        <v>2083</v>
      </c>
      <c r="F1052" s="2" t="s">
        <v>335</v>
      </c>
      <c r="G1052" s="2">
        <v>71</v>
      </c>
      <c r="H1052" s="5" t="s">
        <v>2194</v>
      </c>
      <c r="I1052" s="5" t="s">
        <v>39</v>
      </c>
      <c r="J1052" s="5"/>
      <c r="K1052" s="2"/>
      <c r="L1052" s="2" t="s">
        <v>2195</v>
      </c>
      <c r="M1052" s="2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T1052" s="1"/>
      <c r="AU1052" s="34"/>
      <c r="AV1052" s="34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</row>
    <row r="1053" spans="1:61" hidden="1" x14ac:dyDescent="0.25">
      <c r="A1053" s="1" t="s">
        <v>40</v>
      </c>
      <c r="B1053" s="1" t="s">
        <v>115</v>
      </c>
      <c r="C1053" s="1">
        <v>10</v>
      </c>
      <c r="D1053" s="1"/>
      <c r="E1053" s="57" t="s">
        <v>2083</v>
      </c>
      <c r="F1053" s="2" t="s">
        <v>335</v>
      </c>
      <c r="G1053" s="2">
        <v>39</v>
      </c>
      <c r="H1053" s="2" t="s">
        <v>2192</v>
      </c>
      <c r="I1053" s="2" t="s">
        <v>52</v>
      </c>
      <c r="J1053" s="2"/>
      <c r="K1053" s="2"/>
      <c r="L1053" s="2" t="s">
        <v>2193</v>
      </c>
      <c r="M1053" s="2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T1053" s="1"/>
      <c r="AU1053" s="34"/>
      <c r="AV1053" s="34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</row>
    <row r="1054" spans="1:61" hidden="1" x14ac:dyDescent="0.25">
      <c r="A1054" s="1" t="s">
        <v>40</v>
      </c>
      <c r="B1054" s="1" t="s">
        <v>115</v>
      </c>
      <c r="C1054" s="1">
        <v>10</v>
      </c>
      <c r="D1054" s="1"/>
      <c r="E1054" s="57" t="s">
        <v>2083</v>
      </c>
      <c r="F1054" s="2" t="s">
        <v>1613</v>
      </c>
      <c r="G1054" s="2">
        <v>21</v>
      </c>
      <c r="H1054" s="2" t="s">
        <v>2201</v>
      </c>
      <c r="I1054" s="2" t="s">
        <v>52</v>
      </c>
      <c r="J1054" s="2"/>
      <c r="K1054" s="2"/>
      <c r="L1054" s="2">
        <v>89607685339</v>
      </c>
      <c r="M1054" s="2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T1054" s="1"/>
      <c r="AU1054" s="34"/>
      <c r="AV1054" s="34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</row>
    <row r="1055" spans="1:61" hidden="1" x14ac:dyDescent="0.25">
      <c r="A1055" s="1" t="s">
        <v>40</v>
      </c>
      <c r="B1055" s="1" t="s">
        <v>115</v>
      </c>
      <c r="C1055" s="1">
        <v>10</v>
      </c>
      <c r="D1055" s="1"/>
      <c r="E1055" s="57" t="s">
        <v>2083</v>
      </c>
      <c r="F1055" s="2" t="s">
        <v>1613</v>
      </c>
      <c r="G1055" s="2">
        <v>72</v>
      </c>
      <c r="H1055" s="2" t="s">
        <v>2203</v>
      </c>
      <c r="I1055" s="2" t="s">
        <v>52</v>
      </c>
      <c r="J1055" s="2"/>
      <c r="K1055" s="2"/>
      <c r="L1055" s="2"/>
      <c r="M1055" s="2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T1055" s="1"/>
      <c r="AU1055" s="34"/>
      <c r="AV1055" s="34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</row>
    <row r="1056" spans="1:61" ht="30" hidden="1" x14ac:dyDescent="0.25">
      <c r="A1056" s="7" t="s">
        <v>40</v>
      </c>
      <c r="B1056" s="7" t="s">
        <v>115</v>
      </c>
      <c r="C1056" s="1">
        <v>10</v>
      </c>
      <c r="D1056" s="7" t="s">
        <v>123</v>
      </c>
      <c r="E1056" s="57" t="s">
        <v>2083</v>
      </c>
      <c r="F1056" s="7" t="s">
        <v>2196</v>
      </c>
      <c r="G1056" s="7">
        <v>67</v>
      </c>
      <c r="H1056" s="7" t="s">
        <v>2197</v>
      </c>
      <c r="I1056" s="7" t="s">
        <v>52</v>
      </c>
      <c r="J1056" s="1"/>
      <c r="K1056" s="2"/>
      <c r="L1056" s="1">
        <v>89135722740</v>
      </c>
      <c r="M1056" s="1" t="s">
        <v>2198</v>
      </c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T1056" s="1"/>
      <c r="AU1056" s="34"/>
      <c r="AV1056" s="34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</row>
    <row r="1057" spans="1:61" hidden="1" x14ac:dyDescent="0.25">
      <c r="A1057" s="1" t="s">
        <v>40</v>
      </c>
      <c r="B1057" s="1" t="s">
        <v>115</v>
      </c>
      <c r="C1057" s="1">
        <v>10</v>
      </c>
      <c r="D1057" s="1"/>
      <c r="E1057" s="57" t="s">
        <v>2083</v>
      </c>
      <c r="F1057" s="2" t="s">
        <v>1613</v>
      </c>
      <c r="G1057" s="2">
        <v>18</v>
      </c>
      <c r="H1057" s="2" t="s">
        <v>2199</v>
      </c>
      <c r="I1057" s="2" t="s">
        <v>52</v>
      </c>
      <c r="J1057" s="2"/>
      <c r="K1057" s="2"/>
      <c r="L1057" s="2" t="s">
        <v>2200</v>
      </c>
      <c r="M1057" s="2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T1057" s="1"/>
      <c r="AU1057" s="34"/>
      <c r="AV1057" s="34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</row>
    <row r="1058" spans="1:61" hidden="1" x14ac:dyDescent="0.25">
      <c r="A1058" s="1" t="s">
        <v>40</v>
      </c>
      <c r="B1058" s="1" t="s">
        <v>115</v>
      </c>
      <c r="C1058" s="1">
        <v>10</v>
      </c>
      <c r="D1058" s="1"/>
      <c r="E1058" s="57" t="s">
        <v>2083</v>
      </c>
      <c r="F1058" s="2" t="s">
        <v>1613</v>
      </c>
      <c r="G1058" s="2">
        <v>46</v>
      </c>
      <c r="H1058" s="2" t="s">
        <v>2202</v>
      </c>
      <c r="I1058" s="2" t="s">
        <v>52</v>
      </c>
      <c r="J1058" s="2"/>
      <c r="K1058" s="2"/>
      <c r="L1058" s="2">
        <v>89632595433</v>
      </c>
      <c r="M1058" s="2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T1058" s="1"/>
      <c r="AU1058" s="34"/>
      <c r="AV1058" s="34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</row>
    <row r="1059" spans="1:61" hidden="1" x14ac:dyDescent="0.25">
      <c r="A1059" s="1" t="s">
        <v>40</v>
      </c>
      <c r="B1059" s="1" t="s">
        <v>115</v>
      </c>
      <c r="C1059" s="1">
        <v>10</v>
      </c>
      <c r="D1059" s="1"/>
      <c r="E1059" s="57" t="s">
        <v>2083</v>
      </c>
      <c r="F1059" s="2" t="s">
        <v>1613</v>
      </c>
      <c r="G1059" s="2">
        <v>78</v>
      </c>
      <c r="H1059" s="2" t="s">
        <v>2206</v>
      </c>
      <c r="I1059" s="2" t="s">
        <v>52</v>
      </c>
      <c r="J1059" s="2"/>
      <c r="K1059" s="2"/>
      <c r="L1059" s="2" t="s">
        <v>2207</v>
      </c>
      <c r="M1059" s="2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T1059" s="1"/>
      <c r="AU1059" s="34"/>
      <c r="AV1059" s="34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</row>
    <row r="1060" spans="1:61" hidden="1" x14ac:dyDescent="0.25">
      <c r="A1060" s="1" t="s">
        <v>40</v>
      </c>
      <c r="B1060" s="1" t="s">
        <v>115</v>
      </c>
      <c r="C1060" s="1">
        <v>10</v>
      </c>
      <c r="D1060" s="1"/>
      <c r="E1060" s="57" t="s">
        <v>2083</v>
      </c>
      <c r="F1060" s="2" t="s">
        <v>1613</v>
      </c>
      <c r="G1060" s="2">
        <v>73</v>
      </c>
      <c r="H1060" s="5" t="s">
        <v>2204</v>
      </c>
      <c r="I1060" s="5" t="s">
        <v>39</v>
      </c>
      <c r="J1060" s="5"/>
      <c r="K1060" s="2"/>
      <c r="L1060" s="2" t="s">
        <v>2205</v>
      </c>
      <c r="M1060" s="2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T1060" s="1"/>
      <c r="AU1060" s="34"/>
      <c r="AV1060" s="34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</row>
    <row r="1061" spans="1:61" hidden="1" x14ac:dyDescent="0.25">
      <c r="A1061" s="1" t="s">
        <v>40</v>
      </c>
      <c r="B1061" s="1" t="s">
        <v>115</v>
      </c>
      <c r="C1061" s="1">
        <v>11</v>
      </c>
      <c r="D1061" s="1"/>
      <c r="E1061" s="57" t="s">
        <v>2083</v>
      </c>
      <c r="F1061" s="2" t="s">
        <v>1769</v>
      </c>
      <c r="G1061" s="2">
        <v>32</v>
      </c>
      <c r="H1061" s="2" t="s">
        <v>2212</v>
      </c>
      <c r="I1061" s="2" t="s">
        <v>52</v>
      </c>
      <c r="J1061" s="2"/>
      <c r="K1061" s="2"/>
      <c r="L1061" s="2">
        <v>89832878289</v>
      </c>
      <c r="M1061" s="2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T1061" s="1"/>
      <c r="AU1061" s="34"/>
      <c r="AV1061" s="34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</row>
    <row r="1062" spans="1:61" hidden="1" x14ac:dyDescent="0.25">
      <c r="A1062" s="1" t="s">
        <v>40</v>
      </c>
      <c r="B1062" s="1" t="s">
        <v>115</v>
      </c>
      <c r="C1062" s="1">
        <v>11</v>
      </c>
      <c r="D1062" s="1"/>
      <c r="E1062" s="57" t="s">
        <v>2083</v>
      </c>
      <c r="F1062" s="2" t="s">
        <v>1769</v>
      </c>
      <c r="G1062" s="2">
        <v>2</v>
      </c>
      <c r="H1062" s="5" t="s">
        <v>2208</v>
      </c>
      <c r="I1062" s="5" t="s">
        <v>39</v>
      </c>
      <c r="J1062" s="5"/>
      <c r="K1062" s="2"/>
      <c r="L1062" s="2" t="s">
        <v>2209</v>
      </c>
      <c r="M1062" s="2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T1062" s="1"/>
      <c r="AU1062" s="34"/>
      <c r="AV1062" s="34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</row>
    <row r="1063" spans="1:61" hidden="1" x14ac:dyDescent="0.25">
      <c r="A1063" s="1" t="s">
        <v>40</v>
      </c>
      <c r="B1063" s="1" t="s">
        <v>115</v>
      </c>
      <c r="C1063" s="1">
        <v>11</v>
      </c>
      <c r="D1063" s="1"/>
      <c r="E1063" s="57" t="s">
        <v>2083</v>
      </c>
      <c r="F1063" s="2" t="s">
        <v>1769</v>
      </c>
      <c r="G1063" s="2">
        <v>9</v>
      </c>
      <c r="H1063" s="2" t="s">
        <v>2210</v>
      </c>
      <c r="I1063" s="2" t="s">
        <v>52</v>
      </c>
      <c r="J1063" s="2"/>
      <c r="K1063" s="2"/>
      <c r="L1063" s="2" t="s">
        <v>2211</v>
      </c>
      <c r="M1063" s="2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T1063" s="1"/>
      <c r="AU1063" s="34"/>
      <c r="AV1063" s="34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</row>
    <row r="1064" spans="1:61" hidden="1" x14ac:dyDescent="0.25">
      <c r="A1064" s="1" t="s">
        <v>40</v>
      </c>
      <c r="B1064" s="1" t="s">
        <v>115</v>
      </c>
      <c r="C1064" s="1">
        <v>10</v>
      </c>
      <c r="D1064" s="1"/>
      <c r="E1064" s="57" t="s">
        <v>2083</v>
      </c>
      <c r="F1064" s="2" t="s">
        <v>1625</v>
      </c>
      <c r="G1064" s="2">
        <v>19</v>
      </c>
      <c r="H1064" s="2" t="s">
        <v>2213</v>
      </c>
      <c r="I1064" s="2" t="s">
        <v>52</v>
      </c>
      <c r="J1064" s="2"/>
      <c r="K1064" s="2"/>
      <c r="L1064" s="2">
        <v>89233577429</v>
      </c>
      <c r="M1064" s="2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T1064" s="1"/>
      <c r="AU1064" s="34"/>
      <c r="AV1064" s="34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</row>
    <row r="1065" spans="1:61" hidden="1" x14ac:dyDescent="0.25">
      <c r="A1065" s="1" t="s">
        <v>40</v>
      </c>
      <c r="B1065" s="1" t="s">
        <v>115</v>
      </c>
      <c r="C1065" s="1">
        <v>10</v>
      </c>
      <c r="D1065" s="1"/>
      <c r="E1065" s="57" t="s">
        <v>2083</v>
      </c>
      <c r="F1065" s="2" t="s">
        <v>1625</v>
      </c>
      <c r="G1065" s="2">
        <v>70</v>
      </c>
      <c r="H1065" s="5" t="s">
        <v>2214</v>
      </c>
      <c r="I1065" s="5" t="s">
        <v>39</v>
      </c>
      <c r="J1065" s="5"/>
      <c r="K1065" s="2"/>
      <c r="L1065" s="2" t="s">
        <v>2215</v>
      </c>
      <c r="M1065" s="2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T1065" s="1"/>
      <c r="AU1065" s="34"/>
      <c r="AV1065" s="34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</row>
    <row r="1066" spans="1:61" hidden="1" x14ac:dyDescent="0.25">
      <c r="A1066" s="1" t="s">
        <v>40</v>
      </c>
      <c r="B1066" s="1" t="s">
        <v>115</v>
      </c>
      <c r="C1066" s="1">
        <v>10</v>
      </c>
      <c r="D1066" s="1"/>
      <c r="E1066" s="57" t="s">
        <v>2083</v>
      </c>
      <c r="F1066" s="2" t="s">
        <v>1625</v>
      </c>
      <c r="G1066" s="2">
        <v>72</v>
      </c>
      <c r="H1066" s="2" t="s">
        <v>2216</v>
      </c>
      <c r="I1066" s="2" t="s">
        <v>52</v>
      </c>
      <c r="J1066" s="2"/>
      <c r="K1066" s="2"/>
      <c r="L1066" s="2" t="s">
        <v>2217</v>
      </c>
      <c r="M1066" s="2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T1066" s="1"/>
      <c r="AU1066" s="34"/>
      <c r="AV1066" s="34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</row>
    <row r="1067" spans="1:61" hidden="1" x14ac:dyDescent="0.25">
      <c r="A1067" s="1" t="s">
        <v>40</v>
      </c>
      <c r="B1067" s="1" t="s">
        <v>115</v>
      </c>
      <c r="C1067" s="1">
        <v>10</v>
      </c>
      <c r="D1067" s="1"/>
      <c r="E1067" s="57" t="s">
        <v>2083</v>
      </c>
      <c r="F1067" s="2" t="s">
        <v>2035</v>
      </c>
      <c r="G1067" s="2">
        <v>67</v>
      </c>
      <c r="H1067" s="2" t="s">
        <v>2226</v>
      </c>
      <c r="I1067" s="2" t="s">
        <v>52</v>
      </c>
      <c r="J1067" s="2"/>
      <c r="K1067" s="2"/>
      <c r="L1067" s="2">
        <v>89135901104</v>
      </c>
      <c r="M1067" s="2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T1067" s="1"/>
      <c r="AU1067" s="34"/>
      <c r="AV1067" s="34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</row>
    <row r="1068" spans="1:61" hidden="1" x14ac:dyDescent="0.25">
      <c r="A1068" s="1" t="s">
        <v>40</v>
      </c>
      <c r="B1068" s="1" t="s">
        <v>115</v>
      </c>
      <c r="C1068" s="1">
        <v>10</v>
      </c>
      <c r="D1068" s="1"/>
      <c r="E1068" s="57" t="s">
        <v>2083</v>
      </c>
      <c r="F1068" s="2" t="s">
        <v>2035</v>
      </c>
      <c r="G1068" s="2">
        <v>36</v>
      </c>
      <c r="H1068" s="2" t="s">
        <v>2224</v>
      </c>
      <c r="I1068" s="2" t="s">
        <v>52</v>
      </c>
      <c r="J1068" s="2"/>
      <c r="K1068" s="2"/>
      <c r="L1068" s="2" t="s">
        <v>2225</v>
      </c>
      <c r="M1068" s="2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T1068" s="1"/>
      <c r="AU1068" s="34"/>
      <c r="AV1068" s="34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</row>
    <row r="1069" spans="1:61" x14ac:dyDescent="0.25">
      <c r="A1069" s="36" t="s">
        <v>40</v>
      </c>
      <c r="B1069" s="36" t="s">
        <v>235</v>
      </c>
      <c r="C1069" s="36">
        <v>3</v>
      </c>
      <c r="D1069" s="36" t="s">
        <v>236</v>
      </c>
      <c r="E1069" s="2" t="s">
        <v>1049</v>
      </c>
      <c r="F1069" s="2" t="s">
        <v>1401</v>
      </c>
      <c r="G1069" s="2"/>
      <c r="H1069" s="5" t="s">
        <v>2468</v>
      </c>
      <c r="I1069" s="5" t="s">
        <v>39</v>
      </c>
      <c r="J1069" s="6"/>
      <c r="K1069" s="2">
        <v>2019</v>
      </c>
      <c r="L1069" s="10" t="s">
        <v>2469</v>
      </c>
      <c r="M1069" s="10"/>
      <c r="N1069" s="36"/>
      <c r="O1069" s="36"/>
      <c r="P1069" s="36"/>
      <c r="Q1069" s="36"/>
      <c r="R1069" s="85">
        <v>1985</v>
      </c>
      <c r="S1069" s="134">
        <f>IF((2017-R1069)&gt;35,6,IF(AND((2017-R1069)&lt;=35,(2017-R1069)&gt;=26),5,IF(AND((2017-R1069)&lt;=25, (2017-R1069)&gt;=16),3,1)))</f>
        <v>5</v>
      </c>
      <c r="T1069" s="73">
        <v>0</v>
      </c>
      <c r="U1069" s="73">
        <v>0</v>
      </c>
      <c r="V1069" s="70">
        <v>0</v>
      </c>
      <c r="W1069" s="70">
        <v>0</v>
      </c>
      <c r="X1069" s="70">
        <v>0</v>
      </c>
      <c r="Y1069" s="71">
        <v>1</v>
      </c>
      <c r="Z1069" s="130">
        <v>69.8</v>
      </c>
      <c r="AA1069" s="36">
        <f>IF(Z1069=100,9,IF(AND((Z1069&lt;100),(Z1069&gt;=90)),8,IF(AND((Z1069&lt;90),(Z1069&gt;=80)),7,IF(AND((Z1069&lt;80),(Z1069&gt;=70)),6,5))))</f>
        <v>5</v>
      </c>
      <c r="AB1069" s="131">
        <v>10</v>
      </c>
      <c r="AC1069" s="84">
        <f>AB1069</f>
        <v>10</v>
      </c>
      <c r="AD1069" s="69" t="s">
        <v>2459</v>
      </c>
      <c r="AE1069" s="72">
        <v>3</v>
      </c>
      <c r="AF1069" s="69" t="s">
        <v>2460</v>
      </c>
      <c r="AG1069" s="72">
        <v>0</v>
      </c>
      <c r="AH1069" s="132">
        <v>187</v>
      </c>
      <c r="AI1069" s="36">
        <f>(IF(AH1069&gt;201,7,IF(AND(AH1069&lt;=200,AH1069&gt;=151),5,IF(AND(AH1069&lt;=150,AH1069&gt;=101),4,IF(AND(AH1069&lt;=100,AH1069&gt;=51),3,2)))))</f>
        <v>5</v>
      </c>
      <c r="AJ1069" s="70">
        <v>2</v>
      </c>
      <c r="AK1069" s="72">
        <v>0</v>
      </c>
      <c r="AL1069" s="132">
        <v>20</v>
      </c>
      <c r="AM1069" s="87">
        <v>0</v>
      </c>
      <c r="AN1069" s="71">
        <v>0</v>
      </c>
      <c r="AO1069" s="72">
        <v>0</v>
      </c>
      <c r="AP1069" s="149">
        <v>102.88</v>
      </c>
      <c r="AQ1069" s="125" t="e">
        <f>(IF((AP1069-#REF!)&gt;0.3,3,IF(AND((AP1069-#REF!)&lt;0.3,(AP1069-#REF!)&gt;0.2),2,IF(AND((AP1069-#REF!)&lt;0.2,(AP1069-#REF!)&gt;0.1),1,IF(AND((AP1069-#REF!)&lt;0.1,(AP1069-#REF!)&gt;=0),0,0)))))</f>
        <v>#REF!</v>
      </c>
      <c r="AR1069" s="126" t="e">
        <f>(IF((AP1069-#REF!)&gt;0.3,3,IF(AND((AP1069-#REF!)&lt;0.3,(AP1069-#REF!)&gt;0.2),2,IF(AND((AP1069-#REF!)&lt;0.2,(AP1069-#REF!)&gt;0.1),1,IF(AND((AP1069-#REF!)&lt;0.1,(AP1069-#REF!)&gt;=0),0,"ОТКЛОНИТЬ")))))</f>
        <v>#REF!</v>
      </c>
      <c r="AS1069" s="127" t="e">
        <f>IF(AR1069="ОТКЛОНИТЬ", "ОТКЛОНИТЬ",S1069+U1069+W1069+Y1069+AA1069+AC1069+AE1069+AG1069+AI1069+AK1069+AM1069+AQ1069)</f>
        <v>#REF!</v>
      </c>
      <c r="AT1069" s="128" t="e">
        <f>S1069+U1069+W1069+Y1069+AA1069+AC1069+AE1069+AG1069+AI1069+AK1069+AM1069+AQ1069</f>
        <v>#REF!</v>
      </c>
      <c r="AU1069" s="133"/>
      <c r="AV1069" s="133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</row>
    <row r="1070" spans="1:61" hidden="1" x14ac:dyDescent="0.25">
      <c r="A1070" s="1" t="s">
        <v>40</v>
      </c>
      <c r="B1070" s="1" t="s">
        <v>115</v>
      </c>
      <c r="C1070" s="1">
        <v>10</v>
      </c>
      <c r="D1070" s="1"/>
      <c r="E1070" s="57" t="s">
        <v>2083</v>
      </c>
      <c r="F1070" s="2" t="s">
        <v>2035</v>
      </c>
      <c r="G1070" s="2">
        <v>13</v>
      </c>
      <c r="H1070" s="2" t="s">
        <v>2220</v>
      </c>
      <c r="I1070" s="2" t="s">
        <v>52</v>
      </c>
      <c r="J1070" s="2"/>
      <c r="K1070" s="2"/>
      <c r="L1070" s="2" t="s">
        <v>2221</v>
      </c>
      <c r="M1070" s="2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T1070" s="1"/>
      <c r="AU1070" s="34"/>
      <c r="AV1070" s="34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</row>
    <row r="1071" spans="1:61" hidden="1" x14ac:dyDescent="0.25">
      <c r="A1071" s="1" t="s">
        <v>40</v>
      </c>
      <c r="B1071" s="1" t="s">
        <v>115</v>
      </c>
      <c r="C1071" s="1">
        <v>10</v>
      </c>
      <c r="D1071" s="1"/>
      <c r="E1071" s="57" t="s">
        <v>2083</v>
      </c>
      <c r="F1071" s="2" t="s">
        <v>2035</v>
      </c>
      <c r="G1071" s="2">
        <v>32</v>
      </c>
      <c r="H1071" s="2" t="s">
        <v>2222</v>
      </c>
      <c r="I1071" s="2" t="s">
        <v>52</v>
      </c>
      <c r="J1071" s="2"/>
      <c r="K1071" s="2"/>
      <c r="L1071" s="2" t="s">
        <v>2223</v>
      </c>
      <c r="M1071" s="2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T1071" s="1"/>
      <c r="AU1071" s="34"/>
      <c r="AV1071" s="34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</row>
    <row r="1072" spans="1:61" ht="30" hidden="1" x14ac:dyDescent="0.25">
      <c r="A1072" s="1" t="s">
        <v>35</v>
      </c>
      <c r="B1072" s="2" t="s">
        <v>1647</v>
      </c>
      <c r="C1072" s="2">
        <v>22</v>
      </c>
      <c r="D1072" s="2"/>
      <c r="E1072" s="2" t="s">
        <v>2227</v>
      </c>
      <c r="F1072" s="2">
        <v>2</v>
      </c>
      <c r="G1072" s="1">
        <v>7</v>
      </c>
      <c r="H1072" s="2" t="s">
        <v>2228</v>
      </c>
      <c r="I1072" s="5" t="s">
        <v>39</v>
      </c>
      <c r="J1072" s="5"/>
      <c r="K1072" s="2"/>
      <c r="L1072" s="2" t="s">
        <v>2229</v>
      </c>
      <c r="M1072" s="2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T1072" s="1"/>
      <c r="AU1072" s="34"/>
      <c r="AV1072" s="34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 t="s">
        <v>2230</v>
      </c>
      <c r="BG1072" s="2"/>
      <c r="BH1072" s="1"/>
      <c r="BI1072" s="2">
        <v>81.2</v>
      </c>
    </row>
    <row r="1073" spans="1:61" ht="30" hidden="1" x14ac:dyDescent="0.25">
      <c r="A1073" s="1" t="s">
        <v>35</v>
      </c>
      <c r="B1073" s="2" t="s">
        <v>1647</v>
      </c>
      <c r="C1073" s="2">
        <v>22</v>
      </c>
      <c r="D1073" s="2"/>
      <c r="E1073" s="2" t="s">
        <v>2227</v>
      </c>
      <c r="F1073" s="2">
        <v>4</v>
      </c>
      <c r="G1073" s="1">
        <v>3</v>
      </c>
      <c r="H1073" s="2" t="s">
        <v>2231</v>
      </c>
      <c r="I1073" s="5" t="s">
        <v>39</v>
      </c>
      <c r="J1073" s="5"/>
      <c r="K1073" s="2"/>
      <c r="L1073" s="2" t="s">
        <v>2232</v>
      </c>
      <c r="M1073" s="2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T1073" s="1"/>
      <c r="AU1073" s="34"/>
      <c r="AV1073" s="34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 t="s">
        <v>2233</v>
      </c>
      <c r="BG1073" s="2"/>
      <c r="BH1073" s="1"/>
      <c r="BI1073" s="2">
        <v>94</v>
      </c>
    </row>
    <row r="1074" spans="1:61" ht="30" hidden="1" x14ac:dyDescent="0.25">
      <c r="A1074" s="1" t="s">
        <v>35</v>
      </c>
      <c r="B1074" s="2" t="s">
        <v>1647</v>
      </c>
      <c r="C1074" s="2">
        <v>22</v>
      </c>
      <c r="D1074" s="2"/>
      <c r="E1074" s="2" t="s">
        <v>2227</v>
      </c>
      <c r="F1074" s="2">
        <v>6</v>
      </c>
      <c r="G1074" s="1">
        <v>5</v>
      </c>
      <c r="H1074" s="2" t="s">
        <v>2234</v>
      </c>
      <c r="I1074" s="5" t="s">
        <v>39</v>
      </c>
      <c r="J1074" s="5"/>
      <c r="K1074" s="2"/>
      <c r="L1074" s="2" t="s">
        <v>2235</v>
      </c>
      <c r="M1074" s="2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T1074" s="1"/>
      <c r="AU1074" s="34"/>
      <c r="AV1074" s="34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 t="s">
        <v>2236</v>
      </c>
      <c r="BG1074" s="2"/>
      <c r="BH1074" s="1"/>
      <c r="BI1074" s="2">
        <v>101.5</v>
      </c>
    </row>
    <row r="1075" spans="1:61" ht="30" hidden="1" x14ac:dyDescent="0.25">
      <c r="A1075" s="1" t="s">
        <v>35</v>
      </c>
      <c r="B1075" s="2" t="s">
        <v>1647</v>
      </c>
      <c r="C1075" s="2">
        <v>22</v>
      </c>
      <c r="D1075" s="2"/>
      <c r="E1075" s="2" t="s">
        <v>2227</v>
      </c>
      <c r="F1075" s="2">
        <v>8</v>
      </c>
      <c r="G1075" s="1">
        <v>8</v>
      </c>
      <c r="H1075" s="2" t="s">
        <v>2237</v>
      </c>
      <c r="I1075" s="5" t="s">
        <v>39</v>
      </c>
      <c r="J1075" s="5"/>
      <c r="K1075" s="2"/>
      <c r="L1075" s="2" t="s">
        <v>2238</v>
      </c>
      <c r="M1075" s="2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T1075" s="1"/>
      <c r="AU1075" s="34"/>
      <c r="AV1075" s="34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2"/>
      <c r="BH1075" s="1"/>
      <c r="BI1075" s="2">
        <v>103.7</v>
      </c>
    </row>
    <row r="1076" spans="1:61" ht="30" hidden="1" x14ac:dyDescent="0.25">
      <c r="A1076" s="1" t="s">
        <v>35</v>
      </c>
      <c r="B1076" s="2" t="s">
        <v>1647</v>
      </c>
      <c r="C1076" s="2">
        <v>22</v>
      </c>
      <c r="D1076" s="2"/>
      <c r="E1076" s="2" t="s">
        <v>2227</v>
      </c>
      <c r="F1076" s="2">
        <v>10</v>
      </c>
      <c r="G1076" s="1"/>
      <c r="H1076" s="2"/>
      <c r="I1076" s="5" t="s">
        <v>39</v>
      </c>
      <c r="J1076" s="5"/>
      <c r="K1076" s="2"/>
      <c r="L1076" s="2"/>
      <c r="M1076" s="2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T1076" s="1"/>
      <c r="AU1076" s="34"/>
      <c r="AV1076" s="34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2"/>
      <c r="BH1076" s="1"/>
      <c r="BI1076" s="2">
        <v>108.1</v>
      </c>
    </row>
    <row r="1077" spans="1:61" ht="45" hidden="1" x14ac:dyDescent="0.25">
      <c r="A1077" s="1" t="s">
        <v>35</v>
      </c>
      <c r="B1077" s="2" t="s">
        <v>1647</v>
      </c>
      <c r="C1077" s="2">
        <v>22</v>
      </c>
      <c r="D1077" s="2"/>
      <c r="E1077" s="2" t="s">
        <v>2227</v>
      </c>
      <c r="F1077" s="2">
        <v>13</v>
      </c>
      <c r="G1077" s="1">
        <v>21</v>
      </c>
      <c r="H1077" s="1" t="s">
        <v>2239</v>
      </c>
      <c r="I1077" s="5" t="s">
        <v>39</v>
      </c>
      <c r="J1077" s="5"/>
      <c r="K1077" s="2"/>
      <c r="L1077" s="2" t="s">
        <v>2240</v>
      </c>
      <c r="M1077" s="2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T1077" s="1"/>
      <c r="AU1077" s="34"/>
      <c r="AV1077" s="34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 t="s">
        <v>2241</v>
      </c>
      <c r="BG1077" s="2"/>
      <c r="BH1077" s="1"/>
      <c r="BI1077" s="2">
        <v>241.2</v>
      </c>
    </row>
    <row r="1078" spans="1:61" ht="30" hidden="1" x14ac:dyDescent="0.25">
      <c r="A1078" s="1" t="s">
        <v>35</v>
      </c>
      <c r="B1078" s="2" t="s">
        <v>1647</v>
      </c>
      <c r="C1078" s="2">
        <v>22</v>
      </c>
      <c r="D1078" s="2"/>
      <c r="E1078" s="2" t="s">
        <v>2227</v>
      </c>
      <c r="F1078" s="2">
        <v>14</v>
      </c>
      <c r="G1078" s="1"/>
      <c r="H1078" s="2"/>
      <c r="I1078" s="5" t="s">
        <v>39</v>
      </c>
      <c r="J1078" s="5"/>
      <c r="K1078" s="2"/>
      <c r="L1078" s="2"/>
      <c r="M1078" s="2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T1078" s="1"/>
      <c r="AU1078" s="34"/>
      <c r="AV1078" s="34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2"/>
      <c r="BH1078" s="1"/>
      <c r="BI1078" s="2">
        <v>172.5</v>
      </c>
    </row>
    <row r="1079" spans="1:61" ht="30" hidden="1" x14ac:dyDescent="0.25">
      <c r="A1079" s="1" t="s">
        <v>35</v>
      </c>
      <c r="B1079" s="2" t="s">
        <v>1647</v>
      </c>
      <c r="C1079" s="2">
        <v>22</v>
      </c>
      <c r="D1079" s="2"/>
      <c r="E1079" s="2" t="s">
        <v>2227</v>
      </c>
      <c r="F1079" s="2">
        <v>16</v>
      </c>
      <c r="G1079" s="1">
        <v>7</v>
      </c>
      <c r="H1079" s="2" t="s">
        <v>2242</v>
      </c>
      <c r="I1079" s="5" t="s">
        <v>39</v>
      </c>
      <c r="J1079" s="5"/>
      <c r="K1079" s="2"/>
      <c r="L1079" s="2" t="s">
        <v>2243</v>
      </c>
      <c r="M1079" s="2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T1079" s="1"/>
      <c r="AU1079" s="34"/>
      <c r="AV1079" s="34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2" t="s">
        <v>531</v>
      </c>
      <c r="BH1079" s="1"/>
      <c r="BI1079" s="2">
        <v>172.5</v>
      </c>
    </row>
    <row r="1080" spans="1:61" ht="30" hidden="1" x14ac:dyDescent="0.25">
      <c r="A1080" s="1" t="s">
        <v>35</v>
      </c>
      <c r="B1080" s="2" t="s">
        <v>1647</v>
      </c>
      <c r="C1080" s="2">
        <v>22</v>
      </c>
      <c r="D1080" s="2"/>
      <c r="E1080" s="2" t="s">
        <v>2227</v>
      </c>
      <c r="F1080" s="2">
        <v>18</v>
      </c>
      <c r="G1080" s="1">
        <v>6</v>
      </c>
      <c r="H1080" s="2" t="s">
        <v>2244</v>
      </c>
      <c r="I1080" s="5" t="s">
        <v>39</v>
      </c>
      <c r="J1080" s="5"/>
      <c r="K1080" s="2"/>
      <c r="L1080" s="2" t="s">
        <v>2245</v>
      </c>
      <c r="M1080" s="2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T1080" s="1"/>
      <c r="AU1080" s="34"/>
      <c r="AV1080" s="34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2"/>
      <c r="BH1080" s="1"/>
      <c r="BI1080" s="2">
        <v>145.9</v>
      </c>
    </row>
    <row r="1081" spans="1:61" ht="30" hidden="1" x14ac:dyDescent="0.25">
      <c r="A1081" s="1" t="s">
        <v>35</v>
      </c>
      <c r="B1081" s="2" t="s">
        <v>1647</v>
      </c>
      <c r="C1081" s="2">
        <v>22</v>
      </c>
      <c r="D1081" s="2"/>
      <c r="E1081" s="2" t="s">
        <v>2227</v>
      </c>
      <c r="F1081" s="2">
        <v>20</v>
      </c>
      <c r="G1081" s="1">
        <v>2</v>
      </c>
      <c r="H1081" s="2" t="s">
        <v>2246</v>
      </c>
      <c r="I1081" s="5" t="s">
        <v>39</v>
      </c>
      <c r="J1081" s="5"/>
      <c r="K1081" s="2"/>
      <c r="L1081" s="2" t="s">
        <v>2247</v>
      </c>
      <c r="M1081" s="2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T1081" s="1"/>
      <c r="AU1081" s="34"/>
      <c r="AV1081" s="34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 t="s">
        <v>2248</v>
      </c>
      <c r="BG1081" s="2"/>
      <c r="BH1081" s="1"/>
      <c r="BI1081" s="2">
        <v>216.3</v>
      </c>
    </row>
    <row r="1082" spans="1:61" ht="30" hidden="1" x14ac:dyDescent="0.25">
      <c r="A1082" s="1" t="s">
        <v>35</v>
      </c>
      <c r="B1082" s="2" t="s">
        <v>1647</v>
      </c>
      <c r="C1082" s="2">
        <v>22</v>
      </c>
      <c r="D1082" s="2"/>
      <c r="E1082" s="2" t="s">
        <v>2227</v>
      </c>
      <c r="F1082" s="2">
        <v>22</v>
      </c>
      <c r="G1082" s="1">
        <v>1</v>
      </c>
      <c r="H1082" s="2" t="s">
        <v>2249</v>
      </c>
      <c r="I1082" s="5" t="s">
        <v>39</v>
      </c>
      <c r="J1082" s="5"/>
      <c r="K1082" s="2"/>
      <c r="L1082" s="2" t="s">
        <v>2250</v>
      </c>
      <c r="M1082" s="2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T1082" s="1"/>
      <c r="AU1082" s="34"/>
      <c r="AV1082" s="34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 t="s">
        <v>2251</v>
      </c>
      <c r="BG1082" s="2"/>
      <c r="BH1082" s="1"/>
      <c r="BI1082" s="2">
        <v>261.5</v>
      </c>
    </row>
    <row r="1083" spans="1:61" ht="30" hidden="1" x14ac:dyDescent="0.25">
      <c r="A1083" s="1" t="s">
        <v>35</v>
      </c>
      <c r="B1083" s="2" t="s">
        <v>1647</v>
      </c>
      <c r="C1083" s="2">
        <v>22</v>
      </c>
      <c r="D1083" s="2"/>
      <c r="E1083" s="2" t="s">
        <v>2227</v>
      </c>
      <c r="F1083" s="2">
        <v>24</v>
      </c>
      <c r="G1083" s="1">
        <v>6</v>
      </c>
      <c r="H1083" s="2" t="s">
        <v>2254</v>
      </c>
      <c r="I1083" s="5" t="s">
        <v>39</v>
      </c>
      <c r="J1083" s="5"/>
      <c r="K1083" s="2"/>
      <c r="L1083" s="2"/>
      <c r="M1083" s="2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T1083" s="1"/>
      <c r="AU1083" s="34"/>
      <c r="AV1083" s="34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 t="s">
        <v>2255</v>
      </c>
      <c r="BG1083" s="2"/>
      <c r="BH1083" s="1"/>
      <c r="BI1083" s="2">
        <v>260.89999999999998</v>
      </c>
    </row>
    <row r="1084" spans="1:61" ht="30" hidden="1" x14ac:dyDescent="0.25">
      <c r="A1084" s="7" t="s">
        <v>35</v>
      </c>
      <c r="B1084" s="8" t="s">
        <v>1647</v>
      </c>
      <c r="C1084" s="8">
        <v>22</v>
      </c>
      <c r="D1084" s="7" t="s">
        <v>334</v>
      </c>
      <c r="E1084" s="7" t="s">
        <v>2227</v>
      </c>
      <c r="F1084" s="7">
        <v>24</v>
      </c>
      <c r="G1084" s="7">
        <v>8</v>
      </c>
      <c r="H1084" s="7" t="s">
        <v>2252</v>
      </c>
      <c r="I1084" s="7" t="s">
        <v>52</v>
      </c>
      <c r="J1084" s="1"/>
      <c r="K1084" s="2"/>
      <c r="L1084" s="1">
        <v>89233777230</v>
      </c>
      <c r="M1084" s="1" t="s">
        <v>2253</v>
      </c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T1084" s="1"/>
      <c r="AU1084" s="34"/>
      <c r="AV1084" s="34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</row>
    <row r="1085" spans="1:61" ht="30" hidden="1" x14ac:dyDescent="0.25">
      <c r="A1085" s="1" t="s">
        <v>35</v>
      </c>
      <c r="B1085" s="2" t="s">
        <v>1647</v>
      </c>
      <c r="C1085" s="2">
        <v>22</v>
      </c>
      <c r="D1085" s="2"/>
      <c r="E1085" s="2" t="s">
        <v>2256</v>
      </c>
      <c r="F1085" s="2">
        <v>4</v>
      </c>
      <c r="G1085" s="1">
        <v>15</v>
      </c>
      <c r="H1085" s="2" t="s">
        <v>2257</v>
      </c>
      <c r="I1085" s="5" t="s">
        <v>39</v>
      </c>
      <c r="J1085" s="5"/>
      <c r="K1085" s="2"/>
      <c r="L1085" s="2" t="s">
        <v>2258</v>
      </c>
      <c r="M1085" s="2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T1085" s="1"/>
      <c r="AU1085" s="34"/>
      <c r="AV1085" s="34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 t="s">
        <v>2259</v>
      </c>
      <c r="BG1085" s="2"/>
      <c r="BH1085" s="1"/>
      <c r="BI1085" s="2">
        <v>184.2</v>
      </c>
    </row>
    <row r="1086" spans="1:61" ht="30" hidden="1" x14ac:dyDescent="0.25">
      <c r="A1086" s="1" t="s">
        <v>35</v>
      </c>
      <c r="B1086" s="2" t="s">
        <v>1647</v>
      </c>
      <c r="C1086" s="2">
        <v>22</v>
      </c>
      <c r="D1086" s="2"/>
      <c r="E1086" s="2" t="s">
        <v>2256</v>
      </c>
      <c r="F1086" s="2">
        <v>5</v>
      </c>
      <c r="G1086" s="1"/>
      <c r="H1086" s="2"/>
      <c r="I1086" s="5" t="s">
        <v>39</v>
      </c>
      <c r="J1086" s="5"/>
      <c r="K1086" s="2"/>
      <c r="L1086" s="2"/>
      <c r="M1086" s="2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T1086" s="1"/>
      <c r="AU1086" s="34"/>
      <c r="AV1086" s="34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2"/>
      <c r="BH1086" s="1"/>
      <c r="BI1086" s="2">
        <v>84.6</v>
      </c>
    </row>
    <row r="1087" spans="1:61" ht="30" hidden="1" x14ac:dyDescent="0.25">
      <c r="A1087" s="1" t="s">
        <v>35</v>
      </c>
      <c r="B1087" s="2" t="s">
        <v>1647</v>
      </c>
      <c r="C1087" s="2">
        <v>22</v>
      </c>
      <c r="D1087" s="2"/>
      <c r="E1087" s="2" t="s">
        <v>2256</v>
      </c>
      <c r="F1087" s="2">
        <v>6</v>
      </c>
      <c r="G1087" s="1">
        <v>4</v>
      </c>
      <c r="H1087" s="2" t="s">
        <v>2260</v>
      </c>
      <c r="I1087" s="5" t="s">
        <v>39</v>
      </c>
      <c r="J1087" s="5"/>
      <c r="K1087" s="2"/>
      <c r="L1087" s="2" t="s">
        <v>2261</v>
      </c>
      <c r="M1087" s="2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T1087" s="1"/>
      <c r="AU1087" s="34"/>
      <c r="AV1087" s="34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2"/>
      <c r="BH1087" s="1"/>
      <c r="BI1087" s="2">
        <v>108.6</v>
      </c>
    </row>
    <row r="1088" spans="1:61" ht="30" hidden="1" x14ac:dyDescent="0.25">
      <c r="A1088" s="1" t="s">
        <v>35</v>
      </c>
      <c r="B1088" s="2" t="s">
        <v>1647</v>
      </c>
      <c r="C1088" s="2">
        <v>22</v>
      </c>
      <c r="D1088" s="2"/>
      <c r="E1088" s="2" t="s">
        <v>2256</v>
      </c>
      <c r="F1088" s="2">
        <v>11</v>
      </c>
      <c r="G1088" s="1"/>
      <c r="H1088" s="2"/>
      <c r="I1088" s="5" t="s">
        <v>39</v>
      </c>
      <c r="J1088" s="5"/>
      <c r="K1088" s="2"/>
      <c r="L1088" s="2"/>
      <c r="M1088" s="2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T1088" s="1"/>
      <c r="AU1088" s="34"/>
      <c r="AV1088" s="34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2"/>
      <c r="BH1088" s="1"/>
      <c r="BI1088" s="2">
        <v>100</v>
      </c>
    </row>
    <row r="1089" spans="1:61" ht="30" hidden="1" x14ac:dyDescent="0.25">
      <c r="A1089" s="1" t="s">
        <v>35</v>
      </c>
      <c r="B1089" s="2" t="s">
        <v>1647</v>
      </c>
      <c r="C1089" s="2">
        <v>22</v>
      </c>
      <c r="D1089" s="2"/>
      <c r="E1089" s="2" t="s">
        <v>2256</v>
      </c>
      <c r="F1089" s="2">
        <v>16</v>
      </c>
      <c r="G1089" s="1">
        <v>3</v>
      </c>
      <c r="H1089" s="2" t="s">
        <v>2262</v>
      </c>
      <c r="I1089" s="5" t="s">
        <v>39</v>
      </c>
      <c r="J1089" s="5"/>
      <c r="K1089" s="2"/>
      <c r="L1089" s="2" t="s">
        <v>2263</v>
      </c>
      <c r="M1089" s="2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T1089" s="1"/>
      <c r="AU1089" s="34"/>
      <c r="AV1089" s="34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 t="s">
        <v>2264</v>
      </c>
      <c r="BG1089" s="2"/>
      <c r="BH1089" s="1"/>
      <c r="BI1089" s="2">
        <v>153.5</v>
      </c>
    </row>
    <row r="1090" spans="1:61" hidden="1" x14ac:dyDescent="0.25">
      <c r="A1090" s="1" t="s">
        <v>40</v>
      </c>
      <c r="B1090" s="1" t="s">
        <v>115</v>
      </c>
      <c r="C1090" s="1">
        <v>9</v>
      </c>
      <c r="D1090" s="1"/>
      <c r="E1090" s="1" t="s">
        <v>2280</v>
      </c>
      <c r="F1090" s="2">
        <v>1</v>
      </c>
      <c r="G1090" s="2">
        <v>127</v>
      </c>
      <c r="H1090" s="2" t="s">
        <v>2270</v>
      </c>
      <c r="I1090" s="2" t="s">
        <v>52</v>
      </c>
      <c r="J1090" s="2"/>
      <c r="K1090" s="2"/>
      <c r="L1090" s="2"/>
      <c r="M1090" s="2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T1090" s="1"/>
      <c r="AU1090" s="34"/>
      <c r="AV1090" s="34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</row>
    <row r="1091" spans="1:61" hidden="1" x14ac:dyDescent="0.25">
      <c r="A1091" s="1" t="s">
        <v>40</v>
      </c>
      <c r="B1091" s="1" t="s">
        <v>115</v>
      </c>
      <c r="C1091" s="1">
        <v>9</v>
      </c>
      <c r="D1091" s="1"/>
      <c r="E1091" s="1" t="s">
        <v>2280</v>
      </c>
      <c r="F1091" s="2">
        <v>1</v>
      </c>
      <c r="G1091" s="2">
        <v>151</v>
      </c>
      <c r="H1091" s="2" t="s">
        <v>2271</v>
      </c>
      <c r="I1091" s="2" t="s">
        <v>52</v>
      </c>
      <c r="J1091" s="2"/>
      <c r="K1091" s="2"/>
      <c r="L1091" s="2" t="s">
        <v>2272</v>
      </c>
      <c r="M1091" s="2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T1091" s="1"/>
      <c r="AU1091" s="34"/>
      <c r="AV1091" s="34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</row>
    <row r="1092" spans="1:61" hidden="1" x14ac:dyDescent="0.25">
      <c r="A1092" s="1" t="s">
        <v>40</v>
      </c>
      <c r="B1092" s="1" t="s">
        <v>115</v>
      </c>
      <c r="C1092" s="1">
        <v>9</v>
      </c>
      <c r="D1092" s="1"/>
      <c r="E1092" s="1" t="s">
        <v>2280</v>
      </c>
      <c r="F1092" s="2">
        <v>1</v>
      </c>
      <c r="G1092" s="2">
        <v>191</v>
      </c>
      <c r="H1092" s="2" t="s">
        <v>2273</v>
      </c>
      <c r="I1092" s="2" t="s">
        <v>52</v>
      </c>
      <c r="J1092" s="2"/>
      <c r="K1092" s="2"/>
      <c r="L1092" s="2" t="s">
        <v>2274</v>
      </c>
      <c r="M1092" s="2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T1092" s="1"/>
      <c r="AU1092" s="34"/>
      <c r="AV1092" s="34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</row>
    <row r="1093" spans="1:61" hidden="1" x14ac:dyDescent="0.25">
      <c r="A1093" s="1" t="s">
        <v>40</v>
      </c>
      <c r="B1093" s="1" t="s">
        <v>115</v>
      </c>
      <c r="C1093" s="1">
        <v>9</v>
      </c>
      <c r="D1093" s="1"/>
      <c r="E1093" s="1" t="s">
        <v>2280</v>
      </c>
      <c r="F1093" s="2">
        <v>1</v>
      </c>
      <c r="G1093" s="2">
        <v>9</v>
      </c>
      <c r="H1093" s="2" t="s">
        <v>2266</v>
      </c>
      <c r="I1093" s="2" t="s">
        <v>52</v>
      </c>
      <c r="J1093" s="2"/>
      <c r="K1093" s="2"/>
      <c r="L1093" s="2"/>
      <c r="M1093" s="2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T1093" s="1"/>
      <c r="AU1093" s="34"/>
      <c r="AV1093" s="34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</row>
    <row r="1094" spans="1:61" hidden="1" x14ac:dyDescent="0.25">
      <c r="A1094" s="1" t="s">
        <v>40</v>
      </c>
      <c r="B1094" s="1" t="s">
        <v>115</v>
      </c>
      <c r="C1094" s="1">
        <v>9</v>
      </c>
      <c r="D1094" s="1"/>
      <c r="E1094" s="1" t="s">
        <v>2280</v>
      </c>
      <c r="F1094" s="2">
        <v>1</v>
      </c>
      <c r="G1094" s="2">
        <v>334</v>
      </c>
      <c r="H1094" s="2" t="s">
        <v>2279</v>
      </c>
      <c r="I1094" s="2" t="s">
        <v>52</v>
      </c>
      <c r="J1094" s="2"/>
      <c r="K1094" s="2"/>
      <c r="L1094" s="2"/>
      <c r="M1094" s="2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T1094" s="1"/>
      <c r="AU1094" s="34"/>
      <c r="AV1094" s="34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</row>
    <row r="1095" spans="1:61" hidden="1" x14ac:dyDescent="0.25">
      <c r="A1095" s="1" t="s">
        <v>40</v>
      </c>
      <c r="B1095" s="1" t="s">
        <v>115</v>
      </c>
      <c r="C1095" s="1">
        <v>9</v>
      </c>
      <c r="D1095" s="1"/>
      <c r="E1095" s="1" t="s">
        <v>2280</v>
      </c>
      <c r="F1095" s="2">
        <v>1</v>
      </c>
      <c r="G1095" s="2">
        <v>285</v>
      </c>
      <c r="H1095" s="5" t="s">
        <v>2277</v>
      </c>
      <c r="I1095" s="5" t="s">
        <v>39</v>
      </c>
      <c r="J1095" s="5"/>
      <c r="K1095" s="2"/>
      <c r="L1095" s="2" t="s">
        <v>2278</v>
      </c>
      <c r="M1095" s="2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T1095" s="1"/>
      <c r="AU1095" s="34"/>
      <c r="AV1095" s="34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</row>
    <row r="1096" spans="1:61" hidden="1" x14ac:dyDescent="0.25">
      <c r="A1096" s="1" t="s">
        <v>40</v>
      </c>
      <c r="B1096" s="1" t="s">
        <v>115</v>
      </c>
      <c r="C1096" s="1">
        <v>9</v>
      </c>
      <c r="D1096" s="1"/>
      <c r="E1096" s="1" t="s">
        <v>2280</v>
      </c>
      <c r="F1096" s="2">
        <v>1</v>
      </c>
      <c r="G1096" s="2">
        <v>97</v>
      </c>
      <c r="H1096" s="2" t="s">
        <v>2269</v>
      </c>
      <c r="I1096" s="2" t="s">
        <v>52</v>
      </c>
      <c r="J1096" s="2"/>
      <c r="K1096" s="2"/>
      <c r="L1096" s="2"/>
      <c r="M1096" s="2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T1096" s="1"/>
      <c r="AU1096" s="34"/>
      <c r="AV1096" s="34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</row>
    <row r="1097" spans="1:61" hidden="1" x14ac:dyDescent="0.25">
      <c r="A1097" s="1" t="s">
        <v>40</v>
      </c>
      <c r="B1097" s="1" t="s">
        <v>115</v>
      </c>
      <c r="C1097" s="1">
        <v>9</v>
      </c>
      <c r="D1097" s="1"/>
      <c r="E1097" s="1" t="s">
        <v>2280</v>
      </c>
      <c r="F1097" s="2">
        <v>1</v>
      </c>
      <c r="G1097" s="2">
        <v>231</v>
      </c>
      <c r="H1097" s="2" t="s">
        <v>2275</v>
      </c>
      <c r="I1097" s="2" t="s">
        <v>52</v>
      </c>
      <c r="J1097" s="2"/>
      <c r="K1097" s="2"/>
      <c r="L1097" s="2"/>
      <c r="M1097" s="2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T1097" s="1"/>
      <c r="AU1097" s="34"/>
      <c r="AV1097" s="34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</row>
    <row r="1098" spans="1:61" hidden="1" x14ac:dyDescent="0.25">
      <c r="A1098" s="1" t="s">
        <v>40</v>
      </c>
      <c r="B1098" s="1" t="s">
        <v>115</v>
      </c>
      <c r="C1098" s="1">
        <v>9</v>
      </c>
      <c r="D1098" s="1"/>
      <c r="E1098" s="1" t="s">
        <v>2280</v>
      </c>
      <c r="F1098" s="2">
        <v>1</v>
      </c>
      <c r="G1098" s="2">
        <v>258</v>
      </c>
      <c r="H1098" s="2" t="s">
        <v>2276</v>
      </c>
      <c r="I1098" s="2" t="s">
        <v>52</v>
      </c>
      <c r="J1098" s="2"/>
      <c r="K1098" s="2"/>
      <c r="L1098" s="2"/>
      <c r="M1098" s="2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T1098" s="1"/>
      <c r="AU1098" s="34"/>
      <c r="AV1098" s="34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</row>
    <row r="1099" spans="1:61" hidden="1" x14ac:dyDescent="0.25">
      <c r="A1099" s="1" t="s">
        <v>40</v>
      </c>
      <c r="B1099" s="1" t="s">
        <v>115</v>
      </c>
      <c r="C1099" s="1">
        <v>9</v>
      </c>
      <c r="D1099" s="1"/>
      <c r="E1099" s="1" t="s">
        <v>2280</v>
      </c>
      <c r="F1099" s="2">
        <v>1</v>
      </c>
      <c r="G1099" s="2">
        <v>57</v>
      </c>
      <c r="H1099" s="5" t="s">
        <v>2267</v>
      </c>
      <c r="I1099" s="5" t="s">
        <v>39</v>
      </c>
      <c r="J1099" s="5"/>
      <c r="K1099" s="2"/>
      <c r="L1099" s="2" t="s">
        <v>2268</v>
      </c>
      <c r="M1099" s="2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T1099" s="1"/>
      <c r="AU1099" s="34"/>
      <c r="AV1099" s="34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</row>
    <row r="1100" spans="1:61" x14ac:dyDescent="0.25">
      <c r="A1100" s="129" t="s">
        <v>40</v>
      </c>
      <c r="B1100" s="129" t="s">
        <v>41</v>
      </c>
      <c r="C1100" s="129">
        <v>6</v>
      </c>
      <c r="D1100" s="129" t="s">
        <v>2496</v>
      </c>
      <c r="E1100" s="53" t="s">
        <v>210</v>
      </c>
      <c r="F1100" s="53">
        <v>7</v>
      </c>
      <c r="G1100" s="2">
        <v>42</v>
      </c>
      <c r="H1100" s="5" t="s">
        <v>223</v>
      </c>
      <c r="I1100" s="5" t="s">
        <v>39</v>
      </c>
      <c r="J1100" s="5"/>
      <c r="K1100" s="2">
        <v>2019</v>
      </c>
      <c r="L1100" s="10" t="s">
        <v>224</v>
      </c>
      <c r="M1100" s="10"/>
      <c r="N1100" s="36"/>
      <c r="O1100" s="36"/>
      <c r="P1100" s="36"/>
      <c r="Q1100" s="36"/>
      <c r="R1100" s="85">
        <v>1965</v>
      </c>
      <c r="S1100" s="134">
        <f>IF((2017-R1100)&gt;35,6,IF(AND((2017-R1100)&lt;=35,(2017-R1100)&gt;=26),5,IF(AND((2017-R1100)&lt;=25, (2017-R1100)&gt;=16),3,1)))</f>
        <v>6</v>
      </c>
      <c r="T1100" s="73">
        <v>0</v>
      </c>
      <c r="U1100" s="73">
        <v>0</v>
      </c>
      <c r="V1100" s="70">
        <v>0</v>
      </c>
      <c r="W1100" s="70">
        <v>0</v>
      </c>
      <c r="X1100" s="70">
        <v>0</v>
      </c>
      <c r="Y1100" s="71">
        <v>1</v>
      </c>
      <c r="Z1100" s="130">
        <v>57.25</v>
      </c>
      <c r="AA1100" s="36">
        <f>IF(Z1100=100,9,IF(AND((Z1100&lt;100),(Z1100&gt;=90)),8,IF(AND((Z1100&lt;90),(Z1100&gt;=80)),7,IF(AND((Z1100&lt;80),(Z1100&gt;=70)),6,5))))</f>
        <v>5</v>
      </c>
      <c r="AB1100" s="131">
        <v>10</v>
      </c>
      <c r="AC1100" s="84">
        <f>AB1100</f>
        <v>10</v>
      </c>
      <c r="AD1100" s="69" t="s">
        <v>2459</v>
      </c>
      <c r="AE1100" s="72">
        <v>3</v>
      </c>
      <c r="AF1100" s="69" t="s">
        <v>2460</v>
      </c>
      <c r="AG1100" s="72">
        <v>0</v>
      </c>
      <c r="AH1100" s="132">
        <v>140</v>
      </c>
      <c r="AI1100" s="36">
        <f>(IF(AH1100&gt;201,7,IF(AND(AH1100&lt;=200,AH1100&gt;=151),5,IF(AND(AH1100&lt;=150,AH1100&gt;=101),4,IF(AND(AH1100&lt;=100,AH1100&gt;=51),3,2)))))</f>
        <v>4</v>
      </c>
      <c r="AJ1100" s="70">
        <v>2</v>
      </c>
      <c r="AK1100" s="72">
        <v>0</v>
      </c>
      <c r="AL1100" s="132">
        <v>20</v>
      </c>
      <c r="AM1100" s="87">
        <v>0</v>
      </c>
      <c r="AN1100" s="71">
        <v>0</v>
      </c>
      <c r="AO1100" s="72">
        <v>0</v>
      </c>
      <c r="AP1100" s="149">
        <v>98.5</v>
      </c>
      <c r="AQ1100" s="125" t="e">
        <f>(IF((AP1100-#REF!)&gt;0.3,3,IF(AND((AP1100-#REF!)&lt;0.3,(AP1100-#REF!)&gt;0.2),2,IF(AND((AP1100-#REF!)&lt;0.2,(AP1100-#REF!)&gt;0.1),1,IF(AND((AP1100-#REF!)&lt;0.1,(AP1100-#REF!)&gt;=0),0,0)))))</f>
        <v>#REF!</v>
      </c>
      <c r="AR1100" s="126" t="e">
        <f>(IF((AP1100-#REF!)&gt;0.3,3,IF(AND((AP1100-#REF!)&lt;0.3,(AP1100-#REF!)&gt;0.2),2,IF(AND((AP1100-#REF!)&lt;0.2,(AP1100-#REF!)&gt;0.1),1,IF(AND((AP1100-#REF!)&lt;0.1,(AP1100-#REF!)&gt;=0),0,"ОТКЛОНИТЬ")))))</f>
        <v>#REF!</v>
      </c>
      <c r="AS1100" s="127" t="e">
        <f>IF(AR1100="ОТКЛОНИТЬ", "ОТКЛОНИТЬ",S1100+U1100+W1100+Y1100+AA1100+AC1100+AE1100+AG1100+AI1100+AK1100+AM1100+AQ1100)</f>
        <v>#REF!</v>
      </c>
      <c r="AT1100" s="128" t="e">
        <f>S1100+U1100+W1100+Y1100+AA1100+AC1100+AE1100+AG1100+AI1100+AK1100+AM1100+AQ1100</f>
        <v>#REF!</v>
      </c>
      <c r="AU1100" s="133"/>
      <c r="AV1100" s="133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</row>
    <row r="1101" spans="1:61" ht="30" hidden="1" x14ac:dyDescent="0.25">
      <c r="A1101" s="7" t="s">
        <v>35</v>
      </c>
      <c r="B1101" s="7" t="s">
        <v>165</v>
      </c>
      <c r="C1101" s="7">
        <v>8</v>
      </c>
      <c r="D1101" s="7" t="s">
        <v>1540</v>
      </c>
      <c r="E1101" s="1" t="s">
        <v>2280</v>
      </c>
      <c r="F1101" s="7">
        <v>2</v>
      </c>
      <c r="G1101" s="7">
        <v>174</v>
      </c>
      <c r="H1101" s="7" t="s">
        <v>2281</v>
      </c>
      <c r="I1101" s="7" t="s">
        <v>52</v>
      </c>
      <c r="J1101" s="1"/>
      <c r="K1101" s="2"/>
      <c r="L1101" s="1">
        <v>26972</v>
      </c>
      <c r="M1101" s="1" t="s">
        <v>2282</v>
      </c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T1101" s="1"/>
      <c r="AU1101" s="34"/>
      <c r="AV1101" s="34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</row>
    <row r="1102" spans="1:61" hidden="1" x14ac:dyDescent="0.25">
      <c r="A1102" s="1" t="s">
        <v>40</v>
      </c>
      <c r="B1102" s="1" t="s">
        <v>115</v>
      </c>
      <c r="C1102" s="1">
        <v>8</v>
      </c>
      <c r="D1102" s="1"/>
      <c r="E1102" s="1" t="s">
        <v>2280</v>
      </c>
      <c r="F1102" s="2">
        <v>3</v>
      </c>
      <c r="G1102" s="2">
        <v>41</v>
      </c>
      <c r="H1102" s="2" t="s">
        <v>2290</v>
      </c>
      <c r="I1102" s="2" t="s">
        <v>52</v>
      </c>
      <c r="J1102" s="2"/>
      <c r="K1102" s="2"/>
      <c r="L1102" s="2">
        <v>89135160351</v>
      </c>
      <c r="M1102" s="2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T1102" s="1"/>
      <c r="AU1102" s="34"/>
      <c r="AV1102" s="34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</row>
    <row r="1103" spans="1:61" hidden="1" x14ac:dyDescent="0.25">
      <c r="A1103" s="1" t="s">
        <v>40</v>
      </c>
      <c r="B1103" s="1" t="s">
        <v>115</v>
      </c>
      <c r="C1103" s="1">
        <v>8</v>
      </c>
      <c r="D1103" s="1"/>
      <c r="E1103" s="1" t="s">
        <v>2280</v>
      </c>
      <c r="F1103" s="2">
        <v>3</v>
      </c>
      <c r="G1103" s="2">
        <v>58</v>
      </c>
      <c r="H1103" s="2" t="s">
        <v>2291</v>
      </c>
      <c r="I1103" s="2" t="s">
        <v>52</v>
      </c>
      <c r="J1103" s="2"/>
      <c r="K1103" s="2"/>
      <c r="L1103" s="2">
        <v>89131784652</v>
      </c>
      <c r="M1103" s="2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T1103" s="1"/>
      <c r="AU1103" s="34"/>
      <c r="AV1103" s="34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</row>
    <row r="1104" spans="1:61" hidden="1" x14ac:dyDescent="0.25">
      <c r="A1104" s="1" t="s">
        <v>40</v>
      </c>
      <c r="B1104" s="1" t="s">
        <v>115</v>
      </c>
      <c r="C1104" s="1">
        <v>8</v>
      </c>
      <c r="D1104" s="1"/>
      <c r="E1104" s="1" t="s">
        <v>2280</v>
      </c>
      <c r="F1104" s="2">
        <v>3</v>
      </c>
      <c r="G1104" s="2">
        <v>87</v>
      </c>
      <c r="H1104" s="2" t="s">
        <v>2293</v>
      </c>
      <c r="I1104" s="2" t="s">
        <v>52</v>
      </c>
      <c r="J1104" s="2"/>
      <c r="K1104" s="2"/>
      <c r="L1104" s="2"/>
      <c r="M1104" s="2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T1104" s="1"/>
      <c r="AU1104" s="34"/>
      <c r="AV1104" s="34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</row>
    <row r="1105" spans="1:61" hidden="1" x14ac:dyDescent="0.25">
      <c r="A1105" s="1" t="s">
        <v>40</v>
      </c>
      <c r="B1105" s="1" t="s">
        <v>115</v>
      </c>
      <c r="C1105" s="1">
        <v>8</v>
      </c>
      <c r="D1105" s="1"/>
      <c r="E1105" s="1" t="s">
        <v>2280</v>
      </c>
      <c r="F1105" s="2">
        <v>3</v>
      </c>
      <c r="G1105" s="2">
        <v>74</v>
      </c>
      <c r="H1105" s="2" t="s">
        <v>2292</v>
      </c>
      <c r="I1105" s="2" t="s">
        <v>52</v>
      </c>
      <c r="J1105" s="2"/>
      <c r="K1105" s="2"/>
      <c r="L1105" s="2">
        <v>89135938377</v>
      </c>
      <c r="M1105" s="2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T1105" s="1"/>
      <c r="AU1105" s="34"/>
      <c r="AV1105" s="34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</row>
    <row r="1106" spans="1:61" hidden="1" x14ac:dyDescent="0.25">
      <c r="A1106" s="1" t="s">
        <v>40</v>
      </c>
      <c r="B1106" s="1" t="s">
        <v>115</v>
      </c>
      <c r="C1106" s="1">
        <v>8</v>
      </c>
      <c r="D1106" s="1"/>
      <c r="E1106" s="1" t="s">
        <v>2280</v>
      </c>
      <c r="F1106" s="2">
        <v>3</v>
      </c>
      <c r="G1106" s="2">
        <v>18</v>
      </c>
      <c r="H1106" s="2" t="s">
        <v>2289</v>
      </c>
      <c r="I1106" s="2" t="s">
        <v>52</v>
      </c>
      <c r="J1106" s="2"/>
      <c r="K1106" s="2"/>
      <c r="L1106" s="2">
        <v>89135936478</v>
      </c>
      <c r="M1106" s="2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T1106" s="1"/>
      <c r="AU1106" s="34"/>
      <c r="AV1106" s="34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</row>
    <row r="1107" spans="1:61" hidden="1" x14ac:dyDescent="0.25">
      <c r="A1107" s="1" t="s">
        <v>40</v>
      </c>
      <c r="B1107" s="1" t="s">
        <v>115</v>
      </c>
      <c r="C1107" s="1">
        <v>8</v>
      </c>
      <c r="D1107" s="1"/>
      <c r="E1107" s="1" t="s">
        <v>2280</v>
      </c>
      <c r="F1107" s="2">
        <v>3</v>
      </c>
      <c r="G1107" s="2">
        <v>8</v>
      </c>
      <c r="H1107" s="2" t="s">
        <v>2288</v>
      </c>
      <c r="I1107" s="2" t="s">
        <v>52</v>
      </c>
      <c r="J1107" s="2"/>
      <c r="K1107" s="2"/>
      <c r="L1107" s="2"/>
      <c r="M1107" s="2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T1107" s="1"/>
      <c r="AU1107" s="34"/>
      <c r="AV1107" s="34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</row>
    <row r="1108" spans="1:61" hidden="1" x14ac:dyDescent="0.25">
      <c r="A1108" s="7" t="s">
        <v>40</v>
      </c>
      <c r="B1108" s="7" t="s">
        <v>115</v>
      </c>
      <c r="C1108" s="7">
        <v>8</v>
      </c>
      <c r="D1108" s="7" t="s">
        <v>42</v>
      </c>
      <c r="E1108" s="1" t="s">
        <v>2280</v>
      </c>
      <c r="F1108" s="8">
        <v>3</v>
      </c>
      <c r="G1108" s="8">
        <v>45</v>
      </c>
      <c r="H1108" s="5" t="s">
        <v>2286</v>
      </c>
      <c r="I1108" s="5" t="s">
        <v>39</v>
      </c>
      <c r="J1108" s="17" t="s">
        <v>337</v>
      </c>
      <c r="K1108" s="2" t="s">
        <v>50</v>
      </c>
      <c r="L1108" s="8">
        <v>89233445015</v>
      </c>
      <c r="M1108" s="9" t="s">
        <v>2287</v>
      </c>
      <c r="N1108" s="7" t="s">
        <v>48</v>
      </c>
      <c r="O1108" s="7" t="s">
        <v>72</v>
      </c>
      <c r="P1108" s="39">
        <v>33</v>
      </c>
      <c r="Q1108" s="7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T1108" s="1">
        <v>100</v>
      </c>
      <c r="AU1108" s="55">
        <v>1498494.98</v>
      </c>
      <c r="AV1108" s="55">
        <f>361589.76+616120.48</f>
        <v>977710.24</v>
      </c>
      <c r="AW1108" s="40">
        <f>AU1108+AV1108</f>
        <v>2476205.2199999997</v>
      </c>
      <c r="AX1108" s="40">
        <f>AU1108*0.02</f>
        <v>29969.899600000001</v>
      </c>
      <c r="AY1108" s="40">
        <f>AV1108*0.2</f>
        <v>195542.04800000001</v>
      </c>
      <c r="AZ1108" s="40">
        <f>AX1108+AY1108</f>
        <v>225511.94760000001</v>
      </c>
      <c r="BA1108" s="40">
        <f>AW1108-AZ1108</f>
        <v>2250693.2723999997</v>
      </c>
      <c r="BB1108" s="40">
        <f>BA1108*61.97939365/100.99999999</f>
        <v>1381154.4983098791</v>
      </c>
      <c r="BC1108" s="40">
        <f>BA1108*37.98738363/100.99999999</f>
        <v>846514.34436221782</v>
      </c>
      <c r="BD1108" s="40">
        <f>BA1108*1.03322271/100.99999999</f>
        <v>23024.429727902374</v>
      </c>
      <c r="BE1108" s="40"/>
      <c r="BF1108" s="1"/>
      <c r="BG1108" s="1"/>
      <c r="BH1108" s="1"/>
      <c r="BI1108" s="1"/>
    </row>
    <row r="1109" spans="1:61" ht="30" hidden="1" x14ac:dyDescent="0.25">
      <c r="A1109" s="1" t="s">
        <v>35</v>
      </c>
      <c r="B1109" s="1" t="s">
        <v>165</v>
      </c>
      <c r="C1109" s="1">
        <v>8</v>
      </c>
      <c r="D1109" s="1"/>
      <c r="E1109" s="1" t="s">
        <v>2280</v>
      </c>
      <c r="F1109" s="1">
        <v>4</v>
      </c>
      <c r="G1109" s="1">
        <v>85</v>
      </c>
      <c r="H1109" s="2" t="s">
        <v>2294</v>
      </c>
      <c r="I1109" s="5" t="s">
        <v>39</v>
      </c>
      <c r="J1109" s="5"/>
      <c r="K1109" s="2"/>
      <c r="L1109" s="1" t="s">
        <v>2295</v>
      </c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T1109" s="1"/>
      <c r="AU1109" s="34"/>
      <c r="AV1109" s="34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 t="s">
        <v>2296</v>
      </c>
      <c r="BG1109" s="1" t="s">
        <v>376</v>
      </c>
      <c r="BH1109" s="1"/>
      <c r="BI1109" s="2">
        <v>451.4</v>
      </c>
    </row>
    <row r="1110" spans="1:61" hidden="1" x14ac:dyDescent="0.25">
      <c r="A1110" s="1" t="s">
        <v>40</v>
      </c>
      <c r="B1110" s="1" t="s">
        <v>115</v>
      </c>
      <c r="C1110" s="1">
        <v>8</v>
      </c>
      <c r="D1110" s="1"/>
      <c r="E1110" s="1" t="s">
        <v>2280</v>
      </c>
      <c r="F1110" s="2">
        <v>5</v>
      </c>
      <c r="G1110" s="2">
        <v>89</v>
      </c>
      <c r="H1110" s="2" t="s">
        <v>2302</v>
      </c>
      <c r="I1110" s="2" t="s">
        <v>52</v>
      </c>
      <c r="J1110" s="2"/>
      <c r="K1110" s="2"/>
      <c r="L1110" s="2" t="s">
        <v>2303</v>
      </c>
      <c r="M1110" s="2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T1110" s="1"/>
      <c r="AU1110" s="34"/>
      <c r="AV1110" s="34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</row>
    <row r="1111" spans="1:61" hidden="1" x14ac:dyDescent="0.25">
      <c r="A1111" s="1" t="s">
        <v>40</v>
      </c>
      <c r="B1111" s="1" t="s">
        <v>115</v>
      </c>
      <c r="C1111" s="1">
        <v>8</v>
      </c>
      <c r="D1111" s="1"/>
      <c r="E1111" s="1" t="s">
        <v>2280</v>
      </c>
      <c r="F1111" s="2">
        <v>5</v>
      </c>
      <c r="G1111" s="2">
        <v>88</v>
      </c>
      <c r="H1111" s="2" t="s">
        <v>2300</v>
      </c>
      <c r="I1111" s="2" t="s">
        <v>52</v>
      </c>
      <c r="J1111" s="2"/>
      <c r="K1111" s="2"/>
      <c r="L1111" s="2" t="s">
        <v>2301</v>
      </c>
      <c r="M1111" s="2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T1111" s="1"/>
      <c r="AU1111" s="34"/>
      <c r="AV1111" s="34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</row>
    <row r="1112" spans="1:61" x14ac:dyDescent="0.25">
      <c r="A1112" s="134" t="s">
        <v>40</v>
      </c>
      <c r="B1112" s="134" t="s">
        <v>1556</v>
      </c>
      <c r="C1112" s="134">
        <v>16</v>
      </c>
      <c r="D1112" s="134" t="s">
        <v>2504</v>
      </c>
      <c r="E1112" s="47" t="s">
        <v>1675</v>
      </c>
      <c r="F1112" s="47">
        <v>22</v>
      </c>
      <c r="G1112" s="47">
        <v>40</v>
      </c>
      <c r="H1112" s="2" t="s">
        <v>1712</v>
      </c>
      <c r="I1112" s="5" t="s">
        <v>39</v>
      </c>
      <c r="J1112" s="5"/>
      <c r="K1112" s="2">
        <v>2019</v>
      </c>
      <c r="L1112" s="2" t="s">
        <v>2486</v>
      </c>
      <c r="M1112" s="2"/>
      <c r="N1112" s="36"/>
      <c r="O1112" s="36"/>
      <c r="P1112" s="36"/>
      <c r="Q1112" s="36"/>
      <c r="R1112" s="87">
        <v>1987</v>
      </c>
      <c r="S1112" s="134">
        <f>IF((2017-R1112)&gt;35,6,IF(AND((2017-R1112)&lt;=35,(2017-R1112)&gt;=26),5,IF(AND((2017-R1112)&lt;=25, (2017-R1112)&gt;=16),3,1)))</f>
        <v>5</v>
      </c>
      <c r="T1112" s="70">
        <v>0</v>
      </c>
      <c r="U1112" s="70">
        <v>0</v>
      </c>
      <c r="V1112" s="70">
        <v>0</v>
      </c>
      <c r="W1112" s="70">
        <v>0</v>
      </c>
      <c r="X1112" s="70">
        <v>0</v>
      </c>
      <c r="Y1112" s="71">
        <v>1</v>
      </c>
      <c r="Z1112" s="102">
        <v>89.95</v>
      </c>
      <c r="AA1112" s="36">
        <f>IF(Z1112=100,9,IF(AND((Z1112&lt;100),(Z1112&gt;=90)),8,IF(AND((Z1112&lt;90),(Z1112&gt;=80)),7,IF(AND((Z1112&lt;80),(Z1112&gt;=70)),6,5))))</f>
        <v>7</v>
      </c>
      <c r="AB1112" s="140">
        <v>10</v>
      </c>
      <c r="AC1112" s="84">
        <f>AB1112</f>
        <v>10</v>
      </c>
      <c r="AD1112" s="69" t="s">
        <v>2459</v>
      </c>
      <c r="AE1112" s="72">
        <v>3</v>
      </c>
      <c r="AF1112" s="69" t="s">
        <v>2460</v>
      </c>
      <c r="AG1112" s="72">
        <v>0</v>
      </c>
      <c r="AH1112" s="72">
        <v>60</v>
      </c>
      <c r="AI1112" s="36">
        <f>(IF(AH1112&gt;201,7,IF(AND(AH1112&lt;=200,AH1112&gt;=151),5,IF(AND(AH1112&lt;=150,AH1112&gt;=101),4,IF(AND(AH1112&lt;=100,AH1112&gt;=51),3,2)))))</f>
        <v>3</v>
      </c>
      <c r="AJ1112" s="69">
        <v>2</v>
      </c>
      <c r="AK1112" s="72">
        <v>0</v>
      </c>
      <c r="AL1112" s="72">
        <v>0</v>
      </c>
      <c r="AM1112" s="87">
        <v>0</v>
      </c>
      <c r="AN1112" s="69">
        <v>0</v>
      </c>
      <c r="AO1112" s="72">
        <v>0</v>
      </c>
      <c r="AP1112" s="149">
        <v>100.33</v>
      </c>
      <c r="AQ1112" s="125" t="e">
        <f>(IF((AP1112-#REF!)&gt;0.3,3,IF(AND((AP1112-#REF!)&lt;0.3,(AP1112-#REF!)&gt;0.2),2,IF(AND((AP1112-#REF!)&lt;0.2,(AP1112-#REF!)&gt;0.1),1,IF(AND((AP1112-#REF!)&lt;0.1,(AP1112-#REF!)&gt;=0),0,0)))))</f>
        <v>#REF!</v>
      </c>
      <c r="AR1112" s="126" t="e">
        <f>(IF((AP1112-#REF!)&gt;0.3,3,IF(AND((AP1112-#REF!)&lt;0.3,(AP1112-#REF!)&gt;0.2),2,IF(AND((AP1112-#REF!)&lt;0.2,(AP1112-#REF!)&gt;0.1),1,IF(AND((AP1112-#REF!)&lt;0.1,(AP1112-#REF!)&gt;=0),0,"ОТКЛОНИТЬ")))))</f>
        <v>#REF!</v>
      </c>
      <c r="AS1112" s="127" t="e">
        <f>IF(AR1112="ОТКЛОНИТЬ", "ОТКЛОНИТЬ",S1112+U1112+W1112+Y1112+AA1112+AC1112+AE1112+AG1112+AI1112+AK1112+AM1112+AQ1112)</f>
        <v>#REF!</v>
      </c>
      <c r="AT1112" s="128" t="e">
        <f>S1112+U1112+W1112+Y1112+AA1112+AC1112+AE1112+AG1112+AI1112+AK1112+AM1112+AQ1112</f>
        <v>#REF!</v>
      </c>
      <c r="AU1112" s="133"/>
      <c r="AV1112" s="133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</row>
    <row r="1113" spans="1:61" hidden="1" x14ac:dyDescent="0.25">
      <c r="A1113" s="1" t="s">
        <v>40</v>
      </c>
      <c r="B1113" s="1" t="s">
        <v>115</v>
      </c>
      <c r="C1113" s="1">
        <v>8</v>
      </c>
      <c r="D1113" s="1"/>
      <c r="E1113" s="1" t="s">
        <v>2280</v>
      </c>
      <c r="F1113" s="2">
        <v>5</v>
      </c>
      <c r="G1113" s="2">
        <v>68</v>
      </c>
      <c r="H1113" s="5" t="s">
        <v>2297</v>
      </c>
      <c r="I1113" s="5" t="s">
        <v>39</v>
      </c>
      <c r="J1113" s="5"/>
      <c r="K1113" s="2"/>
      <c r="L1113" s="2" t="s">
        <v>2298</v>
      </c>
      <c r="M1113" s="2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T1113" s="1"/>
      <c r="AU1113" s="34"/>
      <c r="AV1113" s="34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</row>
    <row r="1114" spans="1:61" ht="30" hidden="1" x14ac:dyDescent="0.25">
      <c r="A1114" s="1" t="s">
        <v>35</v>
      </c>
      <c r="B1114" s="1" t="s">
        <v>165</v>
      </c>
      <c r="C1114" s="1">
        <v>8</v>
      </c>
      <c r="D1114" s="1"/>
      <c r="E1114" s="1" t="s">
        <v>2280</v>
      </c>
      <c r="F1114" s="1">
        <v>8</v>
      </c>
      <c r="G1114" s="1">
        <v>77</v>
      </c>
      <c r="H1114" s="2" t="s">
        <v>2304</v>
      </c>
      <c r="I1114" s="5" t="s">
        <v>39</v>
      </c>
      <c r="J1114" s="5"/>
      <c r="K1114" s="2"/>
      <c r="L1114" s="1" t="s">
        <v>2305</v>
      </c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T1114" s="1"/>
      <c r="AU1114" s="34"/>
      <c r="AV1114" s="34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 t="s">
        <v>2306</v>
      </c>
      <c r="BG1114" s="1"/>
      <c r="BH1114" s="1"/>
      <c r="BI1114" s="2">
        <v>527.4</v>
      </c>
    </row>
    <row r="1115" spans="1:61" ht="105" hidden="1" x14ac:dyDescent="0.25">
      <c r="A1115" s="1" t="s">
        <v>35</v>
      </c>
      <c r="B1115" s="1" t="s">
        <v>165</v>
      </c>
      <c r="C1115" s="1">
        <v>12</v>
      </c>
      <c r="D1115" s="1"/>
      <c r="E1115" s="1" t="s">
        <v>2280</v>
      </c>
      <c r="F1115" s="1">
        <v>10</v>
      </c>
      <c r="G1115" s="1">
        <v>72</v>
      </c>
      <c r="H1115" s="2" t="s">
        <v>2310</v>
      </c>
      <c r="I1115" s="5" t="s">
        <v>39</v>
      </c>
      <c r="J1115" s="5"/>
      <c r="K1115" s="2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T1115" s="1"/>
      <c r="AU1115" s="34"/>
      <c r="AV1115" s="34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 t="s">
        <v>2311</v>
      </c>
      <c r="BG1115" s="1"/>
      <c r="BH1115" s="1" t="s">
        <v>347</v>
      </c>
      <c r="BI1115" s="2">
        <v>483.3</v>
      </c>
    </row>
    <row r="1116" spans="1:61" ht="30" hidden="1" x14ac:dyDescent="0.25">
      <c r="A1116" s="7" t="s">
        <v>35</v>
      </c>
      <c r="B1116" s="7" t="s">
        <v>165</v>
      </c>
      <c r="C1116" s="7">
        <v>12</v>
      </c>
      <c r="D1116" s="7" t="s">
        <v>1540</v>
      </c>
      <c r="E1116" s="1" t="s">
        <v>2280</v>
      </c>
      <c r="F1116" s="7">
        <v>10</v>
      </c>
      <c r="G1116" s="7">
        <v>16</v>
      </c>
      <c r="H1116" s="8" t="s">
        <v>2307</v>
      </c>
      <c r="I1116" s="8" t="s">
        <v>52</v>
      </c>
      <c r="J1116" s="2"/>
      <c r="K1116" s="2"/>
      <c r="L1116" s="1" t="s">
        <v>2308</v>
      </c>
      <c r="M1116" s="1" t="s">
        <v>2309</v>
      </c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T1116" s="1"/>
      <c r="AU1116" s="34"/>
      <c r="AV1116" s="34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2"/>
    </row>
    <row r="1117" spans="1:61" ht="30" hidden="1" x14ac:dyDescent="0.25">
      <c r="A1117" s="7" t="s">
        <v>35</v>
      </c>
      <c r="B1117" s="7" t="s">
        <v>165</v>
      </c>
      <c r="C1117" s="7">
        <v>12</v>
      </c>
      <c r="D1117" s="7" t="s">
        <v>1540</v>
      </c>
      <c r="E1117" s="1" t="s">
        <v>2280</v>
      </c>
      <c r="F1117" s="7">
        <v>12</v>
      </c>
      <c r="G1117" s="7">
        <v>31</v>
      </c>
      <c r="H1117" s="8" t="s">
        <v>2312</v>
      </c>
      <c r="I1117" s="8" t="s">
        <v>52</v>
      </c>
      <c r="J1117" s="2"/>
      <c r="K1117" s="2"/>
      <c r="L1117" s="1" t="s">
        <v>2313</v>
      </c>
      <c r="M1117" s="1" t="s">
        <v>2314</v>
      </c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T1117" s="1"/>
      <c r="AU1117" s="34"/>
      <c r="AV1117" s="34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2"/>
    </row>
    <row r="1118" spans="1:61" ht="30" hidden="1" x14ac:dyDescent="0.25">
      <c r="A1118" s="104" t="s">
        <v>35</v>
      </c>
      <c r="B1118" s="104" t="s">
        <v>165</v>
      </c>
      <c r="C1118" s="104">
        <v>12</v>
      </c>
      <c r="D1118" s="104" t="s">
        <v>1540</v>
      </c>
      <c r="E1118" s="43" t="s">
        <v>2280</v>
      </c>
      <c r="F1118" s="104">
        <v>12</v>
      </c>
      <c r="G1118" s="104">
        <v>51</v>
      </c>
      <c r="H1118" s="105" t="s">
        <v>2315</v>
      </c>
      <c r="I1118" s="105" t="s">
        <v>52</v>
      </c>
      <c r="J1118" s="95"/>
      <c r="K1118" s="95"/>
      <c r="L1118" s="43" t="s">
        <v>2316</v>
      </c>
      <c r="M1118" s="43" t="s">
        <v>2314</v>
      </c>
      <c r="N1118" s="43"/>
      <c r="O1118" s="43"/>
      <c r="P1118" s="43"/>
      <c r="Q1118" s="43"/>
      <c r="R1118" s="43"/>
      <c r="S1118" s="43"/>
      <c r="T1118" s="43"/>
      <c r="U1118" s="43"/>
      <c r="V1118" s="43"/>
      <c r="W1118" s="43"/>
      <c r="X1118" s="43"/>
      <c r="Y1118" s="43"/>
      <c r="Z1118" s="43"/>
      <c r="AA1118" s="43"/>
      <c r="AB1118" s="43"/>
      <c r="AC1118" s="43"/>
      <c r="AD1118" s="43"/>
      <c r="AE1118" s="43"/>
      <c r="AF1118" s="43"/>
      <c r="AG1118" s="43"/>
      <c r="AH1118" s="43"/>
      <c r="AI1118" s="43"/>
      <c r="AJ1118" s="43"/>
      <c r="AK1118" s="43"/>
      <c r="AL1118" s="43"/>
      <c r="AM1118" s="43"/>
      <c r="AN1118" s="1"/>
      <c r="AO1118" s="1"/>
      <c r="AP1118" s="43"/>
      <c r="AQ1118" s="1"/>
      <c r="AR1118" s="1"/>
      <c r="AT1118" s="1"/>
      <c r="AU1118" s="34"/>
      <c r="AV1118" s="34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2"/>
    </row>
    <row r="1119" spans="1:61" x14ac:dyDescent="0.25">
      <c r="A1119" s="124" t="s">
        <v>40</v>
      </c>
      <c r="B1119" s="124" t="s">
        <v>41</v>
      </c>
      <c r="C1119" s="124">
        <v>4</v>
      </c>
      <c r="D1119" s="124" t="s">
        <v>42</v>
      </c>
      <c r="E1119" s="124" t="s">
        <v>779</v>
      </c>
      <c r="F1119" s="115">
        <v>13</v>
      </c>
      <c r="G1119" s="115"/>
      <c r="H1119" s="113" t="s">
        <v>2474</v>
      </c>
      <c r="I1119" s="113" t="s">
        <v>39</v>
      </c>
      <c r="J1119" s="112"/>
      <c r="K1119" s="112">
        <v>2019</v>
      </c>
      <c r="L1119" s="114" t="s">
        <v>2475</v>
      </c>
      <c r="M1119" s="114"/>
      <c r="N1119" s="84"/>
      <c r="O1119" s="84"/>
      <c r="P1119" s="84"/>
      <c r="Q1119" s="84"/>
      <c r="R1119" s="85">
        <v>1974</v>
      </c>
      <c r="S1119" s="124">
        <f>IF((2017-R1119)&gt;35,6,IF(AND((2017-R1119)&lt;=35,(2017-R1119)&gt;=26),5,IF(AND((2017-R1119)&lt;=25, (2017-R1119)&gt;=16),3,1)))</f>
        <v>6</v>
      </c>
      <c r="T1119" s="73">
        <v>0</v>
      </c>
      <c r="U1119" s="73">
        <v>0</v>
      </c>
      <c r="V1119" s="70">
        <v>0</v>
      </c>
      <c r="W1119" s="70">
        <v>0</v>
      </c>
      <c r="X1119" s="70">
        <v>0</v>
      </c>
      <c r="Y1119" s="71">
        <v>1</v>
      </c>
      <c r="Z1119" s="130">
        <v>67.290000000000006</v>
      </c>
      <c r="AA1119" s="84">
        <f>IF(Z1119=100,9,IF(AND((Z1119&lt;100),(Z1119&gt;=90)),8,IF(AND((Z1119&lt;90),(Z1119&gt;=80)),7,IF(AND((Z1119&lt;80),(Z1119&gt;=70)),6,5))))</f>
        <v>5</v>
      </c>
      <c r="AB1119" s="131">
        <v>10</v>
      </c>
      <c r="AC1119" s="84">
        <f>AB1119</f>
        <v>10</v>
      </c>
      <c r="AD1119" s="69" t="s">
        <v>2459</v>
      </c>
      <c r="AE1119" s="72">
        <v>3</v>
      </c>
      <c r="AF1119" s="69" t="s">
        <v>2460</v>
      </c>
      <c r="AG1119" s="72">
        <v>0</v>
      </c>
      <c r="AH1119" s="132">
        <v>70</v>
      </c>
      <c r="AI1119" s="152">
        <f>(IF(AH1119&gt;201,7,IF(AND(AH1119&lt;=200,AH1119&gt;=151),5,IF(AND(AH1119&lt;=150,AH1119&gt;=101),4,IF(AND(AH1119&lt;=100,AH1119&gt;=51),3,2)))))</f>
        <v>3</v>
      </c>
      <c r="AJ1119" s="70">
        <v>2</v>
      </c>
      <c r="AK1119" s="72">
        <v>0</v>
      </c>
      <c r="AL1119" s="132">
        <v>20</v>
      </c>
      <c r="AM1119" s="87">
        <v>0</v>
      </c>
      <c r="AN1119" s="93">
        <v>0</v>
      </c>
      <c r="AO1119" s="94">
        <v>0</v>
      </c>
      <c r="AP1119" s="149">
        <v>107.1</v>
      </c>
      <c r="AQ1119" s="128" t="e">
        <f>(IF((AP1119-#REF!)&gt;0.3,3,IF(AND((AP1119-#REF!)&lt;0.3,(AP1119-#REF!)&gt;0.2),2,IF(AND((AP1119-#REF!)&lt;0.2,(AP1119-#REF!)&gt;0.1),1,IF(AND((AP1119-#REF!)&lt;0.1,(AP1119-#REF!)&gt;=0),0,0)))))</f>
        <v>#REF!</v>
      </c>
      <c r="AR1119" s="126" t="e">
        <f>(IF((AP1119-#REF!)&gt;0.3,3,IF(AND((AP1119-#REF!)&lt;0.3,(AP1119-#REF!)&gt;0.2),2,IF(AND((AP1119-#REF!)&lt;0.2,(AP1119-#REF!)&gt;0.1),1,IF(AND((AP1119-#REF!)&lt;0.1,(AP1119-#REF!)&gt;=0),0,"ОТКЛОНИТЬ")))))</f>
        <v>#REF!</v>
      </c>
      <c r="AS1119" s="127" t="e">
        <f>IF(AR1119="ОТКЛОНИТЬ", "ОТКЛОНИТЬ",S1119+U1119+W1119+Y1119+AA1119+AC1119+AE1119+AG1119+AI1119+AK1119+AM1119+AQ1119)</f>
        <v>#REF!</v>
      </c>
      <c r="AT1119" s="128" t="e">
        <f>S1119+U1119+W1119+Y1119+AA1119+AC1119+AE1119+AG1119+AI1119+AK1119+AM1119+AQ1119</f>
        <v>#REF!</v>
      </c>
      <c r="AU1119" s="133"/>
      <c r="AV1119" s="133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</row>
    <row r="1120" spans="1:61" x14ac:dyDescent="0.25">
      <c r="A1120" s="144" t="s">
        <v>40</v>
      </c>
      <c r="B1120" s="144" t="s">
        <v>1556</v>
      </c>
      <c r="C1120" s="144">
        <v>18</v>
      </c>
      <c r="D1120" s="144" t="s">
        <v>2479</v>
      </c>
      <c r="E1120" s="116" t="s">
        <v>1483</v>
      </c>
      <c r="F1120" s="116">
        <v>71</v>
      </c>
      <c r="G1120" s="116"/>
      <c r="H1120" s="96" t="s">
        <v>2470</v>
      </c>
      <c r="I1120" s="106" t="s">
        <v>39</v>
      </c>
      <c r="J1120" s="106"/>
      <c r="K1120" s="96">
        <v>2019</v>
      </c>
      <c r="L1120" s="96">
        <v>89131646486</v>
      </c>
      <c r="M1120" s="96"/>
      <c r="N1120" s="145"/>
      <c r="O1120" s="145"/>
      <c r="P1120" s="145"/>
      <c r="Q1120" s="145"/>
      <c r="R1120" s="117">
        <v>2000</v>
      </c>
      <c r="S1120" s="144">
        <f>IF((2017-R1120)&gt;35,6,IF(AND((2017-R1120)&lt;=35,(2017-R1120)&gt;=26),5,IF(AND((2017-R1120)&lt;=25, (2017-R1120)&gt;=16),3,1)))</f>
        <v>3</v>
      </c>
      <c r="T1120" s="107">
        <v>0</v>
      </c>
      <c r="U1120" s="107">
        <v>0</v>
      </c>
      <c r="V1120" s="108">
        <v>0</v>
      </c>
      <c r="W1120" s="108">
        <v>0</v>
      </c>
      <c r="X1120" s="108">
        <v>0</v>
      </c>
      <c r="Y1120" s="109">
        <v>1</v>
      </c>
      <c r="Z1120" s="146">
        <v>73.98</v>
      </c>
      <c r="AA1120" s="145">
        <f>IF(Z1120=100,9,IF(AND((Z1120&lt;100),(Z1120&gt;=90)),8,IF(AND((Z1120&lt;90),(Z1120&gt;=80)),7,IF(AND((Z1120&lt;80),(Z1120&gt;=70)),6,5))))</f>
        <v>6</v>
      </c>
      <c r="AB1120" s="147">
        <v>10</v>
      </c>
      <c r="AC1120" s="84">
        <f>AB1120</f>
        <v>10</v>
      </c>
      <c r="AD1120" s="110" t="s">
        <v>2459</v>
      </c>
      <c r="AE1120" s="111">
        <v>3</v>
      </c>
      <c r="AF1120" s="110" t="s">
        <v>2460</v>
      </c>
      <c r="AG1120" s="111">
        <v>0</v>
      </c>
      <c r="AH1120" s="148">
        <v>36</v>
      </c>
      <c r="AI1120" s="145">
        <f>(IF(AH1120&gt;201,7,IF(AND(AH1120&lt;=200,AH1120&gt;=151),5,IF(AND(AH1120&lt;=150,AH1120&gt;=101),4,IF(AND(AH1120&lt;=100,AH1120&gt;=51),3,2)))))</f>
        <v>2</v>
      </c>
      <c r="AJ1120" s="108">
        <v>2</v>
      </c>
      <c r="AK1120" s="72">
        <v>0</v>
      </c>
      <c r="AL1120" s="132">
        <v>20</v>
      </c>
      <c r="AM1120" s="87">
        <v>0</v>
      </c>
      <c r="AN1120" s="71">
        <v>0</v>
      </c>
      <c r="AO1120" s="72">
        <v>0</v>
      </c>
      <c r="AP1120" s="149">
        <v>107.35</v>
      </c>
      <c r="AQ1120" s="125" t="e">
        <f>(IF((AP1120-#REF!)&gt;0.3,3,IF(AND((AP1120-#REF!)&lt;0.3,(AP1120-#REF!)&gt;0.2),2,IF(AND((AP1120-#REF!)&lt;0.2,(AP1120-#REF!)&gt;0.1),1,IF(AND((AP1120-#REF!)&lt;0.1,(AP1120-#REF!)&gt;=0),0,0)))))</f>
        <v>#REF!</v>
      </c>
      <c r="AR1120" s="126" t="e">
        <f>(IF((AP1120-#REF!)&gt;0.3,3,IF(AND((AP1120-#REF!)&lt;0.3,(AP1120-#REF!)&gt;0.2),2,IF(AND((AP1120-#REF!)&lt;0.2,(AP1120-#REF!)&gt;0.1),1,IF(AND((AP1120-#REF!)&lt;0.1,(AP1120-#REF!)&gt;=0),0,"ОТКЛОНИТЬ")))))</f>
        <v>#REF!</v>
      </c>
      <c r="AS1120" s="127" t="e">
        <f>IF(AR1120="ОТКЛОНИТЬ", "ОТКЛОНИТЬ",S1120+U1120+W1120+Y1120+AA1120+AC1120+AE1120+AG1120+AI1120+AK1120+AM1120+AQ1120)</f>
        <v>#REF!</v>
      </c>
      <c r="AT1120" s="128" t="e">
        <f>S1120+U1120+W1120+Y1120+AA1120+AC1120+AE1120+AG1120+AI1120+AK1120+AM1120+AQ1120</f>
        <v>#REF!</v>
      </c>
      <c r="AU1120" s="133"/>
      <c r="AV1120" s="133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</row>
    <row r="1121" spans="1:61" hidden="1" x14ac:dyDescent="0.25">
      <c r="A1121" s="7" t="s">
        <v>40</v>
      </c>
      <c r="B1121" s="7" t="s">
        <v>322</v>
      </c>
      <c r="C1121" s="7">
        <v>8</v>
      </c>
      <c r="D1121" s="7" t="s">
        <v>1540</v>
      </c>
      <c r="E1121" s="1" t="s">
        <v>2280</v>
      </c>
      <c r="F1121" s="8">
        <v>14</v>
      </c>
      <c r="G1121" s="8">
        <v>84</v>
      </c>
      <c r="H1121" s="5" t="s">
        <v>2320</v>
      </c>
      <c r="I1121" s="5" t="s">
        <v>39</v>
      </c>
      <c r="J1121" s="6"/>
      <c r="K1121" s="2"/>
      <c r="L1121" s="2" t="s">
        <v>2321</v>
      </c>
      <c r="M1121" s="2" t="s">
        <v>2322</v>
      </c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T1121" s="23"/>
      <c r="AU1121" s="34"/>
      <c r="AV1121" s="34"/>
      <c r="AW1121" s="23"/>
      <c r="AX1121" s="23"/>
      <c r="AY1121" s="23"/>
      <c r="AZ1121" s="23"/>
      <c r="BA1121" s="23"/>
      <c r="BB1121" s="23"/>
      <c r="BC1121" s="23"/>
      <c r="BD1121" s="23"/>
      <c r="BE1121" s="23"/>
      <c r="BF1121" s="23"/>
      <c r="BG1121" s="1"/>
      <c r="BH1121" s="1"/>
      <c r="BI1121" s="1"/>
    </row>
    <row r="1122" spans="1:61" hidden="1" x14ac:dyDescent="0.25">
      <c r="A1122" s="7" t="s">
        <v>40</v>
      </c>
      <c r="B1122" s="7" t="s">
        <v>322</v>
      </c>
      <c r="C1122" s="7">
        <v>8</v>
      </c>
      <c r="D1122" s="7" t="s">
        <v>1540</v>
      </c>
      <c r="E1122" s="1" t="s">
        <v>2280</v>
      </c>
      <c r="F1122" s="8">
        <v>14</v>
      </c>
      <c r="G1122" s="8">
        <v>144</v>
      </c>
      <c r="H1122" s="8" t="s">
        <v>2323</v>
      </c>
      <c r="I1122" s="8" t="s">
        <v>52</v>
      </c>
      <c r="J1122" s="2"/>
      <c r="K1122" s="2"/>
      <c r="L1122" s="2">
        <v>20602</v>
      </c>
      <c r="M1122" s="1" t="s">
        <v>2314</v>
      </c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T1122" s="23"/>
      <c r="AU1122" s="34"/>
      <c r="AV1122" s="34"/>
      <c r="AW1122" s="23"/>
      <c r="AX1122" s="23"/>
      <c r="AY1122" s="23"/>
      <c r="AZ1122" s="23"/>
      <c r="BA1122" s="23"/>
      <c r="BB1122" s="23"/>
      <c r="BC1122" s="23"/>
      <c r="BD1122" s="23"/>
      <c r="BE1122" s="23"/>
      <c r="BF1122" s="23"/>
      <c r="BG1122" s="1"/>
      <c r="BH1122" s="1"/>
      <c r="BI1122" s="1"/>
    </row>
    <row r="1123" spans="1:61" hidden="1" x14ac:dyDescent="0.25">
      <c r="A1123" s="1" t="s">
        <v>40</v>
      </c>
      <c r="B1123" s="1" t="s">
        <v>115</v>
      </c>
      <c r="C1123" s="1">
        <v>9</v>
      </c>
      <c r="D1123" s="1"/>
      <c r="E1123" s="1" t="s">
        <v>2280</v>
      </c>
      <c r="F1123" s="2" t="s">
        <v>333</v>
      </c>
      <c r="G1123" s="2">
        <v>78</v>
      </c>
      <c r="H1123" s="2" t="s">
        <v>2330</v>
      </c>
      <c r="I1123" s="2" t="s">
        <v>52</v>
      </c>
      <c r="J1123" s="2"/>
      <c r="K1123" s="2"/>
      <c r="L1123" s="2">
        <v>89135673253</v>
      </c>
      <c r="M1123" s="2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T1123" s="1"/>
      <c r="AU1123" s="34"/>
      <c r="AV1123" s="34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</row>
    <row r="1124" spans="1:61" hidden="1" x14ac:dyDescent="0.25">
      <c r="A1124" s="1" t="s">
        <v>40</v>
      </c>
      <c r="B1124" s="1" t="s">
        <v>115</v>
      </c>
      <c r="C1124" s="1">
        <v>9</v>
      </c>
      <c r="D1124" s="1"/>
      <c r="E1124" s="1" t="s">
        <v>2280</v>
      </c>
      <c r="F1124" s="2" t="s">
        <v>333</v>
      </c>
      <c r="G1124" s="2">
        <v>74</v>
      </c>
      <c r="H1124" s="2" t="s">
        <v>2328</v>
      </c>
      <c r="I1124" s="2" t="s">
        <v>52</v>
      </c>
      <c r="J1124" s="2"/>
      <c r="K1124" s="2"/>
      <c r="L1124" s="2" t="s">
        <v>2329</v>
      </c>
      <c r="M1124" s="2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T1124" s="1"/>
      <c r="AU1124" s="34"/>
      <c r="AV1124" s="34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</row>
    <row r="1125" spans="1:61" hidden="1" x14ac:dyDescent="0.25">
      <c r="A1125" s="1" t="s">
        <v>40</v>
      </c>
      <c r="B1125" s="1" t="s">
        <v>115</v>
      </c>
      <c r="C1125" s="1">
        <v>9</v>
      </c>
      <c r="D1125" s="1"/>
      <c r="E1125" s="1" t="s">
        <v>2280</v>
      </c>
      <c r="F1125" s="2" t="s">
        <v>333</v>
      </c>
      <c r="G1125" s="2">
        <v>3</v>
      </c>
      <c r="H1125" s="6" t="s">
        <v>2324</v>
      </c>
      <c r="I1125" s="2" t="s">
        <v>52</v>
      </c>
      <c r="J1125" s="2"/>
      <c r="K1125" s="2"/>
      <c r="L1125" s="2">
        <v>89135878571</v>
      </c>
      <c r="M1125" s="2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T1125" s="1"/>
      <c r="AU1125" s="34"/>
      <c r="AV1125" s="34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</row>
    <row r="1126" spans="1:61" hidden="1" x14ac:dyDescent="0.25">
      <c r="A1126" s="1" t="s">
        <v>40</v>
      </c>
      <c r="B1126" s="1" t="s">
        <v>115</v>
      </c>
      <c r="C1126" s="1">
        <v>9</v>
      </c>
      <c r="D1126" s="1"/>
      <c r="E1126" s="1" t="s">
        <v>2280</v>
      </c>
      <c r="F1126" s="2" t="s">
        <v>333</v>
      </c>
      <c r="G1126" s="2">
        <v>23</v>
      </c>
      <c r="H1126" s="5" t="s">
        <v>2325</v>
      </c>
      <c r="I1126" s="5" t="s">
        <v>39</v>
      </c>
      <c r="J1126" s="5"/>
      <c r="K1126" s="2"/>
      <c r="L1126" s="26">
        <v>89233185243</v>
      </c>
      <c r="M1126" s="26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T1126" s="1"/>
      <c r="AU1126" s="34"/>
      <c r="AV1126" s="34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</row>
    <row r="1127" spans="1:61" hidden="1" x14ac:dyDescent="0.25">
      <c r="A1127" s="1" t="s">
        <v>40</v>
      </c>
      <c r="B1127" s="1" t="s">
        <v>115</v>
      </c>
      <c r="C1127" s="1">
        <v>9</v>
      </c>
      <c r="D1127" s="1"/>
      <c r="E1127" s="1" t="s">
        <v>2280</v>
      </c>
      <c r="F1127" s="2" t="s">
        <v>333</v>
      </c>
      <c r="G1127" s="2">
        <v>67</v>
      </c>
      <c r="H1127" s="2" t="s">
        <v>2326</v>
      </c>
      <c r="I1127" s="2" t="s">
        <v>52</v>
      </c>
      <c r="J1127" s="2"/>
      <c r="K1127" s="2"/>
      <c r="L1127" s="2" t="s">
        <v>2327</v>
      </c>
      <c r="M1127" s="2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T1127" s="1"/>
      <c r="AU1127" s="34"/>
      <c r="AV1127" s="34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</row>
    <row r="1128" spans="1:61" hidden="1" x14ac:dyDescent="0.25">
      <c r="A1128" s="1" t="s">
        <v>40</v>
      </c>
      <c r="B1128" s="1" t="s">
        <v>115</v>
      </c>
      <c r="C1128" s="1">
        <v>9</v>
      </c>
      <c r="D1128" s="1"/>
      <c r="E1128" s="1" t="s">
        <v>2280</v>
      </c>
      <c r="F1128" s="2" t="s">
        <v>2421</v>
      </c>
      <c r="G1128" s="2">
        <v>37</v>
      </c>
      <c r="H1128" s="5" t="s">
        <v>2333</v>
      </c>
      <c r="I1128" s="5" t="s">
        <v>39</v>
      </c>
      <c r="J1128" s="5"/>
      <c r="K1128" s="2"/>
      <c r="L1128" s="13" t="s">
        <v>2334</v>
      </c>
      <c r="M1128" s="13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T1128" s="1"/>
      <c r="AU1128" s="34"/>
      <c r="AV1128" s="34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</row>
    <row r="1129" spans="1:61" hidden="1" x14ac:dyDescent="0.25">
      <c r="A1129" s="7" t="s">
        <v>40</v>
      </c>
      <c r="B1129" s="7" t="s">
        <v>115</v>
      </c>
      <c r="C1129" s="1">
        <v>9</v>
      </c>
      <c r="D1129" s="7" t="s">
        <v>42</v>
      </c>
      <c r="E1129" s="1" t="s">
        <v>2280</v>
      </c>
      <c r="F1129" s="8" t="s">
        <v>2421</v>
      </c>
      <c r="G1129" s="8">
        <v>39</v>
      </c>
      <c r="H1129" s="8" t="s">
        <v>2332</v>
      </c>
      <c r="I1129" s="8" t="s">
        <v>52</v>
      </c>
      <c r="J1129" s="6"/>
      <c r="K1129" s="2"/>
      <c r="L1129" s="2"/>
      <c r="M1129" s="2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T1129" s="1"/>
      <c r="AU1129" s="34"/>
      <c r="AV1129" s="34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</row>
    <row r="1130" spans="1:61" hidden="1" x14ac:dyDescent="0.25">
      <c r="A1130" s="7" t="s">
        <v>40</v>
      </c>
      <c r="B1130" s="7" t="s">
        <v>115</v>
      </c>
      <c r="C1130" s="1">
        <v>9</v>
      </c>
      <c r="D1130" s="7" t="s">
        <v>42</v>
      </c>
      <c r="E1130" s="1" t="s">
        <v>2280</v>
      </c>
      <c r="F1130" s="2" t="s">
        <v>2338</v>
      </c>
      <c r="G1130" s="8">
        <v>47</v>
      </c>
      <c r="H1130" s="5" t="s">
        <v>2336</v>
      </c>
      <c r="I1130" s="5" t="s">
        <v>39</v>
      </c>
      <c r="J1130" s="2"/>
      <c r="K1130" s="2" t="s">
        <v>50</v>
      </c>
      <c r="L1130" s="8" t="s">
        <v>2337</v>
      </c>
      <c r="M1130" s="9" t="s">
        <v>2287</v>
      </c>
      <c r="N1130" s="7" t="s">
        <v>48</v>
      </c>
      <c r="O1130" s="7" t="s">
        <v>72</v>
      </c>
      <c r="P1130" s="39">
        <v>34</v>
      </c>
      <c r="Q1130" s="7"/>
      <c r="R1130" s="35">
        <v>1973</v>
      </c>
      <c r="S1130" s="35">
        <f>IF((2017-R1130)&gt;35,6,IF(AND((2017-R1130)&lt;=35,(2017-R1130)&gt;=26),5,IF(AND((2017-R1130)&lt;=25, (2017-R1130)&gt;=16),3,1)))</f>
        <v>6</v>
      </c>
      <c r="T1130" s="1"/>
      <c r="U1130" s="1"/>
      <c r="V1130" s="1"/>
      <c r="W1130" s="1"/>
      <c r="X1130" s="1"/>
      <c r="Y1130" s="1"/>
      <c r="Z1130" s="34">
        <f>3488.2/4371*100</f>
        <v>79.803248684511559</v>
      </c>
      <c r="AA1130" s="1">
        <f>IF(Z1130=100,9,IF(AND((Z1130&lt;100),(Z1130&gt;=90)),8,IF(AND((Z1130&lt;90),(Z1130&gt;=80)),7,IF(AND((Z1130&lt;80),(Z1130&gt;=70)),6,5))))</f>
        <v>6</v>
      </c>
      <c r="AB1130" s="1">
        <v>10</v>
      </c>
      <c r="AC1130" s="1">
        <f>AB1130</f>
        <v>10</v>
      </c>
      <c r="AD1130" s="1" t="s">
        <v>50</v>
      </c>
      <c r="AE1130" s="1">
        <f>IF(AD1130="Да",3,0)</f>
        <v>3</v>
      </c>
      <c r="AF1130" s="36" t="s">
        <v>2438</v>
      </c>
      <c r="AG1130" s="1">
        <f>IF(AF1130="Да",3,0)</f>
        <v>0</v>
      </c>
      <c r="AH1130" s="1">
        <v>269</v>
      </c>
      <c r="AI1130" s="1">
        <f>(IF(AH1130&gt;201,7,IF(AND(AH1130&lt;=200,AH1130&gt;=151),5,IF(AND(AH1130&lt;=150,AH1130&gt;=101),4,IF(AND(AH1130&lt;=100,AH1130&gt;=51),3,2)))))</f>
        <v>7</v>
      </c>
      <c r="AJ1130" s="1">
        <v>2</v>
      </c>
      <c r="AK1130" s="1">
        <f>IF(AJ1130&gt;5,5,IF(AND(AJ1130&lt;=5,AJ1130&gt;3),3,0))</f>
        <v>0</v>
      </c>
      <c r="AL1130" s="1">
        <v>20</v>
      </c>
      <c r="AM1130" s="1">
        <f>IF(AL1130&gt;30,3,IF(AND(AL1130&lt;=30,AL1130&gt;20),1,0))</f>
        <v>0</v>
      </c>
      <c r="AN1130" s="1"/>
      <c r="AO1130" s="1"/>
      <c r="AP1130" s="34">
        <v>96.39</v>
      </c>
      <c r="AQ1130" s="38" t="e">
        <f>(IF((AP1130-#REF!)&gt;0.3,3,IF(AND((AP1130-#REF!)&lt;0.3,(AP1130-#REF!)&gt;0.2),2,IF(AND((AP1130-#REF!)&lt;0.2,(AP1130-#REF!)&gt;0.1),1,IF(AND((AP1130-#REF!)&lt;0.1,(AP1130-#REF!)&gt;=0),0,0)))))</f>
        <v>#REF!</v>
      </c>
      <c r="AR1130" s="1" t="e">
        <f>(IF((AP1130-#REF!)&gt;0.3,3,IF(AND((AP1130-#REF!)&lt;0.3,(AP1130-#REF!)&gt;0.2),2,IF(AND((AP1130-#REF!)&lt;0.2,(AP1130-#REF!)&gt;0.1),1,IF(AND((AP1130-#REF!)&lt;0.1,(AP1130-#REF!)&gt;=0),0,"ОТКЛОНИТЬ")))))</f>
        <v>#REF!</v>
      </c>
      <c r="AT1130" s="38" t="e">
        <f>S1130+U1130+W1130+Y1130+AA1130+AC1130+AE1130+AG1130+AI1130+AK1130+AM1130+AQ1130</f>
        <v>#REF!</v>
      </c>
      <c r="AU1130" s="55">
        <f>1159499.86+43731.76</f>
        <v>1203231.6200000001</v>
      </c>
      <c r="AV1130" s="55">
        <f>451981.3+725465.18</f>
        <v>1177446.48</v>
      </c>
      <c r="AW1130" s="40">
        <f>AU1130+AV1130</f>
        <v>2380678.1</v>
      </c>
      <c r="AX1130" s="40">
        <f>AU1130*0.02</f>
        <v>24064.632400000002</v>
      </c>
      <c r="AY1130" s="40">
        <f>AV1130*0.2</f>
        <v>235489.296</v>
      </c>
      <c r="AZ1130" s="40">
        <f>AX1130+AY1130</f>
        <v>259553.9284</v>
      </c>
      <c r="BA1130" s="40">
        <f>AW1130-AZ1130</f>
        <v>2121124.1716</v>
      </c>
      <c r="BB1130" s="40">
        <f>(AW1130-AZ1130-725465.18*0.8)*61.97939365/100.99999999</f>
        <v>945493.82618921774</v>
      </c>
      <c r="BC1130" s="40">
        <f>(AW1130-AZ1130-725465.18*0.8)*37.98738363/100.99999999</f>
        <v>579496.41937560891</v>
      </c>
      <c r="BD1130" s="40">
        <f>(AW1130-AZ1130-725465.18*0.8)*1.03322271/100.99999999</f>
        <v>15761.782035173113</v>
      </c>
      <c r="BE1130" s="45">
        <f>725465.18*0.8</f>
        <v>580372.14400000009</v>
      </c>
      <c r="BF1130" s="1"/>
      <c r="BG1130" s="1"/>
      <c r="BH1130" s="1"/>
      <c r="BI1130" s="1"/>
    </row>
    <row r="1131" spans="1:61" hidden="1" x14ac:dyDescent="0.25">
      <c r="A1131" s="1" t="s">
        <v>40</v>
      </c>
      <c r="B1131" s="1" t="s">
        <v>115</v>
      </c>
      <c r="C1131" s="1">
        <v>9</v>
      </c>
      <c r="D1131" s="1"/>
      <c r="E1131" s="1" t="s">
        <v>2280</v>
      </c>
      <c r="F1131" s="2" t="s">
        <v>2338</v>
      </c>
      <c r="G1131" s="2">
        <v>24</v>
      </c>
      <c r="H1131" s="2" t="s">
        <v>2340</v>
      </c>
      <c r="I1131" s="2" t="s">
        <v>52</v>
      </c>
      <c r="J1131" s="2"/>
      <c r="K1131" s="2"/>
      <c r="L1131" s="2" t="s">
        <v>2341</v>
      </c>
      <c r="M1131" s="2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</row>
    <row r="1132" spans="1:61" hidden="1" x14ac:dyDescent="0.25">
      <c r="A1132" s="1" t="s">
        <v>40</v>
      </c>
      <c r="B1132" s="1" t="s">
        <v>115</v>
      </c>
      <c r="C1132" s="1">
        <v>9</v>
      </c>
      <c r="D1132" s="1"/>
      <c r="E1132" s="1" t="s">
        <v>2280</v>
      </c>
      <c r="F1132" s="2" t="s">
        <v>2338</v>
      </c>
      <c r="G1132" s="2">
        <v>67</v>
      </c>
      <c r="H1132" s="2" t="s">
        <v>2348</v>
      </c>
      <c r="I1132" s="2" t="s">
        <v>52</v>
      </c>
      <c r="J1132" s="2"/>
      <c r="K1132" s="2"/>
      <c r="L1132" s="2">
        <v>89632645015</v>
      </c>
      <c r="M1132" s="2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</row>
    <row r="1133" spans="1:61" hidden="1" x14ac:dyDescent="0.25">
      <c r="A1133" s="1" t="s">
        <v>40</v>
      </c>
      <c r="B1133" s="1" t="s">
        <v>115</v>
      </c>
      <c r="C1133" s="1">
        <v>9</v>
      </c>
      <c r="D1133" s="1"/>
      <c r="E1133" s="1" t="s">
        <v>2280</v>
      </c>
      <c r="F1133" s="2" t="s">
        <v>2338</v>
      </c>
      <c r="G1133" s="2">
        <v>63</v>
      </c>
      <c r="H1133" s="2" t="s">
        <v>2346</v>
      </c>
      <c r="I1133" s="2" t="s">
        <v>52</v>
      </c>
      <c r="J1133" s="2"/>
      <c r="K1133" s="2"/>
      <c r="L1133" s="2" t="s">
        <v>2347</v>
      </c>
      <c r="M1133" s="2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</row>
    <row r="1134" spans="1:61" hidden="1" x14ac:dyDescent="0.25">
      <c r="A1134" s="1" t="s">
        <v>40</v>
      </c>
      <c r="B1134" s="1" t="s">
        <v>115</v>
      </c>
      <c r="C1134" s="1">
        <v>9</v>
      </c>
      <c r="D1134" s="1"/>
      <c r="E1134" s="1" t="s">
        <v>2280</v>
      </c>
      <c r="F1134" s="2" t="s">
        <v>2338</v>
      </c>
      <c r="G1134" s="2">
        <v>30</v>
      </c>
      <c r="H1134" s="2" t="s">
        <v>2342</v>
      </c>
      <c r="I1134" s="2" t="s">
        <v>52</v>
      </c>
      <c r="J1134" s="2"/>
      <c r="K1134" s="2"/>
      <c r="L1134" s="2" t="s">
        <v>2343</v>
      </c>
      <c r="M1134" s="2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</row>
    <row r="1135" spans="1:61" hidden="1" x14ac:dyDescent="0.25">
      <c r="A1135" s="1" t="s">
        <v>40</v>
      </c>
      <c r="B1135" s="1" t="s">
        <v>115</v>
      </c>
      <c r="C1135" s="1">
        <v>9</v>
      </c>
      <c r="D1135" s="1"/>
      <c r="E1135" s="1" t="s">
        <v>2280</v>
      </c>
      <c r="F1135" s="2" t="s">
        <v>2338</v>
      </c>
      <c r="G1135" s="2">
        <v>11</v>
      </c>
      <c r="H1135" s="2" t="s">
        <v>2339</v>
      </c>
      <c r="I1135" s="2" t="s">
        <v>52</v>
      </c>
      <c r="J1135" s="2"/>
      <c r="K1135" s="2"/>
      <c r="L1135" s="2"/>
      <c r="M1135" s="2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</row>
    <row r="1136" spans="1:61" hidden="1" x14ac:dyDescent="0.25">
      <c r="A1136" s="1" t="s">
        <v>40</v>
      </c>
      <c r="B1136" s="1" t="s">
        <v>115</v>
      </c>
      <c r="C1136" s="1">
        <v>9</v>
      </c>
      <c r="D1136" s="1"/>
      <c r="E1136" s="1" t="s">
        <v>2280</v>
      </c>
      <c r="F1136" s="2" t="s">
        <v>2338</v>
      </c>
      <c r="G1136" s="2">
        <v>38</v>
      </c>
      <c r="H1136" s="2" t="s">
        <v>2344</v>
      </c>
      <c r="I1136" s="2" t="s">
        <v>52</v>
      </c>
      <c r="J1136" s="2"/>
      <c r="K1136" s="2"/>
      <c r="L1136" s="2" t="s">
        <v>2345</v>
      </c>
      <c r="M1136" s="2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</row>
    <row r="1137" spans="1:61" hidden="1" x14ac:dyDescent="0.25">
      <c r="A1137" s="1" t="s">
        <v>40</v>
      </c>
      <c r="B1137" s="1" t="s">
        <v>115</v>
      </c>
      <c r="C1137" s="1">
        <v>9</v>
      </c>
      <c r="D1137" s="1"/>
      <c r="E1137" s="1" t="s">
        <v>2280</v>
      </c>
      <c r="F1137" s="2" t="s">
        <v>2338</v>
      </c>
      <c r="G1137" s="2">
        <v>77</v>
      </c>
      <c r="H1137" s="2" t="s">
        <v>2349</v>
      </c>
      <c r="I1137" s="2" t="s">
        <v>52</v>
      </c>
      <c r="J1137" s="2"/>
      <c r="K1137" s="2"/>
      <c r="L1137" s="13">
        <v>37014</v>
      </c>
      <c r="M1137" s="13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</row>
    <row r="1138" spans="1:61" ht="30" hidden="1" x14ac:dyDescent="0.25">
      <c r="A1138" s="1" t="s">
        <v>35</v>
      </c>
      <c r="B1138" s="1" t="s">
        <v>36</v>
      </c>
      <c r="C1138" s="1">
        <v>21</v>
      </c>
      <c r="D1138" s="1"/>
      <c r="E1138" s="2" t="s">
        <v>2350</v>
      </c>
      <c r="F1138" s="1">
        <v>1</v>
      </c>
      <c r="G1138" s="1">
        <v>10</v>
      </c>
      <c r="H1138" s="2" t="s">
        <v>2351</v>
      </c>
      <c r="I1138" s="5" t="s">
        <v>39</v>
      </c>
      <c r="J1138" s="5"/>
      <c r="K1138" s="2"/>
      <c r="L1138" s="1" t="s">
        <v>2352</v>
      </c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 t="s">
        <v>2353</v>
      </c>
      <c r="BG1138" s="1" t="s">
        <v>531</v>
      </c>
      <c r="BH1138" s="1"/>
      <c r="BI1138" s="2">
        <v>135</v>
      </c>
    </row>
    <row r="1139" spans="1:61" ht="30" hidden="1" x14ac:dyDescent="0.25">
      <c r="A1139" s="1" t="s">
        <v>35</v>
      </c>
      <c r="B1139" s="1" t="s">
        <v>36</v>
      </c>
      <c r="C1139" s="1">
        <v>21</v>
      </c>
      <c r="D1139" s="1"/>
      <c r="E1139" s="2" t="s">
        <v>2350</v>
      </c>
      <c r="F1139" s="1">
        <v>3</v>
      </c>
      <c r="G1139" s="1"/>
      <c r="H1139" s="1"/>
      <c r="I1139" s="5" t="s">
        <v>39</v>
      </c>
      <c r="J1139" s="5"/>
      <c r="K1139" s="2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2">
        <v>146</v>
      </c>
    </row>
    <row r="1140" spans="1:61" ht="30" hidden="1" x14ac:dyDescent="0.25">
      <c r="A1140" s="1" t="s">
        <v>35</v>
      </c>
      <c r="B1140" s="1" t="s">
        <v>36</v>
      </c>
      <c r="C1140" s="1">
        <v>21</v>
      </c>
      <c r="D1140" s="1"/>
      <c r="E1140" s="2" t="s">
        <v>2350</v>
      </c>
      <c r="F1140" s="1">
        <v>5</v>
      </c>
      <c r="G1140" s="1">
        <v>3</v>
      </c>
      <c r="H1140" s="2" t="s">
        <v>2354</v>
      </c>
      <c r="I1140" s="5" t="s">
        <v>39</v>
      </c>
      <c r="J1140" s="5"/>
      <c r="K1140" s="2"/>
      <c r="L1140" s="1" t="s">
        <v>2355</v>
      </c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 t="s">
        <v>2356</v>
      </c>
      <c r="BG1140" s="1"/>
      <c r="BH1140" s="1"/>
      <c r="BI1140" s="2">
        <v>206.1</v>
      </c>
    </row>
    <row r="1141" spans="1:61" ht="30" hidden="1" x14ac:dyDescent="0.25">
      <c r="A1141" s="1" t="s">
        <v>35</v>
      </c>
      <c r="B1141" s="1" t="s">
        <v>36</v>
      </c>
      <c r="C1141" s="1">
        <v>21</v>
      </c>
      <c r="D1141" s="1"/>
      <c r="E1141" s="2" t="s">
        <v>2350</v>
      </c>
      <c r="F1141" s="1">
        <v>7</v>
      </c>
      <c r="G1141" s="1">
        <v>9</v>
      </c>
      <c r="H1141" s="2" t="s">
        <v>2357</v>
      </c>
      <c r="I1141" s="5" t="s">
        <v>39</v>
      </c>
      <c r="J1141" s="5"/>
      <c r="K1141" s="2"/>
      <c r="L1141" s="1">
        <v>89138363986</v>
      </c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2">
        <v>106.8</v>
      </c>
    </row>
    <row r="1142" spans="1:61" ht="30" hidden="1" x14ac:dyDescent="0.25">
      <c r="A1142" s="1" t="s">
        <v>35</v>
      </c>
      <c r="B1142" s="1" t="s">
        <v>36</v>
      </c>
      <c r="C1142" s="1">
        <v>21</v>
      </c>
      <c r="D1142" s="1"/>
      <c r="E1142" s="2" t="s">
        <v>2350</v>
      </c>
      <c r="F1142" s="1">
        <v>9</v>
      </c>
      <c r="G1142" s="1">
        <v>8</v>
      </c>
      <c r="H1142" s="2" t="s">
        <v>1473</v>
      </c>
      <c r="I1142" s="5" t="s">
        <v>39</v>
      </c>
      <c r="J1142" s="5"/>
      <c r="K1142" s="2"/>
      <c r="L1142" s="1" t="s">
        <v>2358</v>
      </c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2">
        <v>146</v>
      </c>
    </row>
    <row r="1143" spans="1:61" ht="30" hidden="1" x14ac:dyDescent="0.25">
      <c r="A1143" s="1" t="s">
        <v>35</v>
      </c>
      <c r="B1143" s="1" t="s">
        <v>36</v>
      </c>
      <c r="C1143" s="1">
        <v>21</v>
      </c>
      <c r="D1143" s="1"/>
      <c r="E1143" s="2" t="s">
        <v>2350</v>
      </c>
      <c r="F1143" s="1">
        <v>11</v>
      </c>
      <c r="G1143" s="1">
        <v>1</v>
      </c>
      <c r="H1143" s="2" t="s">
        <v>2359</v>
      </c>
      <c r="I1143" s="5" t="s">
        <v>39</v>
      </c>
      <c r="J1143" s="5"/>
      <c r="K1143" s="2"/>
      <c r="L1143" s="1" t="s">
        <v>2360</v>
      </c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2">
        <v>146.4</v>
      </c>
    </row>
    <row r="1144" spans="1:61" ht="30" hidden="1" x14ac:dyDescent="0.25">
      <c r="A1144" s="1" t="s">
        <v>35</v>
      </c>
      <c r="B1144" s="1" t="s">
        <v>36</v>
      </c>
      <c r="C1144" s="1">
        <v>21</v>
      </c>
      <c r="D1144" s="1"/>
      <c r="E1144" s="2" t="s">
        <v>2350</v>
      </c>
      <c r="F1144" s="1">
        <v>13</v>
      </c>
      <c r="G1144" s="1">
        <v>11</v>
      </c>
      <c r="H1144" s="2" t="s">
        <v>2361</v>
      </c>
      <c r="I1144" s="5" t="s">
        <v>39</v>
      </c>
      <c r="J1144" s="5"/>
      <c r="K1144" s="2"/>
      <c r="L1144" s="1" t="s">
        <v>2362</v>
      </c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 t="s">
        <v>2363</v>
      </c>
      <c r="BG1144" s="1" t="s">
        <v>531</v>
      </c>
      <c r="BH1144" s="1"/>
      <c r="BI1144" s="2">
        <v>148</v>
      </c>
    </row>
    <row r="1145" spans="1:61" ht="30" hidden="1" x14ac:dyDescent="0.25">
      <c r="A1145" s="1" t="s">
        <v>35</v>
      </c>
      <c r="B1145" s="1" t="s">
        <v>36</v>
      </c>
      <c r="C1145" s="1">
        <v>21</v>
      </c>
      <c r="D1145" s="1"/>
      <c r="E1145" s="2" t="s">
        <v>2350</v>
      </c>
      <c r="F1145" s="1">
        <v>15</v>
      </c>
      <c r="G1145" s="1">
        <v>7</v>
      </c>
      <c r="H1145" s="2" t="s">
        <v>2364</v>
      </c>
      <c r="I1145" s="5" t="s">
        <v>39</v>
      </c>
      <c r="J1145" s="5"/>
      <c r="K1145" s="2"/>
      <c r="L1145" s="1" t="s">
        <v>2365</v>
      </c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2">
        <v>175.4</v>
      </c>
    </row>
    <row r="1146" spans="1:61" ht="30" hidden="1" x14ac:dyDescent="0.25">
      <c r="A1146" s="1" t="s">
        <v>35</v>
      </c>
      <c r="B1146" s="1" t="s">
        <v>36</v>
      </c>
      <c r="C1146" s="1">
        <v>21</v>
      </c>
      <c r="D1146" s="1"/>
      <c r="E1146" s="2" t="s">
        <v>2350</v>
      </c>
      <c r="F1146" s="1">
        <v>17</v>
      </c>
      <c r="G1146" s="1"/>
      <c r="H1146" s="1"/>
      <c r="I1146" s="5" t="s">
        <v>39</v>
      </c>
      <c r="J1146" s="5"/>
      <c r="K1146" s="2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2">
        <v>0</v>
      </c>
    </row>
    <row r="1147" spans="1:61" ht="30" hidden="1" x14ac:dyDescent="0.25">
      <c r="A1147" s="1" t="s">
        <v>35</v>
      </c>
      <c r="B1147" s="1" t="s">
        <v>36</v>
      </c>
      <c r="C1147" s="1">
        <v>21</v>
      </c>
      <c r="D1147" s="1"/>
      <c r="E1147" s="2" t="s">
        <v>2350</v>
      </c>
      <c r="F1147" s="1">
        <v>19</v>
      </c>
      <c r="G1147" s="1">
        <v>5</v>
      </c>
      <c r="H1147" s="2" t="s">
        <v>2366</v>
      </c>
      <c r="I1147" s="5" t="s">
        <v>39</v>
      </c>
      <c r="J1147" s="5"/>
      <c r="K1147" s="2"/>
      <c r="L1147" s="1" t="s">
        <v>2367</v>
      </c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2">
        <v>223.8</v>
      </c>
    </row>
    <row r="1148" spans="1:61" ht="30" hidden="1" x14ac:dyDescent="0.25">
      <c r="A1148" s="1" t="s">
        <v>35</v>
      </c>
      <c r="B1148" s="1" t="s">
        <v>36</v>
      </c>
      <c r="C1148" s="1">
        <v>21</v>
      </c>
      <c r="D1148" s="1"/>
      <c r="E1148" s="2" t="s">
        <v>2350</v>
      </c>
      <c r="F1148" s="1">
        <v>21</v>
      </c>
      <c r="G1148" s="1"/>
      <c r="H1148" s="1"/>
      <c r="I1148" s="5" t="s">
        <v>39</v>
      </c>
      <c r="J1148" s="5"/>
      <c r="K1148" s="2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2">
        <v>219</v>
      </c>
    </row>
    <row r="1149" spans="1:61" hidden="1" x14ac:dyDescent="0.25">
      <c r="A1149" s="1" t="s">
        <v>40</v>
      </c>
      <c r="B1149" s="1" t="s">
        <v>322</v>
      </c>
      <c r="C1149" s="1">
        <v>21</v>
      </c>
      <c r="D1149" s="1"/>
      <c r="E1149" s="2" t="s">
        <v>2350</v>
      </c>
      <c r="F1149" s="2">
        <v>23</v>
      </c>
      <c r="G1149" s="2">
        <v>5</v>
      </c>
      <c r="H1149" s="2" t="s">
        <v>2368</v>
      </c>
      <c r="I1149" s="5" t="s">
        <v>39</v>
      </c>
      <c r="J1149" s="5"/>
      <c r="K1149" s="2"/>
      <c r="L1149" s="2" t="s">
        <v>2369</v>
      </c>
      <c r="M1149" s="2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</row>
    <row r="1150" spans="1:61" ht="30" hidden="1" x14ac:dyDescent="0.25">
      <c r="A1150" s="1" t="s">
        <v>35</v>
      </c>
      <c r="B1150" s="1" t="s">
        <v>36</v>
      </c>
      <c r="C1150" s="1">
        <v>21</v>
      </c>
      <c r="D1150" s="1"/>
      <c r="E1150" s="2" t="s">
        <v>2350</v>
      </c>
      <c r="F1150" s="1">
        <v>25</v>
      </c>
      <c r="G1150" s="1">
        <v>7</v>
      </c>
      <c r="H1150" s="2" t="s">
        <v>2370</v>
      </c>
      <c r="I1150" s="5" t="s">
        <v>39</v>
      </c>
      <c r="J1150" s="5"/>
      <c r="K1150" s="2"/>
      <c r="L1150" s="1" t="s">
        <v>2371</v>
      </c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 t="s">
        <v>376</v>
      </c>
      <c r="BH1150" s="1"/>
      <c r="BI1150" s="2">
        <v>0</v>
      </c>
    </row>
    <row r="1151" spans="1:61" hidden="1" x14ac:dyDescent="0.25">
      <c r="A1151" s="1" t="s">
        <v>40</v>
      </c>
      <c r="B1151" s="1" t="s">
        <v>322</v>
      </c>
      <c r="C1151" s="1">
        <v>21</v>
      </c>
      <c r="D1151" s="1"/>
      <c r="E1151" s="2" t="s">
        <v>2350</v>
      </c>
      <c r="F1151" s="2">
        <v>27</v>
      </c>
      <c r="G1151" s="2">
        <v>6</v>
      </c>
      <c r="H1151" s="2" t="s">
        <v>2372</v>
      </c>
      <c r="I1151" s="5" t="s">
        <v>39</v>
      </c>
      <c r="J1151" s="5"/>
      <c r="K1151" s="2"/>
      <c r="L1151" s="2" t="s">
        <v>2373</v>
      </c>
      <c r="M1151" s="2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</row>
    <row r="1152" spans="1:61" hidden="1" x14ac:dyDescent="0.25">
      <c r="A1152" s="1" t="s">
        <v>40</v>
      </c>
      <c r="B1152" s="1" t="s">
        <v>322</v>
      </c>
      <c r="C1152" s="1">
        <v>21</v>
      </c>
      <c r="D1152" s="1"/>
      <c r="E1152" s="2" t="s">
        <v>2350</v>
      </c>
      <c r="F1152" s="2">
        <v>29</v>
      </c>
      <c r="G1152" s="2">
        <v>3</v>
      </c>
      <c r="H1152" s="2" t="s">
        <v>2374</v>
      </c>
      <c r="I1152" s="5" t="s">
        <v>39</v>
      </c>
      <c r="J1152" s="5"/>
      <c r="K1152" s="2"/>
      <c r="L1152" s="2" t="s">
        <v>2375</v>
      </c>
      <c r="M1152" s="2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</row>
    <row r="1153" spans="1:61" hidden="1" x14ac:dyDescent="0.25">
      <c r="A1153" s="1" t="s">
        <v>40</v>
      </c>
      <c r="B1153" s="1" t="s">
        <v>322</v>
      </c>
      <c r="C1153" s="1">
        <v>21</v>
      </c>
      <c r="D1153" s="1"/>
      <c r="E1153" s="2" t="s">
        <v>2350</v>
      </c>
      <c r="F1153" s="2">
        <v>31</v>
      </c>
      <c r="G1153" s="2">
        <v>2</v>
      </c>
      <c r="H1153" s="2" t="s">
        <v>2376</v>
      </c>
      <c r="I1153" s="5" t="s">
        <v>39</v>
      </c>
      <c r="J1153" s="5"/>
      <c r="K1153" s="2"/>
      <c r="L1153" s="2" t="s">
        <v>2377</v>
      </c>
      <c r="M1153" s="2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</row>
    <row r="1154" spans="1:61" ht="30" hidden="1" x14ac:dyDescent="0.25">
      <c r="A1154" s="1" t="s">
        <v>35</v>
      </c>
      <c r="B1154" s="1" t="s">
        <v>36</v>
      </c>
      <c r="C1154" s="1">
        <v>21</v>
      </c>
      <c r="D1154" s="1"/>
      <c r="E1154" s="2" t="s">
        <v>2350</v>
      </c>
      <c r="F1154" s="1" t="s">
        <v>333</v>
      </c>
      <c r="G1154" s="1"/>
      <c r="H1154" s="1" t="s">
        <v>2379</v>
      </c>
      <c r="I1154" s="5" t="s">
        <v>39</v>
      </c>
      <c r="J1154" s="5"/>
      <c r="K1154" s="2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2">
        <v>704</v>
      </c>
    </row>
    <row r="1155" spans="1:61" ht="30" hidden="1" x14ac:dyDescent="0.25">
      <c r="A1155" s="1" t="s">
        <v>35</v>
      </c>
      <c r="B1155" s="1" t="s">
        <v>36</v>
      </c>
      <c r="C1155" s="1">
        <v>21</v>
      </c>
      <c r="D1155" s="1"/>
      <c r="E1155" s="2" t="s">
        <v>2350</v>
      </c>
      <c r="F1155" s="1" t="s">
        <v>2457</v>
      </c>
      <c r="G1155" s="1"/>
      <c r="H1155" s="1" t="s">
        <v>2379</v>
      </c>
      <c r="I1155" s="5" t="s">
        <v>39</v>
      </c>
      <c r="J1155" s="5"/>
      <c r="K1155" s="2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 t="s">
        <v>2381</v>
      </c>
      <c r="BG1155" s="1"/>
      <c r="BH1155" s="1"/>
      <c r="BI1155" s="2">
        <v>886</v>
      </c>
    </row>
    <row r="1156" spans="1:61" ht="30" hidden="1" x14ac:dyDescent="0.25">
      <c r="A1156" s="1" t="s">
        <v>35</v>
      </c>
      <c r="B1156" s="1" t="s">
        <v>36</v>
      </c>
      <c r="C1156" s="1">
        <v>21</v>
      </c>
      <c r="D1156" s="1"/>
      <c r="E1156" s="2" t="s">
        <v>2350</v>
      </c>
      <c r="F1156" s="1" t="s">
        <v>2458</v>
      </c>
      <c r="G1156" s="1">
        <v>22</v>
      </c>
      <c r="H1156" s="18" t="s">
        <v>2383</v>
      </c>
      <c r="I1156" s="5" t="s">
        <v>39</v>
      </c>
      <c r="J1156" s="5"/>
      <c r="K1156" s="2"/>
      <c r="L1156" s="1">
        <v>89832866766</v>
      </c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2">
        <v>1081.4000000000001</v>
      </c>
    </row>
    <row r="1157" spans="1:61" ht="30" hidden="1" x14ac:dyDescent="0.25">
      <c r="A1157" s="1" t="s">
        <v>35</v>
      </c>
      <c r="B1157" s="1" t="s">
        <v>36</v>
      </c>
      <c r="C1157" s="1">
        <v>21</v>
      </c>
      <c r="D1157" s="1"/>
      <c r="E1157" s="2" t="s">
        <v>2350</v>
      </c>
      <c r="F1157" s="1" t="s">
        <v>408</v>
      </c>
      <c r="G1157" s="1">
        <v>6</v>
      </c>
      <c r="H1157" s="2" t="s">
        <v>2384</v>
      </c>
      <c r="I1157" s="5" t="s">
        <v>39</v>
      </c>
      <c r="J1157" s="5"/>
      <c r="K1157" s="2"/>
      <c r="L1157" s="1" t="s">
        <v>2385</v>
      </c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T1157" s="1"/>
      <c r="AU1157" s="43"/>
      <c r="AV1157" s="43"/>
      <c r="AW1157" s="43"/>
      <c r="AX1157" s="43"/>
      <c r="AY1157" s="43"/>
      <c r="AZ1157" s="43"/>
      <c r="BA1157" s="43"/>
      <c r="BB1157" s="43"/>
      <c r="BC1157" s="43"/>
      <c r="BD1157" s="43"/>
      <c r="BE1157" s="43"/>
      <c r="BF1157" s="1" t="s">
        <v>2386</v>
      </c>
      <c r="BG1157" s="1"/>
      <c r="BH1157" s="1" t="s">
        <v>2387</v>
      </c>
      <c r="BI1157" s="2">
        <v>248.4</v>
      </c>
    </row>
    <row r="1158" spans="1:61" ht="15.75" hidden="1" x14ac:dyDescent="0.25">
      <c r="S1158"/>
      <c r="Z1158"/>
      <c r="AA1158"/>
      <c r="AB1158"/>
      <c r="AH1158"/>
      <c r="AL1158"/>
      <c r="AP1158"/>
      <c r="AU1158" s="44" t="e">
        <f>SUM(AU197:AU1130)-#REF!</f>
        <v>#REF!</v>
      </c>
      <c r="AV1158" s="44" t="e">
        <f>SUM(AV197:AV1130)-#REF!</f>
        <v>#REF!</v>
      </c>
      <c r="AW1158" s="44" t="e">
        <f>SUM(AW197:AW1130)-#REF!</f>
        <v>#REF!</v>
      </c>
      <c r="AX1158" s="44" t="e">
        <f>SUM(AX197:AX1130)-#REF!</f>
        <v>#REF!</v>
      </c>
      <c r="AY1158" s="44" t="e">
        <f>SUM(AY197:AY1130)-#REF!</f>
        <v>#REF!</v>
      </c>
      <c r="AZ1158" s="44" t="e">
        <f>SUM(AZ197:AZ1130)-#REF!</f>
        <v>#REF!</v>
      </c>
      <c r="BA1158" s="44" t="e">
        <f>SUM(BA197:BA1130)-#REF!</f>
        <v>#REF!</v>
      </c>
      <c r="BB1158" s="44" t="e">
        <f>SUM(BB197:BB1130)-#REF!</f>
        <v>#REF!</v>
      </c>
      <c r="BC1158" s="44" t="e">
        <f>SUM(BC197:BC1130)-#REF!</f>
        <v>#REF!</v>
      </c>
      <c r="BD1158" s="44" t="e">
        <f>SUM(BD197:BD1130)-#REF!</f>
        <v>#REF!</v>
      </c>
      <c r="BE1158" s="44" t="e">
        <f>SUM(BE197:BE1130)-#REF!</f>
        <v>#REF!</v>
      </c>
    </row>
  </sheetData>
  <autoFilter ref="A1:BI1158">
    <filterColumn colId="10">
      <filters>
        <filter val="2019"/>
        <filter val="пер. на 2019"/>
      </filters>
    </filterColumn>
    <sortState ref="A93:BI1120">
      <sortCondition descending="1" ref="AS1:AS1158"/>
    </sortState>
  </autoFilter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4.42578125" defaultRowHeight="15" customHeight="1" x14ac:dyDescent="0.25"/>
  <cols>
    <col min="1" max="1" width="16" customWidth="1"/>
    <col min="2" max="2" width="32" customWidth="1"/>
    <col min="3" max="3" width="21.42578125" customWidth="1"/>
    <col min="4" max="6" width="9.140625" customWidth="1"/>
    <col min="7" max="11" width="8.7109375" customWidth="1"/>
  </cols>
  <sheetData>
    <row r="1" spans="1:11" x14ac:dyDescent="0.25">
      <c r="A1" s="1" t="s">
        <v>2388</v>
      </c>
      <c r="B1" s="27" t="s">
        <v>2389</v>
      </c>
      <c r="C1" s="27" t="s">
        <v>2390</v>
      </c>
      <c r="D1" s="28"/>
      <c r="E1" s="28"/>
      <c r="F1" s="28"/>
      <c r="G1" s="28"/>
      <c r="H1" s="28"/>
      <c r="I1" s="28"/>
      <c r="J1" s="28"/>
      <c r="K1" s="28"/>
    </row>
    <row r="2" spans="1:11" x14ac:dyDescent="0.25">
      <c r="A2" s="27">
        <v>1</v>
      </c>
      <c r="B2" s="29" t="s">
        <v>2391</v>
      </c>
      <c r="C2" s="27" t="s">
        <v>2392</v>
      </c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27">
        <v>2</v>
      </c>
      <c r="B3" s="29" t="s">
        <v>2393</v>
      </c>
      <c r="C3" s="27" t="s">
        <v>2394</v>
      </c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27">
        <v>3</v>
      </c>
      <c r="B4" s="29" t="s">
        <v>2395</v>
      </c>
      <c r="C4" s="27" t="s">
        <v>2396</v>
      </c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27">
        <v>4</v>
      </c>
      <c r="B5" s="29" t="s">
        <v>2397</v>
      </c>
      <c r="C5" s="27" t="s">
        <v>2398</v>
      </c>
      <c r="D5" s="28"/>
      <c r="E5" s="28"/>
      <c r="F5" s="28"/>
      <c r="G5" s="28"/>
      <c r="H5" s="28"/>
      <c r="I5" s="28"/>
      <c r="J5" s="28"/>
      <c r="K5" s="28"/>
    </row>
    <row r="6" spans="1:11" x14ac:dyDescent="0.25">
      <c r="A6" s="27">
        <v>5</v>
      </c>
      <c r="B6" s="29" t="s">
        <v>2399</v>
      </c>
      <c r="C6" s="27" t="s">
        <v>2400</v>
      </c>
      <c r="D6" s="28"/>
      <c r="E6" s="28"/>
      <c r="F6" s="28"/>
      <c r="G6" s="28"/>
      <c r="H6" s="28"/>
      <c r="I6" s="28"/>
      <c r="J6" s="28"/>
      <c r="K6" s="28"/>
    </row>
    <row r="7" spans="1:11" x14ac:dyDescent="0.25">
      <c r="A7" s="27">
        <v>6</v>
      </c>
      <c r="B7" s="29" t="s">
        <v>2401</v>
      </c>
      <c r="C7" s="27" t="s">
        <v>2402</v>
      </c>
      <c r="D7" s="28"/>
      <c r="E7" s="28"/>
      <c r="F7" s="28"/>
      <c r="G7" s="28"/>
      <c r="H7" s="28"/>
      <c r="I7" s="28"/>
      <c r="J7" s="28"/>
      <c r="K7" s="28"/>
    </row>
    <row r="8" spans="1:1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5">
      <c r="A9" s="27" t="s">
        <v>2403</v>
      </c>
      <c r="B9" s="27" t="s">
        <v>1118</v>
      </c>
      <c r="C9" s="27">
        <v>89233768588</v>
      </c>
      <c r="D9" s="28"/>
      <c r="E9" s="28"/>
      <c r="F9" s="28"/>
      <c r="G9" s="28"/>
      <c r="H9" s="28"/>
      <c r="I9" s="28"/>
      <c r="J9" s="28"/>
      <c r="K9" s="28"/>
    </row>
    <row r="10" spans="1:11" x14ac:dyDescent="0.25">
      <c r="A10" s="27" t="s">
        <v>35</v>
      </c>
      <c r="B10" s="27" t="s">
        <v>2404</v>
      </c>
      <c r="C10" s="27">
        <v>89135229384</v>
      </c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1:1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spans="1:1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1:1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</row>
    <row r="60" spans="1:1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</row>
    <row r="65" spans="1:1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pans="1:1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</row>
    <row r="68" spans="1:1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spans="1:1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</row>
    <row r="70" spans="1:1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1:1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</row>
    <row r="73" spans="1:1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spans="1:1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1:1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1:1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</row>
    <row r="78" spans="1:1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</row>
    <row r="79" spans="1:1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</row>
    <row r="80" spans="1:1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</row>
    <row r="81" spans="1:1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</row>
    <row r="82" spans="1:1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</row>
    <row r="83" spans="1:1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</row>
    <row r="84" spans="1:1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</row>
    <row r="85" spans="1:1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</row>
    <row r="86" spans="1:1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</row>
    <row r="87" spans="1:1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</row>
    <row r="88" spans="1:1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</row>
    <row r="89" spans="1:1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</row>
    <row r="90" spans="1:1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</row>
    <row r="91" spans="1:1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</row>
    <row r="92" spans="1:1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</row>
    <row r="93" spans="1:1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</row>
    <row r="94" spans="1:1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</row>
    <row r="95" spans="1:1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</row>
    <row r="96" spans="1:1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</row>
    <row r="97" spans="1:1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</row>
    <row r="98" spans="1:1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</row>
    <row r="99" spans="1:1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</row>
    <row r="100" spans="1:1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workbookViewId="0">
      <pane xSplit="3" ySplit="1" topLeftCell="D2" activePane="bottomRight" state="frozen"/>
      <selection pane="topRight" activeCell="G1" sqref="G1"/>
      <selection pane="bottomLeft" activeCell="A2" sqref="A2"/>
      <selection pane="bottomRight" activeCell="U10" sqref="U10"/>
    </sheetView>
  </sheetViews>
  <sheetFormatPr defaultColWidth="14.42578125" defaultRowHeight="15" x14ac:dyDescent="0.25"/>
  <cols>
    <col min="1" max="1" width="5.85546875" style="216" customWidth="1"/>
    <col min="2" max="2" width="17.5703125" style="208" bestFit="1" customWidth="1"/>
    <col min="3" max="3" width="9.5703125" style="181" bestFit="1" customWidth="1"/>
    <col min="4" max="4" width="9.7109375" style="99" customWidth="1"/>
    <col min="5" max="7" width="9.7109375" customWidth="1"/>
    <col min="8" max="8" width="9.7109375" style="28" customWidth="1"/>
    <col min="9" max="10" width="9.7109375" customWidth="1"/>
    <col min="11" max="11" width="10.85546875" customWidth="1"/>
    <col min="12" max="12" width="11.28515625" customWidth="1"/>
    <col min="13" max="13" width="10.85546875" customWidth="1"/>
    <col min="14" max="15" width="9.42578125" style="181" customWidth="1"/>
    <col min="16" max="16" width="10.28515625" style="182" customWidth="1"/>
    <col min="17" max="17" width="10.5703125" customWidth="1"/>
    <col min="18" max="18" width="19.85546875" style="97" customWidth="1"/>
  </cols>
  <sheetData>
    <row r="1" spans="1:19" s="224" customFormat="1" ht="127.5" customHeight="1" x14ac:dyDescent="0.2">
      <c r="A1" s="217" t="s">
        <v>2512</v>
      </c>
      <c r="B1" s="218" t="s">
        <v>4</v>
      </c>
      <c r="C1" s="218" t="s">
        <v>5</v>
      </c>
      <c r="D1" s="220" t="s">
        <v>2517</v>
      </c>
      <c r="E1" s="218" t="s">
        <v>2518</v>
      </c>
      <c r="F1" s="218" t="s">
        <v>2519</v>
      </c>
      <c r="G1" s="218" t="s">
        <v>2520</v>
      </c>
      <c r="H1" s="218" t="s">
        <v>2521</v>
      </c>
      <c r="I1" s="218" t="s">
        <v>2522</v>
      </c>
      <c r="J1" s="218" t="s">
        <v>2523</v>
      </c>
      <c r="K1" s="218" t="s">
        <v>2524</v>
      </c>
      <c r="L1" s="218" t="s">
        <v>2525</v>
      </c>
      <c r="M1" s="218" t="s">
        <v>2526</v>
      </c>
      <c r="N1" s="218" t="s">
        <v>2527</v>
      </c>
      <c r="O1" s="218" t="s">
        <v>2528</v>
      </c>
      <c r="P1" s="221" t="s">
        <v>2515</v>
      </c>
      <c r="Q1" s="219" t="s">
        <v>2514</v>
      </c>
      <c r="R1" s="222" t="s">
        <v>2513</v>
      </c>
      <c r="S1" s="223"/>
    </row>
    <row r="2" spans="1:19" s="180" customFormat="1" ht="63.75" customHeight="1" thickBot="1" x14ac:dyDescent="0.3">
      <c r="A2" s="232">
        <v>1</v>
      </c>
      <c r="B2" s="233" t="s">
        <v>1947</v>
      </c>
      <c r="C2" s="234">
        <v>1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5">
        <v>37</v>
      </c>
      <c r="R2" s="242" t="s">
        <v>2516</v>
      </c>
      <c r="S2" s="188"/>
    </row>
    <row r="3" spans="1:19" s="180" customFormat="1" ht="15.75" x14ac:dyDescent="0.25">
      <c r="A3" s="227">
        <v>2</v>
      </c>
      <c r="B3" s="228" t="s">
        <v>2280</v>
      </c>
      <c r="C3" s="237">
        <v>5</v>
      </c>
      <c r="D3" s="225">
        <v>6</v>
      </c>
      <c r="E3" s="239">
        <v>0</v>
      </c>
      <c r="F3" s="230">
        <v>0</v>
      </c>
      <c r="G3" s="230">
        <v>1</v>
      </c>
      <c r="H3" s="225">
        <v>7</v>
      </c>
      <c r="I3" s="225">
        <v>10</v>
      </c>
      <c r="J3" s="230">
        <v>3</v>
      </c>
      <c r="K3" s="230">
        <v>0</v>
      </c>
      <c r="L3" s="225">
        <v>7</v>
      </c>
      <c r="M3" s="230">
        <v>0</v>
      </c>
      <c r="N3" s="230">
        <v>0</v>
      </c>
      <c r="O3" s="229">
        <v>0</v>
      </c>
      <c r="P3" s="229">
        <v>3</v>
      </c>
      <c r="Q3" s="231">
        <f t="shared" ref="Q3:Q22" si="0">D3+G3+H3+I3+J3+K3+L3+M3+N3+O3+P3</f>
        <v>37</v>
      </c>
      <c r="R3" s="241"/>
      <c r="S3" s="188"/>
    </row>
    <row r="4" spans="1:19" s="180" customFormat="1" ht="15.75" x14ac:dyDescent="0.25">
      <c r="A4" s="211">
        <v>3</v>
      </c>
      <c r="B4" s="236" t="s">
        <v>1483</v>
      </c>
      <c r="C4" s="191">
        <v>8</v>
      </c>
      <c r="D4" s="225">
        <v>6</v>
      </c>
      <c r="E4" s="192">
        <v>0</v>
      </c>
      <c r="F4" s="186">
        <v>0</v>
      </c>
      <c r="G4" s="186">
        <v>1</v>
      </c>
      <c r="H4" s="225">
        <v>6</v>
      </c>
      <c r="I4" s="225">
        <v>10</v>
      </c>
      <c r="J4" s="186">
        <v>3</v>
      </c>
      <c r="K4" s="186">
        <v>0</v>
      </c>
      <c r="L4" s="225">
        <v>7</v>
      </c>
      <c r="M4" s="186">
        <v>0</v>
      </c>
      <c r="N4" s="186">
        <v>0</v>
      </c>
      <c r="O4" s="186">
        <v>0</v>
      </c>
      <c r="P4" s="229">
        <v>3</v>
      </c>
      <c r="Q4" s="231">
        <f t="shared" si="0"/>
        <v>36</v>
      </c>
      <c r="R4" s="187"/>
      <c r="S4" s="188"/>
    </row>
    <row r="5" spans="1:19" s="180" customFormat="1" ht="15.75" x14ac:dyDescent="0.25">
      <c r="A5" s="211">
        <v>4</v>
      </c>
      <c r="B5" s="203" t="s">
        <v>1483</v>
      </c>
      <c r="C5" s="191" t="s">
        <v>342</v>
      </c>
      <c r="D5" s="225">
        <v>6</v>
      </c>
      <c r="E5" s="192">
        <v>0</v>
      </c>
      <c r="F5" s="186">
        <v>0</v>
      </c>
      <c r="G5" s="186">
        <v>1</v>
      </c>
      <c r="H5" s="184">
        <v>8</v>
      </c>
      <c r="I5" s="225">
        <v>10</v>
      </c>
      <c r="J5" s="186">
        <v>3</v>
      </c>
      <c r="K5" s="186">
        <v>0</v>
      </c>
      <c r="L5" s="184">
        <v>5</v>
      </c>
      <c r="M5" s="186">
        <v>0</v>
      </c>
      <c r="N5" s="186">
        <v>0</v>
      </c>
      <c r="O5" s="186">
        <v>0</v>
      </c>
      <c r="P5" s="229">
        <v>3</v>
      </c>
      <c r="Q5" s="231">
        <f t="shared" si="0"/>
        <v>36</v>
      </c>
      <c r="R5" s="187"/>
      <c r="S5" s="188"/>
    </row>
    <row r="6" spans="1:19" s="180" customFormat="1" ht="15.75" x14ac:dyDescent="0.25">
      <c r="A6" s="212">
        <v>5</v>
      </c>
      <c r="B6" s="203" t="s">
        <v>936</v>
      </c>
      <c r="C6" s="191" t="s">
        <v>718</v>
      </c>
      <c r="D6" s="225">
        <v>6</v>
      </c>
      <c r="E6" s="190">
        <v>0</v>
      </c>
      <c r="F6" s="189">
        <v>0</v>
      </c>
      <c r="G6" s="189">
        <v>1</v>
      </c>
      <c r="H6" s="187">
        <v>5</v>
      </c>
      <c r="I6" s="225">
        <v>10</v>
      </c>
      <c r="J6" s="189">
        <v>3</v>
      </c>
      <c r="K6" s="189">
        <v>0</v>
      </c>
      <c r="L6" s="184">
        <v>7</v>
      </c>
      <c r="M6" s="189">
        <v>0</v>
      </c>
      <c r="N6" s="189">
        <v>0</v>
      </c>
      <c r="O6" s="189">
        <v>0</v>
      </c>
      <c r="P6" s="229">
        <v>3</v>
      </c>
      <c r="Q6" s="231">
        <f t="shared" si="0"/>
        <v>35</v>
      </c>
      <c r="R6" s="191"/>
      <c r="S6" s="188"/>
    </row>
    <row r="7" spans="1:19" s="180" customFormat="1" ht="15.75" x14ac:dyDescent="0.25">
      <c r="A7" s="211">
        <v>6</v>
      </c>
      <c r="B7" s="202" t="s">
        <v>1483</v>
      </c>
      <c r="C7" s="191">
        <v>66</v>
      </c>
      <c r="D7" s="184">
        <v>5</v>
      </c>
      <c r="E7" s="192">
        <v>0</v>
      </c>
      <c r="F7" s="186">
        <v>0</v>
      </c>
      <c r="G7" s="186">
        <v>1</v>
      </c>
      <c r="H7" s="195">
        <v>6</v>
      </c>
      <c r="I7" s="225">
        <v>10</v>
      </c>
      <c r="J7" s="186">
        <v>3</v>
      </c>
      <c r="K7" s="186">
        <v>0</v>
      </c>
      <c r="L7" s="184">
        <v>7</v>
      </c>
      <c r="M7" s="186">
        <v>0</v>
      </c>
      <c r="N7" s="186">
        <v>0</v>
      </c>
      <c r="O7" s="186">
        <v>0</v>
      </c>
      <c r="P7" s="229">
        <v>3</v>
      </c>
      <c r="Q7" s="231">
        <f t="shared" si="0"/>
        <v>35</v>
      </c>
      <c r="R7" s="187"/>
      <c r="S7" s="188"/>
    </row>
    <row r="8" spans="1:19" s="180" customFormat="1" ht="15.75" x14ac:dyDescent="0.25">
      <c r="A8" s="211">
        <v>7</v>
      </c>
      <c r="B8" s="203" t="s">
        <v>1049</v>
      </c>
      <c r="C8" s="191" t="s">
        <v>1401</v>
      </c>
      <c r="D8" s="184">
        <v>5</v>
      </c>
      <c r="E8" s="192">
        <v>0</v>
      </c>
      <c r="F8" s="186">
        <v>0</v>
      </c>
      <c r="G8" s="186">
        <v>1</v>
      </c>
      <c r="H8" s="184">
        <v>6</v>
      </c>
      <c r="I8" s="225">
        <v>10</v>
      </c>
      <c r="J8" s="186">
        <v>3</v>
      </c>
      <c r="K8" s="186">
        <v>0</v>
      </c>
      <c r="L8" s="184">
        <v>7</v>
      </c>
      <c r="M8" s="186">
        <v>0</v>
      </c>
      <c r="N8" s="186">
        <v>0</v>
      </c>
      <c r="O8" s="186">
        <v>0</v>
      </c>
      <c r="P8" s="229">
        <v>3</v>
      </c>
      <c r="Q8" s="231">
        <f t="shared" si="0"/>
        <v>35</v>
      </c>
      <c r="R8" s="187"/>
      <c r="S8" s="188"/>
    </row>
    <row r="9" spans="1:19" s="180" customFormat="1" ht="15.75" x14ac:dyDescent="0.25">
      <c r="A9" s="211">
        <v>8</v>
      </c>
      <c r="B9" s="203" t="s">
        <v>1049</v>
      </c>
      <c r="C9" s="191">
        <v>60</v>
      </c>
      <c r="D9" s="184">
        <v>5</v>
      </c>
      <c r="E9" s="184">
        <v>0</v>
      </c>
      <c r="F9" s="186">
        <v>0</v>
      </c>
      <c r="G9" s="186">
        <v>1</v>
      </c>
      <c r="H9" s="184">
        <v>6</v>
      </c>
      <c r="I9" s="225">
        <v>10</v>
      </c>
      <c r="J9" s="186">
        <v>3</v>
      </c>
      <c r="K9" s="186">
        <v>0</v>
      </c>
      <c r="L9" s="184">
        <v>7</v>
      </c>
      <c r="M9" s="186">
        <v>0</v>
      </c>
      <c r="N9" s="186">
        <v>0</v>
      </c>
      <c r="O9" s="186">
        <v>0</v>
      </c>
      <c r="P9" s="229">
        <v>3</v>
      </c>
      <c r="Q9" s="231">
        <f t="shared" si="0"/>
        <v>35</v>
      </c>
      <c r="R9" s="187"/>
      <c r="S9" s="188"/>
    </row>
    <row r="10" spans="1:19" s="180" customFormat="1" ht="15.75" x14ac:dyDescent="0.25">
      <c r="A10" s="211">
        <v>9</v>
      </c>
      <c r="B10" s="203" t="s">
        <v>1675</v>
      </c>
      <c r="C10" s="191">
        <v>52</v>
      </c>
      <c r="D10" s="184">
        <v>5</v>
      </c>
      <c r="E10" s="185">
        <v>0</v>
      </c>
      <c r="F10" s="185">
        <v>0</v>
      </c>
      <c r="G10" s="185">
        <v>1</v>
      </c>
      <c r="H10" s="185">
        <v>6</v>
      </c>
      <c r="I10" s="225">
        <v>10</v>
      </c>
      <c r="J10" s="185">
        <v>3</v>
      </c>
      <c r="K10" s="185">
        <v>0</v>
      </c>
      <c r="L10" s="185">
        <v>7</v>
      </c>
      <c r="M10" s="185">
        <v>0</v>
      </c>
      <c r="N10" s="185">
        <v>0</v>
      </c>
      <c r="O10" s="185">
        <v>0</v>
      </c>
      <c r="P10" s="229">
        <v>3</v>
      </c>
      <c r="Q10" s="231">
        <f t="shared" si="0"/>
        <v>35</v>
      </c>
      <c r="R10" s="187"/>
      <c r="S10" s="188"/>
    </row>
    <row r="11" spans="1:19" s="180" customFormat="1" ht="15.75" x14ac:dyDescent="0.25">
      <c r="A11" s="211">
        <v>10</v>
      </c>
      <c r="B11" s="203" t="s">
        <v>210</v>
      </c>
      <c r="C11" s="191">
        <v>19</v>
      </c>
      <c r="D11" s="192">
        <v>6</v>
      </c>
      <c r="E11" s="190">
        <v>0</v>
      </c>
      <c r="F11" s="189">
        <v>0</v>
      </c>
      <c r="G11" s="189">
        <v>1</v>
      </c>
      <c r="H11" s="187">
        <v>6</v>
      </c>
      <c r="I11" s="187">
        <v>10</v>
      </c>
      <c r="J11" s="189">
        <v>3</v>
      </c>
      <c r="K11" s="189">
        <v>0</v>
      </c>
      <c r="L11" s="184">
        <v>5</v>
      </c>
      <c r="M11" s="189">
        <v>0</v>
      </c>
      <c r="N11" s="189">
        <v>0</v>
      </c>
      <c r="O11" s="189">
        <v>0</v>
      </c>
      <c r="P11" s="229">
        <v>3</v>
      </c>
      <c r="Q11" s="231">
        <f t="shared" si="0"/>
        <v>34</v>
      </c>
      <c r="R11" s="187"/>
      <c r="S11" s="188"/>
    </row>
    <row r="12" spans="1:19" s="180" customFormat="1" ht="15.75" x14ac:dyDescent="0.25">
      <c r="A12" s="211">
        <v>11</v>
      </c>
      <c r="B12" s="203" t="s">
        <v>210</v>
      </c>
      <c r="C12" s="191">
        <v>25</v>
      </c>
      <c r="D12" s="184">
        <v>6</v>
      </c>
      <c r="E12" s="192">
        <v>0</v>
      </c>
      <c r="F12" s="186">
        <v>0</v>
      </c>
      <c r="G12" s="186">
        <v>1</v>
      </c>
      <c r="H12" s="226">
        <v>6</v>
      </c>
      <c r="I12" s="187">
        <v>10</v>
      </c>
      <c r="J12" s="186">
        <v>3</v>
      </c>
      <c r="K12" s="186">
        <v>0</v>
      </c>
      <c r="L12" s="184">
        <v>5</v>
      </c>
      <c r="M12" s="186">
        <v>0</v>
      </c>
      <c r="N12" s="186">
        <v>0</v>
      </c>
      <c r="O12" s="186">
        <v>0</v>
      </c>
      <c r="P12" s="229">
        <v>3</v>
      </c>
      <c r="Q12" s="231">
        <f t="shared" si="0"/>
        <v>34</v>
      </c>
      <c r="R12" s="187"/>
      <c r="S12" s="188"/>
    </row>
    <row r="13" spans="1:19" s="180" customFormat="1" ht="15.75" x14ac:dyDescent="0.25">
      <c r="A13" s="211">
        <v>12</v>
      </c>
      <c r="B13" s="203" t="s">
        <v>210</v>
      </c>
      <c r="C13" s="191">
        <v>27</v>
      </c>
      <c r="D13" s="184">
        <v>6</v>
      </c>
      <c r="E13" s="190">
        <v>0</v>
      </c>
      <c r="F13" s="189">
        <v>0</v>
      </c>
      <c r="G13" s="189">
        <v>1</v>
      </c>
      <c r="H13" s="187">
        <v>6</v>
      </c>
      <c r="I13" s="187">
        <v>10</v>
      </c>
      <c r="J13" s="189">
        <v>3</v>
      </c>
      <c r="K13" s="189">
        <v>0</v>
      </c>
      <c r="L13" s="184">
        <v>5</v>
      </c>
      <c r="M13" s="189">
        <v>0</v>
      </c>
      <c r="N13" s="189">
        <v>0</v>
      </c>
      <c r="O13" s="189">
        <v>0</v>
      </c>
      <c r="P13" s="229">
        <v>3</v>
      </c>
      <c r="Q13" s="231">
        <f t="shared" si="0"/>
        <v>34</v>
      </c>
      <c r="R13" s="187"/>
      <c r="S13" s="188"/>
    </row>
    <row r="14" spans="1:19" s="180" customFormat="1" ht="15.75" x14ac:dyDescent="0.25">
      <c r="A14" s="211">
        <v>13</v>
      </c>
      <c r="B14" s="203" t="s">
        <v>1675</v>
      </c>
      <c r="C14" s="191">
        <v>22</v>
      </c>
      <c r="D14" s="184">
        <v>5</v>
      </c>
      <c r="E14" s="189">
        <v>0</v>
      </c>
      <c r="F14" s="189">
        <v>0</v>
      </c>
      <c r="G14" s="189">
        <v>1</v>
      </c>
      <c r="H14" s="187">
        <v>7</v>
      </c>
      <c r="I14" s="187">
        <v>10</v>
      </c>
      <c r="J14" s="189">
        <v>3</v>
      </c>
      <c r="K14" s="189">
        <v>0</v>
      </c>
      <c r="L14" s="184">
        <v>4</v>
      </c>
      <c r="M14" s="189">
        <v>0</v>
      </c>
      <c r="N14" s="189">
        <v>0</v>
      </c>
      <c r="O14" s="189">
        <v>0</v>
      </c>
      <c r="P14" s="229">
        <v>3</v>
      </c>
      <c r="Q14" s="231">
        <f t="shared" si="0"/>
        <v>33</v>
      </c>
      <c r="R14" s="187"/>
      <c r="S14" s="188"/>
    </row>
    <row r="15" spans="1:19" s="180" customFormat="1" ht="15.75" x14ac:dyDescent="0.25">
      <c r="A15" s="211">
        <v>14</v>
      </c>
      <c r="B15" s="238" t="s">
        <v>1857</v>
      </c>
      <c r="C15" s="191">
        <v>22</v>
      </c>
      <c r="D15" s="184">
        <v>5</v>
      </c>
      <c r="E15" s="192">
        <v>0</v>
      </c>
      <c r="F15" s="186">
        <v>0</v>
      </c>
      <c r="G15" s="186">
        <v>1</v>
      </c>
      <c r="H15" s="187">
        <v>9</v>
      </c>
      <c r="I15" s="187">
        <v>10</v>
      </c>
      <c r="J15" s="186">
        <v>3</v>
      </c>
      <c r="K15" s="186">
        <v>0</v>
      </c>
      <c r="L15" s="184">
        <v>2</v>
      </c>
      <c r="M15" s="186">
        <v>0</v>
      </c>
      <c r="N15" s="186">
        <v>0</v>
      </c>
      <c r="O15" s="186">
        <v>0</v>
      </c>
      <c r="P15" s="229">
        <v>3</v>
      </c>
      <c r="Q15" s="231">
        <f t="shared" si="0"/>
        <v>33</v>
      </c>
      <c r="R15" s="187"/>
      <c r="S15" s="188"/>
    </row>
    <row r="16" spans="1:19" s="180" customFormat="1" ht="15.75" x14ac:dyDescent="0.25">
      <c r="A16" s="211">
        <v>15</v>
      </c>
      <c r="B16" s="203" t="s">
        <v>2083</v>
      </c>
      <c r="C16" s="191" t="s">
        <v>2035</v>
      </c>
      <c r="D16" s="184">
        <v>6</v>
      </c>
      <c r="E16" s="192">
        <v>0</v>
      </c>
      <c r="F16" s="186">
        <v>0</v>
      </c>
      <c r="G16" s="186">
        <v>1</v>
      </c>
      <c r="H16" s="187">
        <v>6</v>
      </c>
      <c r="I16" s="187">
        <v>9</v>
      </c>
      <c r="J16" s="186">
        <v>3</v>
      </c>
      <c r="K16" s="186">
        <v>0</v>
      </c>
      <c r="L16" s="184">
        <v>5</v>
      </c>
      <c r="M16" s="186">
        <v>0</v>
      </c>
      <c r="N16" s="186">
        <v>0</v>
      </c>
      <c r="O16" s="186">
        <v>0</v>
      </c>
      <c r="P16" s="229">
        <v>3</v>
      </c>
      <c r="Q16" s="231">
        <f t="shared" si="0"/>
        <v>33</v>
      </c>
      <c r="R16" s="187"/>
      <c r="S16" s="188"/>
    </row>
    <row r="17" spans="1:19" s="180" customFormat="1" ht="15.75" x14ac:dyDescent="0.25">
      <c r="A17" s="211">
        <v>16</v>
      </c>
      <c r="B17" s="202" t="s">
        <v>779</v>
      </c>
      <c r="C17" s="185">
        <v>13</v>
      </c>
      <c r="D17" s="184">
        <v>6</v>
      </c>
      <c r="E17" s="190">
        <v>0</v>
      </c>
      <c r="F17" s="189">
        <v>0</v>
      </c>
      <c r="G17" s="189">
        <v>1</v>
      </c>
      <c r="H17" s="187">
        <v>6</v>
      </c>
      <c r="I17" s="187">
        <v>10</v>
      </c>
      <c r="J17" s="189">
        <v>3</v>
      </c>
      <c r="K17" s="189">
        <v>0</v>
      </c>
      <c r="L17" s="184">
        <v>4</v>
      </c>
      <c r="M17" s="189">
        <v>0</v>
      </c>
      <c r="N17" s="189">
        <v>0</v>
      </c>
      <c r="O17" s="189">
        <v>0</v>
      </c>
      <c r="P17" s="229">
        <v>3</v>
      </c>
      <c r="Q17" s="231">
        <f t="shared" si="0"/>
        <v>33</v>
      </c>
      <c r="R17" s="187"/>
      <c r="S17" s="188"/>
    </row>
    <row r="18" spans="1:19" s="180" customFormat="1" ht="25.5" x14ac:dyDescent="0.25">
      <c r="A18" s="211">
        <v>17</v>
      </c>
      <c r="B18" s="203" t="s">
        <v>1483</v>
      </c>
      <c r="C18" s="185">
        <v>50</v>
      </c>
      <c r="D18" s="184">
        <v>5</v>
      </c>
      <c r="E18" s="186">
        <v>0</v>
      </c>
      <c r="F18" s="186">
        <v>0</v>
      </c>
      <c r="G18" s="186">
        <v>1</v>
      </c>
      <c r="H18" s="184">
        <v>7</v>
      </c>
      <c r="I18" s="187">
        <v>10</v>
      </c>
      <c r="J18" s="186">
        <v>3</v>
      </c>
      <c r="K18" s="186">
        <v>0</v>
      </c>
      <c r="L18" s="184">
        <v>7</v>
      </c>
      <c r="M18" s="186">
        <v>0</v>
      </c>
      <c r="N18" s="186">
        <v>0</v>
      </c>
      <c r="O18" s="186">
        <v>0</v>
      </c>
      <c r="P18" s="229">
        <v>0</v>
      </c>
      <c r="Q18" s="231">
        <f t="shared" si="0"/>
        <v>33</v>
      </c>
      <c r="R18" s="200" t="s">
        <v>2511</v>
      </c>
      <c r="S18" s="188"/>
    </row>
    <row r="19" spans="1:19" s="180" customFormat="1" ht="25.5" x14ac:dyDescent="0.25">
      <c r="A19" s="213">
        <v>18</v>
      </c>
      <c r="B19" s="204" t="s">
        <v>628</v>
      </c>
      <c r="C19" s="196" t="s">
        <v>733</v>
      </c>
      <c r="D19" s="195">
        <v>6</v>
      </c>
      <c r="E19" s="197">
        <v>0</v>
      </c>
      <c r="F19" s="197">
        <v>0</v>
      </c>
      <c r="G19" s="197">
        <v>1</v>
      </c>
      <c r="H19" s="195">
        <v>6</v>
      </c>
      <c r="I19" s="187">
        <v>10</v>
      </c>
      <c r="J19" s="197">
        <v>3</v>
      </c>
      <c r="K19" s="197">
        <v>0</v>
      </c>
      <c r="L19" s="195">
        <v>5</v>
      </c>
      <c r="M19" s="197">
        <v>0</v>
      </c>
      <c r="N19" s="197">
        <v>0</v>
      </c>
      <c r="O19" s="197">
        <v>0</v>
      </c>
      <c r="P19" s="229">
        <v>0</v>
      </c>
      <c r="Q19" s="231">
        <f t="shared" si="0"/>
        <v>31</v>
      </c>
      <c r="R19" s="200" t="s">
        <v>2511</v>
      </c>
      <c r="S19" s="188"/>
    </row>
    <row r="20" spans="1:19" s="180" customFormat="1" ht="25.5" x14ac:dyDescent="0.25">
      <c r="A20" s="211">
        <v>19</v>
      </c>
      <c r="B20" s="205" t="s">
        <v>1483</v>
      </c>
      <c r="C20" s="191" t="s">
        <v>1625</v>
      </c>
      <c r="D20" s="187">
        <v>6</v>
      </c>
      <c r="E20" s="190">
        <v>0</v>
      </c>
      <c r="F20" s="189">
        <v>0</v>
      </c>
      <c r="G20" s="189">
        <v>1</v>
      </c>
      <c r="H20" s="187">
        <v>6</v>
      </c>
      <c r="I20" s="187">
        <v>10</v>
      </c>
      <c r="J20" s="189">
        <v>3</v>
      </c>
      <c r="K20" s="189">
        <v>0</v>
      </c>
      <c r="L20" s="187">
        <v>5</v>
      </c>
      <c r="M20" s="189">
        <v>0</v>
      </c>
      <c r="N20" s="189">
        <v>0</v>
      </c>
      <c r="O20" s="189">
        <v>0</v>
      </c>
      <c r="P20" s="229">
        <v>0</v>
      </c>
      <c r="Q20" s="231">
        <f t="shared" si="0"/>
        <v>31</v>
      </c>
      <c r="R20" s="200" t="s">
        <v>2511</v>
      </c>
      <c r="S20" s="188"/>
    </row>
    <row r="21" spans="1:19" s="180" customFormat="1" ht="25.5" x14ac:dyDescent="0.25">
      <c r="A21" s="211">
        <v>20</v>
      </c>
      <c r="B21" s="203" t="s">
        <v>1995</v>
      </c>
      <c r="C21" s="185" t="s">
        <v>765</v>
      </c>
      <c r="D21" s="184">
        <v>6</v>
      </c>
      <c r="E21" s="190">
        <v>0</v>
      </c>
      <c r="F21" s="189">
        <v>0</v>
      </c>
      <c r="G21" s="189">
        <v>1</v>
      </c>
      <c r="H21" s="187">
        <v>6</v>
      </c>
      <c r="I21" s="187">
        <v>10</v>
      </c>
      <c r="J21" s="189">
        <v>3</v>
      </c>
      <c r="K21" s="189">
        <v>0</v>
      </c>
      <c r="L21" s="184">
        <v>7</v>
      </c>
      <c r="M21" s="189">
        <v>0</v>
      </c>
      <c r="N21" s="189">
        <v>0</v>
      </c>
      <c r="O21" s="189">
        <v>0</v>
      </c>
      <c r="P21" s="229">
        <v>0</v>
      </c>
      <c r="Q21" s="231">
        <f t="shared" si="0"/>
        <v>33</v>
      </c>
      <c r="R21" s="200" t="s">
        <v>2511</v>
      </c>
      <c r="S21" s="188"/>
    </row>
    <row r="22" spans="1:19" s="180" customFormat="1" ht="25.5" x14ac:dyDescent="0.25">
      <c r="A22" s="211">
        <v>21</v>
      </c>
      <c r="B22" s="205" t="s">
        <v>628</v>
      </c>
      <c r="C22" s="191">
        <v>14</v>
      </c>
      <c r="D22" s="187">
        <v>6</v>
      </c>
      <c r="E22" s="190">
        <v>0</v>
      </c>
      <c r="F22" s="189">
        <v>0</v>
      </c>
      <c r="G22" s="189">
        <v>1</v>
      </c>
      <c r="H22" s="187">
        <v>6</v>
      </c>
      <c r="I22" s="187">
        <v>10</v>
      </c>
      <c r="J22" s="189">
        <v>3</v>
      </c>
      <c r="K22" s="189">
        <v>0</v>
      </c>
      <c r="L22" s="187">
        <v>5</v>
      </c>
      <c r="M22" s="189">
        <v>0</v>
      </c>
      <c r="N22" s="189">
        <v>0</v>
      </c>
      <c r="O22" s="189">
        <v>0</v>
      </c>
      <c r="P22" s="229">
        <v>0</v>
      </c>
      <c r="Q22" s="231">
        <f t="shared" si="0"/>
        <v>31</v>
      </c>
      <c r="R22" s="200" t="s">
        <v>2511</v>
      </c>
      <c r="S22" s="188"/>
    </row>
    <row r="23" spans="1:19" s="180" customFormat="1" ht="25.5" x14ac:dyDescent="0.25">
      <c r="A23" s="211">
        <v>22</v>
      </c>
      <c r="B23" s="238" t="s">
        <v>628</v>
      </c>
      <c r="C23" s="193" t="s">
        <v>458</v>
      </c>
      <c r="D23" s="193">
        <v>6</v>
      </c>
      <c r="E23" s="194">
        <v>0</v>
      </c>
      <c r="F23" s="194">
        <v>0</v>
      </c>
      <c r="G23" s="194">
        <v>1</v>
      </c>
      <c r="H23" s="187">
        <v>6</v>
      </c>
      <c r="I23" s="187">
        <v>10</v>
      </c>
      <c r="J23" s="194">
        <v>3</v>
      </c>
      <c r="K23" s="194">
        <v>0</v>
      </c>
      <c r="L23" s="193">
        <v>3</v>
      </c>
      <c r="M23" s="189">
        <v>0</v>
      </c>
      <c r="N23" s="189">
        <v>0</v>
      </c>
      <c r="O23" s="189">
        <v>0</v>
      </c>
      <c r="P23" s="229">
        <v>0</v>
      </c>
      <c r="Q23" s="231">
        <v>32</v>
      </c>
      <c r="R23" s="200" t="s">
        <v>2511</v>
      </c>
      <c r="S23" s="188"/>
    </row>
    <row r="24" spans="1:19" s="180" customFormat="1" ht="25.5" x14ac:dyDescent="0.25">
      <c r="A24" s="211">
        <v>23</v>
      </c>
      <c r="B24" s="202" t="s">
        <v>2280</v>
      </c>
      <c r="C24" s="184">
        <v>12</v>
      </c>
      <c r="D24" s="184">
        <v>6</v>
      </c>
      <c r="E24" s="192">
        <v>0</v>
      </c>
      <c r="F24" s="186">
        <v>0</v>
      </c>
      <c r="G24" s="186">
        <v>1</v>
      </c>
      <c r="H24" s="184">
        <v>7</v>
      </c>
      <c r="I24" s="187">
        <v>10</v>
      </c>
      <c r="J24" s="186">
        <v>3</v>
      </c>
      <c r="K24" s="186">
        <v>0</v>
      </c>
      <c r="L24" s="184">
        <v>7</v>
      </c>
      <c r="M24" s="189">
        <v>0</v>
      </c>
      <c r="N24" s="189">
        <v>0</v>
      </c>
      <c r="O24" s="189">
        <v>0</v>
      </c>
      <c r="P24" s="229">
        <v>0</v>
      </c>
      <c r="Q24" s="231">
        <f t="shared" ref="Q24:Q30" si="1">D24+G24+H24+I24+J24+K24+L24+M24+N24+O24+P24</f>
        <v>34</v>
      </c>
      <c r="R24" s="200" t="s">
        <v>2511</v>
      </c>
      <c r="S24" s="188"/>
    </row>
    <row r="25" spans="1:19" s="180" customFormat="1" ht="25.5" x14ac:dyDescent="0.25">
      <c r="A25" s="211">
        <v>24</v>
      </c>
      <c r="B25" s="205" t="s">
        <v>1648</v>
      </c>
      <c r="C25" s="191">
        <v>3</v>
      </c>
      <c r="D25" s="187">
        <v>6</v>
      </c>
      <c r="E25" s="190">
        <v>0</v>
      </c>
      <c r="F25" s="189">
        <v>0</v>
      </c>
      <c r="G25" s="189">
        <v>1</v>
      </c>
      <c r="H25" s="187">
        <v>6</v>
      </c>
      <c r="I25" s="187">
        <v>10</v>
      </c>
      <c r="J25" s="189">
        <v>3</v>
      </c>
      <c r="K25" s="189">
        <v>0</v>
      </c>
      <c r="L25" s="187">
        <v>2</v>
      </c>
      <c r="M25" s="189">
        <v>0</v>
      </c>
      <c r="N25" s="189">
        <v>0</v>
      </c>
      <c r="O25" s="189">
        <v>0</v>
      </c>
      <c r="P25" s="229">
        <v>0</v>
      </c>
      <c r="Q25" s="231">
        <f t="shared" si="1"/>
        <v>28</v>
      </c>
      <c r="R25" s="200" t="s">
        <v>2511</v>
      </c>
      <c r="S25" s="188"/>
    </row>
    <row r="26" spans="1:19" s="180" customFormat="1" ht="25.5" x14ac:dyDescent="0.25">
      <c r="A26" s="211">
        <v>25</v>
      </c>
      <c r="B26" s="205" t="s">
        <v>1675</v>
      </c>
      <c r="C26" s="191">
        <v>9</v>
      </c>
      <c r="D26" s="187">
        <v>5</v>
      </c>
      <c r="E26" s="190">
        <v>0</v>
      </c>
      <c r="F26" s="189">
        <v>0</v>
      </c>
      <c r="G26" s="189">
        <v>1</v>
      </c>
      <c r="H26" s="187">
        <v>7</v>
      </c>
      <c r="I26" s="187">
        <v>0</v>
      </c>
      <c r="J26" s="189">
        <v>3</v>
      </c>
      <c r="K26" s="189">
        <v>0</v>
      </c>
      <c r="L26" s="187">
        <v>3</v>
      </c>
      <c r="M26" s="189">
        <v>0</v>
      </c>
      <c r="N26" s="189">
        <v>0</v>
      </c>
      <c r="O26" s="189">
        <v>0</v>
      </c>
      <c r="P26" s="229">
        <v>0</v>
      </c>
      <c r="Q26" s="231">
        <f t="shared" si="1"/>
        <v>19</v>
      </c>
      <c r="R26" s="200" t="s">
        <v>2511</v>
      </c>
      <c r="S26" s="188"/>
    </row>
    <row r="27" spans="1:19" s="180" customFormat="1" ht="25.5" x14ac:dyDescent="0.25">
      <c r="A27" s="211">
        <v>26</v>
      </c>
      <c r="B27" s="202" t="s">
        <v>779</v>
      </c>
      <c r="C27" s="185">
        <v>7</v>
      </c>
      <c r="D27" s="184">
        <v>6</v>
      </c>
      <c r="E27" s="192">
        <v>0</v>
      </c>
      <c r="F27" s="186">
        <v>0</v>
      </c>
      <c r="G27" s="186">
        <v>1</v>
      </c>
      <c r="H27" s="184">
        <v>6</v>
      </c>
      <c r="I27" s="184">
        <v>10</v>
      </c>
      <c r="J27" s="186">
        <v>3</v>
      </c>
      <c r="K27" s="186">
        <v>0</v>
      </c>
      <c r="L27" s="184">
        <v>7</v>
      </c>
      <c r="M27" s="189">
        <v>0</v>
      </c>
      <c r="N27" s="189">
        <v>0</v>
      </c>
      <c r="O27" s="189">
        <v>0</v>
      </c>
      <c r="P27" s="229">
        <v>0</v>
      </c>
      <c r="Q27" s="231">
        <f t="shared" si="1"/>
        <v>33</v>
      </c>
      <c r="R27" s="200" t="s">
        <v>2511</v>
      </c>
      <c r="S27" s="188"/>
    </row>
    <row r="28" spans="1:19" s="180" customFormat="1" ht="25.5" x14ac:dyDescent="0.25">
      <c r="A28" s="211">
        <v>27</v>
      </c>
      <c r="B28" s="205" t="s">
        <v>1483</v>
      </c>
      <c r="C28" s="191">
        <v>74</v>
      </c>
      <c r="D28" s="187">
        <v>3</v>
      </c>
      <c r="E28" s="190">
        <v>0</v>
      </c>
      <c r="F28" s="189">
        <v>0</v>
      </c>
      <c r="G28" s="189">
        <v>1</v>
      </c>
      <c r="H28" s="187">
        <v>6</v>
      </c>
      <c r="I28" s="184">
        <v>10</v>
      </c>
      <c r="J28" s="189">
        <v>3</v>
      </c>
      <c r="K28" s="189">
        <v>0</v>
      </c>
      <c r="L28" s="187">
        <v>3</v>
      </c>
      <c r="M28" s="189">
        <v>0</v>
      </c>
      <c r="N28" s="189">
        <v>0</v>
      </c>
      <c r="O28" s="189">
        <v>0</v>
      </c>
      <c r="P28" s="229">
        <v>0</v>
      </c>
      <c r="Q28" s="231">
        <f t="shared" si="1"/>
        <v>26</v>
      </c>
      <c r="R28" s="200" t="s">
        <v>2511</v>
      </c>
      <c r="S28" s="188"/>
    </row>
    <row r="29" spans="1:19" s="180" customFormat="1" ht="25.5" x14ac:dyDescent="0.25">
      <c r="A29" s="211">
        <v>28</v>
      </c>
      <c r="B29" s="203" t="s">
        <v>463</v>
      </c>
      <c r="C29" s="185">
        <v>18</v>
      </c>
      <c r="D29" s="184">
        <v>6</v>
      </c>
      <c r="E29" s="192">
        <v>0</v>
      </c>
      <c r="F29" s="186">
        <v>0</v>
      </c>
      <c r="G29" s="186">
        <v>1</v>
      </c>
      <c r="H29" s="225">
        <v>7</v>
      </c>
      <c r="I29" s="184">
        <v>10</v>
      </c>
      <c r="J29" s="186">
        <v>3</v>
      </c>
      <c r="K29" s="186">
        <v>0</v>
      </c>
      <c r="L29" s="184">
        <v>7</v>
      </c>
      <c r="M29" s="189">
        <v>0</v>
      </c>
      <c r="N29" s="189">
        <v>0</v>
      </c>
      <c r="O29" s="189">
        <v>0</v>
      </c>
      <c r="P29" s="229">
        <v>0</v>
      </c>
      <c r="Q29" s="231">
        <f t="shared" si="1"/>
        <v>34</v>
      </c>
      <c r="R29" s="200" t="s">
        <v>2511</v>
      </c>
      <c r="S29" s="188"/>
    </row>
    <row r="30" spans="1:19" s="180" customFormat="1" ht="25.5" x14ac:dyDescent="0.25">
      <c r="A30" s="211">
        <v>29</v>
      </c>
      <c r="B30" s="202" t="s">
        <v>2280</v>
      </c>
      <c r="C30" s="184">
        <v>2</v>
      </c>
      <c r="D30" s="184">
        <v>5</v>
      </c>
      <c r="E30" s="192">
        <v>0</v>
      </c>
      <c r="F30" s="186">
        <v>0</v>
      </c>
      <c r="G30" s="186">
        <v>1</v>
      </c>
      <c r="H30" s="184">
        <v>6</v>
      </c>
      <c r="I30" s="184">
        <v>10</v>
      </c>
      <c r="J30" s="186">
        <v>3</v>
      </c>
      <c r="K30" s="186">
        <v>0</v>
      </c>
      <c r="L30" s="184">
        <v>7</v>
      </c>
      <c r="M30" s="189">
        <v>0</v>
      </c>
      <c r="N30" s="189">
        <v>0</v>
      </c>
      <c r="O30" s="189">
        <v>0</v>
      </c>
      <c r="P30" s="229">
        <v>0</v>
      </c>
      <c r="Q30" s="231">
        <f t="shared" si="1"/>
        <v>32</v>
      </c>
      <c r="R30" s="200" t="s">
        <v>2511</v>
      </c>
      <c r="S30" s="188"/>
    </row>
    <row r="31" spans="1:19" s="180" customFormat="1" ht="15.75" x14ac:dyDescent="0.25">
      <c r="N31" s="210"/>
      <c r="O31" s="210"/>
      <c r="R31" s="240"/>
      <c r="S31" s="188"/>
    </row>
    <row r="32" spans="1:19" s="180" customFormat="1" ht="15.75" x14ac:dyDescent="0.25">
      <c r="N32" s="210"/>
      <c r="O32" s="210"/>
      <c r="R32" s="240"/>
      <c r="S32" s="188"/>
    </row>
    <row r="33" spans="1:19" s="180" customFormat="1" ht="15.75" x14ac:dyDescent="0.25">
      <c r="N33" s="210"/>
      <c r="O33" s="210"/>
      <c r="R33" s="240"/>
      <c r="S33" s="188"/>
    </row>
    <row r="34" spans="1:19" s="180" customFormat="1" ht="15.75" x14ac:dyDescent="0.25">
      <c r="N34" s="210"/>
      <c r="O34" s="210"/>
      <c r="R34" s="240"/>
      <c r="S34" s="188"/>
    </row>
    <row r="35" spans="1:19" s="180" customFormat="1" ht="15.75" x14ac:dyDescent="0.25">
      <c r="N35" s="210"/>
      <c r="O35" s="210"/>
      <c r="R35" s="240"/>
      <c r="S35" s="188"/>
    </row>
    <row r="36" spans="1:19" s="180" customFormat="1" ht="15.75" x14ac:dyDescent="0.25">
      <c r="N36" s="210"/>
      <c r="O36" s="210"/>
      <c r="R36" s="240"/>
      <c r="S36" s="188"/>
    </row>
    <row r="37" spans="1:19" s="180" customFormat="1" ht="15.75" x14ac:dyDescent="0.25">
      <c r="N37" s="210"/>
      <c r="O37" s="210"/>
      <c r="R37" s="240"/>
      <c r="S37" s="188"/>
    </row>
    <row r="38" spans="1:19" s="180" customFormat="1" ht="15.75" x14ac:dyDescent="0.25">
      <c r="A38" s="214"/>
      <c r="B38" s="206"/>
      <c r="C38" s="209"/>
      <c r="D38" s="188"/>
      <c r="E38" s="188"/>
      <c r="F38" s="188"/>
      <c r="G38" s="188"/>
      <c r="H38" s="198"/>
      <c r="I38" s="188"/>
      <c r="J38" s="188"/>
      <c r="K38" s="188"/>
      <c r="L38" s="188"/>
      <c r="M38" s="188"/>
      <c r="N38" s="209"/>
      <c r="O38" s="209"/>
      <c r="P38" s="198"/>
      <c r="Q38" s="188"/>
      <c r="R38" s="201"/>
      <c r="S38" s="188"/>
    </row>
    <row r="39" spans="1:19" s="180" customFormat="1" ht="15.75" x14ac:dyDescent="0.25">
      <c r="A39" s="214"/>
      <c r="B39" s="206"/>
      <c r="C39" s="209"/>
      <c r="D39" s="188"/>
      <c r="E39" s="188"/>
      <c r="F39" s="188"/>
      <c r="G39" s="188"/>
      <c r="H39" s="198"/>
      <c r="I39" s="188"/>
      <c r="J39" s="188"/>
      <c r="K39" s="188"/>
      <c r="L39" s="188"/>
      <c r="M39" s="188"/>
      <c r="N39" s="209"/>
      <c r="O39" s="209"/>
      <c r="P39" s="198"/>
      <c r="Q39" s="188"/>
      <c r="R39" s="199"/>
      <c r="S39" s="188"/>
    </row>
    <row r="40" spans="1:19" s="180" customFormat="1" ht="15.75" x14ac:dyDescent="0.25">
      <c r="A40" s="214"/>
      <c r="B40" s="206"/>
      <c r="C40" s="209"/>
      <c r="D40" s="188"/>
      <c r="E40" s="188"/>
      <c r="F40" s="188"/>
      <c r="G40" s="188"/>
      <c r="H40" s="198"/>
      <c r="I40" s="188"/>
      <c r="J40" s="188"/>
      <c r="K40" s="188"/>
      <c r="L40" s="188"/>
      <c r="M40" s="188"/>
      <c r="N40" s="209"/>
      <c r="O40" s="209"/>
      <c r="P40" s="198"/>
      <c r="Q40" s="188"/>
      <c r="R40" s="199"/>
      <c r="S40" s="188"/>
    </row>
    <row r="41" spans="1:19" s="180" customFormat="1" x14ac:dyDescent="0.25">
      <c r="A41" s="215"/>
      <c r="B41" s="207"/>
      <c r="C41" s="210"/>
      <c r="H41" s="182"/>
      <c r="N41" s="210"/>
      <c r="O41" s="210"/>
      <c r="P41" s="182"/>
      <c r="R41" s="183"/>
    </row>
    <row r="42" spans="1:19" s="180" customFormat="1" x14ac:dyDescent="0.25">
      <c r="A42" s="215"/>
      <c r="B42" s="207"/>
      <c r="C42" s="210"/>
      <c r="H42" s="182"/>
      <c r="N42" s="210"/>
      <c r="O42" s="210"/>
      <c r="P42" s="182"/>
      <c r="R42" s="183"/>
    </row>
    <row r="43" spans="1:19" s="180" customFormat="1" x14ac:dyDescent="0.25">
      <c r="A43" s="215"/>
      <c r="B43" s="207"/>
      <c r="C43" s="210"/>
      <c r="H43" s="182"/>
      <c r="N43" s="210"/>
      <c r="O43" s="210"/>
      <c r="P43" s="182"/>
      <c r="R43" s="183"/>
    </row>
    <row r="44" spans="1:19" s="180" customFormat="1" x14ac:dyDescent="0.25">
      <c r="A44" s="215"/>
      <c r="B44" s="207"/>
      <c r="C44" s="210"/>
      <c r="H44" s="182"/>
      <c r="N44" s="210"/>
      <c r="O44" s="210"/>
      <c r="P44" s="182"/>
      <c r="R44" s="183"/>
    </row>
    <row r="45" spans="1:19" s="180" customFormat="1" x14ac:dyDescent="0.25">
      <c r="A45" s="215"/>
      <c r="B45" s="207"/>
      <c r="C45" s="210"/>
      <c r="H45" s="182"/>
      <c r="N45" s="210"/>
      <c r="O45" s="210"/>
      <c r="P45" s="182"/>
      <c r="R45" s="183"/>
    </row>
    <row r="46" spans="1:19" s="180" customFormat="1" x14ac:dyDescent="0.25">
      <c r="A46" s="215"/>
      <c r="B46" s="207"/>
      <c r="C46" s="210"/>
      <c r="H46" s="182"/>
      <c r="N46" s="210"/>
      <c r="O46" s="210"/>
      <c r="P46" s="182"/>
      <c r="R46" s="183"/>
    </row>
    <row r="47" spans="1:19" s="180" customFormat="1" x14ac:dyDescent="0.25">
      <c r="A47" s="215"/>
      <c r="B47" s="207"/>
      <c r="C47" s="210"/>
      <c r="H47" s="182"/>
      <c r="N47" s="210"/>
      <c r="O47" s="210"/>
      <c r="P47" s="182"/>
      <c r="R47" s="183"/>
    </row>
    <row r="48" spans="1:19" s="180" customFormat="1" x14ac:dyDescent="0.25">
      <c r="A48" s="215"/>
      <c r="B48" s="207"/>
      <c r="C48" s="210"/>
      <c r="H48" s="182"/>
      <c r="N48" s="210"/>
      <c r="O48" s="210"/>
      <c r="P48" s="182"/>
      <c r="R48" s="183"/>
    </row>
    <row r="49" spans="1:18" s="180" customFormat="1" x14ac:dyDescent="0.25">
      <c r="A49" s="215"/>
      <c r="B49" s="207"/>
      <c r="C49" s="210"/>
      <c r="H49" s="182"/>
      <c r="N49" s="210"/>
      <c r="O49" s="210"/>
      <c r="P49" s="182"/>
      <c r="R49" s="183"/>
    </row>
    <row r="50" spans="1:18" s="180" customFormat="1" x14ac:dyDescent="0.25">
      <c r="A50" s="215"/>
      <c r="B50" s="207"/>
      <c r="C50" s="210"/>
      <c r="H50" s="182"/>
      <c r="N50" s="210"/>
      <c r="O50" s="210"/>
      <c r="P50" s="182"/>
      <c r="R50" s="183"/>
    </row>
    <row r="51" spans="1:18" s="180" customFormat="1" x14ac:dyDescent="0.25">
      <c r="A51" s="215"/>
      <c r="B51" s="207"/>
      <c r="C51" s="210"/>
      <c r="H51" s="182"/>
      <c r="N51" s="210"/>
      <c r="O51" s="210"/>
      <c r="P51" s="182"/>
      <c r="R51" s="183"/>
    </row>
  </sheetData>
  <autoFilter ref="B1:Q33">
    <sortState ref="B2:AJ30">
      <sortCondition descending="1" ref="Q1:Q26"/>
    </sortState>
  </autoFilter>
  <pageMargins left="0.23622047244094491" right="0.23622047244094491" top="0" bottom="0.74803149606299213" header="0.31496062992125984" footer="0.31496062992125984"/>
  <pageSetup paperSize="8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5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9.85546875" customWidth="1"/>
    <col min="2" max="3" width="10.7109375" customWidth="1"/>
    <col min="4" max="4" width="12.140625" customWidth="1"/>
    <col min="5" max="5" width="17.7109375" customWidth="1"/>
    <col min="6" max="6" width="4.5703125" customWidth="1"/>
    <col min="7" max="7" width="9.140625" customWidth="1"/>
    <col min="8" max="8" width="45.7109375" customWidth="1"/>
    <col min="9" max="9" width="17.7109375" customWidth="1"/>
    <col min="10" max="10" width="60.5703125" customWidth="1"/>
    <col min="11" max="11" width="48.42578125" customWidth="1"/>
    <col min="12" max="14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2424</v>
      </c>
      <c r="J1" s="1" t="s">
        <v>11</v>
      </c>
      <c r="K1" s="1" t="s">
        <v>2425</v>
      </c>
      <c r="L1" s="1" t="s">
        <v>32</v>
      </c>
      <c r="M1" s="1" t="s">
        <v>33</v>
      </c>
      <c r="N1" s="1" t="s">
        <v>34</v>
      </c>
    </row>
    <row r="2" spans="1:14" x14ac:dyDescent="0.25">
      <c r="A2" s="7" t="s">
        <v>35</v>
      </c>
      <c r="B2" s="7" t="s">
        <v>165</v>
      </c>
      <c r="C2" s="7">
        <v>8</v>
      </c>
      <c r="D2" s="7" t="s">
        <v>1540</v>
      </c>
      <c r="E2" s="8" t="s">
        <v>1483</v>
      </c>
      <c r="F2" s="8">
        <v>26</v>
      </c>
      <c r="G2" s="8">
        <v>246</v>
      </c>
      <c r="H2" s="2" t="s">
        <v>1541</v>
      </c>
      <c r="I2" s="2" t="s">
        <v>52</v>
      </c>
      <c r="J2" s="10" t="s">
        <v>1542</v>
      </c>
      <c r="K2" s="1"/>
      <c r="L2" s="1"/>
      <c r="M2" s="1"/>
      <c r="N2" s="1"/>
    </row>
    <row r="3" spans="1:14" x14ac:dyDescent="0.25">
      <c r="A3" s="7" t="s">
        <v>35</v>
      </c>
      <c r="B3" s="7" t="s">
        <v>165</v>
      </c>
      <c r="C3" s="7">
        <v>8</v>
      </c>
      <c r="D3" s="7" t="s">
        <v>1540</v>
      </c>
      <c r="E3" s="7" t="s">
        <v>2280</v>
      </c>
      <c r="F3" s="7">
        <v>2</v>
      </c>
      <c r="G3" s="7">
        <v>174</v>
      </c>
      <c r="H3" s="7" t="s">
        <v>2281</v>
      </c>
      <c r="I3" s="2" t="s">
        <v>52</v>
      </c>
      <c r="J3" s="1">
        <v>26972</v>
      </c>
      <c r="K3" s="1"/>
      <c r="L3" s="1"/>
      <c r="M3" s="1"/>
      <c r="N3" s="1"/>
    </row>
    <row r="4" spans="1:14" x14ac:dyDescent="0.25">
      <c r="A4" s="7" t="s">
        <v>40</v>
      </c>
      <c r="B4" s="7" t="s">
        <v>322</v>
      </c>
      <c r="C4" s="7">
        <v>8</v>
      </c>
      <c r="D4" s="7" t="s">
        <v>1540</v>
      </c>
      <c r="E4" s="7" t="s">
        <v>2280</v>
      </c>
      <c r="F4" s="8">
        <v>14</v>
      </c>
      <c r="G4" s="8">
        <v>144</v>
      </c>
      <c r="H4" s="2" t="s">
        <v>2426</v>
      </c>
      <c r="I4" s="2" t="s">
        <v>52</v>
      </c>
      <c r="J4" s="2">
        <v>20602</v>
      </c>
      <c r="K4" s="23"/>
      <c r="L4" s="1"/>
      <c r="M4" s="1"/>
      <c r="N4" s="1"/>
    </row>
    <row r="5" spans="1:14" x14ac:dyDescent="0.25">
      <c r="A5" s="7" t="s">
        <v>35</v>
      </c>
      <c r="B5" s="7" t="s">
        <v>165</v>
      </c>
      <c r="C5" s="7">
        <v>12</v>
      </c>
      <c r="D5" s="7" t="s">
        <v>1540</v>
      </c>
      <c r="E5" s="7" t="s">
        <v>2280</v>
      </c>
      <c r="F5" s="7">
        <v>10</v>
      </c>
      <c r="G5" s="7">
        <v>16</v>
      </c>
      <c r="H5" s="2" t="s">
        <v>2307</v>
      </c>
      <c r="I5" s="2" t="s">
        <v>52</v>
      </c>
      <c r="J5" s="1" t="s">
        <v>2308</v>
      </c>
      <c r="K5" s="1"/>
      <c r="L5" s="1"/>
      <c r="M5" s="1"/>
      <c r="N5" s="2"/>
    </row>
    <row r="6" spans="1:14" x14ac:dyDescent="0.25">
      <c r="A6" s="7" t="s">
        <v>35</v>
      </c>
      <c r="B6" s="7" t="s">
        <v>165</v>
      </c>
      <c r="C6" s="7">
        <v>12</v>
      </c>
      <c r="D6" s="7" t="s">
        <v>1540</v>
      </c>
      <c r="E6" s="7" t="s">
        <v>2280</v>
      </c>
      <c r="F6" s="7">
        <v>12</v>
      </c>
      <c r="G6" s="7">
        <v>51</v>
      </c>
      <c r="H6" s="2" t="s">
        <v>2315</v>
      </c>
      <c r="I6" s="2" t="s">
        <v>52</v>
      </c>
      <c r="J6" s="1" t="s">
        <v>2316</v>
      </c>
      <c r="K6" s="1"/>
      <c r="L6" s="1"/>
      <c r="M6" s="1"/>
      <c r="N6" s="2"/>
    </row>
    <row r="7" spans="1:14" x14ac:dyDescent="0.25">
      <c r="A7" s="7" t="s">
        <v>35</v>
      </c>
      <c r="B7" s="7" t="s">
        <v>165</v>
      </c>
      <c r="C7" s="7">
        <v>12</v>
      </c>
      <c r="D7" s="7" t="s">
        <v>1540</v>
      </c>
      <c r="E7" s="7" t="s">
        <v>2280</v>
      </c>
      <c r="F7" s="7">
        <v>12</v>
      </c>
      <c r="G7" s="7">
        <v>31</v>
      </c>
      <c r="H7" s="2" t="s">
        <v>2312</v>
      </c>
      <c r="I7" s="2" t="s">
        <v>52</v>
      </c>
      <c r="J7" s="1" t="s">
        <v>2313</v>
      </c>
      <c r="K7" s="31"/>
      <c r="L7" s="1"/>
      <c r="M7" s="1"/>
      <c r="N7" s="2"/>
    </row>
    <row r="8" spans="1:14" x14ac:dyDescent="0.25">
      <c r="A8" s="7" t="s">
        <v>40</v>
      </c>
      <c r="B8" s="7" t="s">
        <v>322</v>
      </c>
      <c r="C8" s="7">
        <v>13</v>
      </c>
      <c r="D8" s="7" t="s">
        <v>1540</v>
      </c>
      <c r="E8" s="7" t="s">
        <v>1675</v>
      </c>
      <c r="F8" s="7">
        <v>11</v>
      </c>
      <c r="G8" s="7">
        <v>30</v>
      </c>
      <c r="H8" s="7" t="s">
        <v>1692</v>
      </c>
      <c r="I8" s="2" t="s">
        <v>52</v>
      </c>
      <c r="J8" s="1">
        <v>89135561682</v>
      </c>
      <c r="K8" s="1"/>
      <c r="L8" s="1"/>
      <c r="M8" s="1"/>
      <c r="N8" s="1"/>
    </row>
    <row r="9" spans="1:14" x14ac:dyDescent="0.25">
      <c r="A9" s="7" t="s">
        <v>40</v>
      </c>
      <c r="B9" s="7" t="s">
        <v>41</v>
      </c>
      <c r="C9" s="7">
        <v>1</v>
      </c>
      <c r="D9" s="7" t="s">
        <v>42</v>
      </c>
      <c r="E9" s="8" t="s">
        <v>1995</v>
      </c>
      <c r="F9" s="8">
        <v>10</v>
      </c>
      <c r="G9" s="8">
        <v>46</v>
      </c>
      <c r="H9" s="2" t="s">
        <v>2022</v>
      </c>
      <c r="I9" s="2" t="s">
        <v>52</v>
      </c>
      <c r="J9" s="10" t="s">
        <v>2023</v>
      </c>
      <c r="K9" s="1"/>
      <c r="L9" s="1"/>
      <c r="M9" s="1"/>
      <c r="N9" s="1"/>
    </row>
    <row r="10" spans="1:14" x14ac:dyDescent="0.25">
      <c r="A10" s="7" t="s">
        <v>912</v>
      </c>
      <c r="B10" s="7" t="s">
        <v>912</v>
      </c>
      <c r="C10" s="7">
        <v>5</v>
      </c>
      <c r="D10" s="7" t="s">
        <v>42</v>
      </c>
      <c r="E10" s="32" t="s">
        <v>779</v>
      </c>
      <c r="F10" s="32">
        <v>39</v>
      </c>
      <c r="G10" s="32">
        <v>27</v>
      </c>
      <c r="H10" s="27" t="s">
        <v>925</v>
      </c>
      <c r="I10" s="33" t="s">
        <v>52</v>
      </c>
      <c r="J10" s="27">
        <v>89135643085</v>
      </c>
      <c r="K10" s="1"/>
      <c r="L10" s="1"/>
      <c r="M10" s="1"/>
      <c r="N10" s="1"/>
    </row>
    <row r="11" spans="1:14" x14ac:dyDescent="0.25">
      <c r="A11" s="7" t="s">
        <v>40</v>
      </c>
      <c r="B11" s="7" t="s">
        <v>115</v>
      </c>
      <c r="C11" s="7">
        <v>9</v>
      </c>
      <c r="D11" s="7" t="s">
        <v>42</v>
      </c>
      <c r="E11" s="7" t="s">
        <v>2280</v>
      </c>
      <c r="F11" s="8" t="s">
        <v>2331</v>
      </c>
      <c r="G11" s="8">
        <v>39</v>
      </c>
      <c r="H11" s="2" t="s">
        <v>2332</v>
      </c>
      <c r="I11" s="2" t="s">
        <v>52</v>
      </c>
      <c r="J11" s="2"/>
      <c r="K11" s="1"/>
      <c r="L11" s="1"/>
      <c r="M11" s="1"/>
      <c r="N11" s="1"/>
    </row>
    <row r="12" spans="1:14" x14ac:dyDescent="0.25">
      <c r="A12" s="7" t="s">
        <v>40</v>
      </c>
      <c r="B12" s="7" t="s">
        <v>1556</v>
      </c>
      <c r="C12" s="7">
        <v>16</v>
      </c>
      <c r="D12" s="7" t="s">
        <v>334</v>
      </c>
      <c r="E12" s="8" t="s">
        <v>1675</v>
      </c>
      <c r="F12" s="8">
        <v>22</v>
      </c>
      <c r="G12" s="8">
        <v>57</v>
      </c>
      <c r="H12" s="2" t="s">
        <v>2427</v>
      </c>
      <c r="I12" s="2" t="s">
        <v>52</v>
      </c>
      <c r="J12" s="2">
        <v>89135939008</v>
      </c>
      <c r="K12" s="1"/>
      <c r="L12" s="1"/>
      <c r="M12" s="1"/>
      <c r="N12" s="1"/>
    </row>
    <row r="13" spans="1:14" x14ac:dyDescent="0.25">
      <c r="A13" s="7" t="s">
        <v>40</v>
      </c>
      <c r="B13" s="7" t="s">
        <v>322</v>
      </c>
      <c r="C13" s="7">
        <v>20</v>
      </c>
      <c r="D13" s="7" t="s">
        <v>334</v>
      </c>
      <c r="E13" s="8" t="s">
        <v>1435</v>
      </c>
      <c r="F13" s="8">
        <v>23</v>
      </c>
      <c r="G13" s="8">
        <v>5</v>
      </c>
      <c r="H13" s="7" t="s">
        <v>1450</v>
      </c>
      <c r="I13" s="2" t="s">
        <v>52</v>
      </c>
      <c r="J13" s="2">
        <v>89233212106</v>
      </c>
      <c r="K13" s="7"/>
      <c r="L13" s="1"/>
      <c r="M13" s="1"/>
      <c r="N13" s="1"/>
    </row>
    <row r="14" spans="1:14" x14ac:dyDescent="0.25">
      <c r="A14" s="7" t="s">
        <v>35</v>
      </c>
      <c r="B14" s="8" t="s">
        <v>1647</v>
      </c>
      <c r="C14" s="8">
        <v>22</v>
      </c>
      <c r="D14" s="7" t="s">
        <v>334</v>
      </c>
      <c r="E14" s="7" t="s">
        <v>2227</v>
      </c>
      <c r="F14" s="7">
        <v>24</v>
      </c>
      <c r="G14" s="7">
        <v>8</v>
      </c>
      <c r="H14" s="7" t="s">
        <v>2252</v>
      </c>
      <c r="I14" s="2" t="s">
        <v>52</v>
      </c>
      <c r="J14" s="1">
        <v>89233777230</v>
      </c>
      <c r="K14" s="1"/>
      <c r="L14" s="1"/>
      <c r="M14" s="1"/>
      <c r="N14" s="1"/>
    </row>
    <row r="15" spans="1:14" x14ac:dyDescent="0.25">
      <c r="A15" s="7" t="s">
        <v>40</v>
      </c>
      <c r="B15" s="7" t="s">
        <v>115</v>
      </c>
      <c r="C15" s="7">
        <v>10</v>
      </c>
      <c r="D15" s="7" t="s">
        <v>123</v>
      </c>
      <c r="E15" s="8" t="s">
        <v>2083</v>
      </c>
      <c r="F15" s="8">
        <v>7</v>
      </c>
      <c r="G15" s="8">
        <v>55</v>
      </c>
      <c r="H15" s="2" t="s">
        <v>2093</v>
      </c>
      <c r="I15" s="2" t="s">
        <v>52</v>
      </c>
      <c r="J15" s="2">
        <v>89831590989</v>
      </c>
      <c r="K15" s="1"/>
      <c r="L15" s="1"/>
      <c r="M15" s="1"/>
      <c r="N15" s="1"/>
    </row>
    <row r="16" spans="1:14" x14ac:dyDescent="0.25">
      <c r="A16" s="7" t="s">
        <v>40</v>
      </c>
      <c r="B16" s="7" t="s">
        <v>115</v>
      </c>
      <c r="C16" s="7">
        <v>10</v>
      </c>
      <c r="D16" s="7" t="s">
        <v>123</v>
      </c>
      <c r="E16" s="7" t="s">
        <v>2083</v>
      </c>
      <c r="F16" s="7" t="s">
        <v>2196</v>
      </c>
      <c r="G16" s="7">
        <v>67</v>
      </c>
      <c r="H16" s="7" t="s">
        <v>2197</v>
      </c>
      <c r="I16" s="2" t="s">
        <v>52</v>
      </c>
      <c r="J16" s="1">
        <v>89135722740</v>
      </c>
      <c r="K16" s="1"/>
      <c r="L16" s="1"/>
      <c r="M16" s="1"/>
      <c r="N16" s="1"/>
    </row>
    <row r="17" spans="1:14" x14ac:dyDescent="0.25">
      <c r="A17" s="7" t="s">
        <v>40</v>
      </c>
      <c r="B17" s="7" t="s">
        <v>115</v>
      </c>
      <c r="C17" s="7">
        <v>11</v>
      </c>
      <c r="D17" s="7" t="s">
        <v>123</v>
      </c>
      <c r="E17" s="7" t="s">
        <v>43</v>
      </c>
      <c r="F17" s="7">
        <v>16</v>
      </c>
      <c r="G17" s="7">
        <v>53</v>
      </c>
      <c r="H17" s="7" t="s">
        <v>119</v>
      </c>
      <c r="I17" s="2" t="s">
        <v>52</v>
      </c>
      <c r="J17" s="1">
        <v>89237710976</v>
      </c>
      <c r="K17" s="1"/>
      <c r="L17" s="1"/>
      <c r="M17" s="1"/>
      <c r="N17" s="1"/>
    </row>
    <row r="18" spans="1:14" x14ac:dyDescent="0.25">
      <c r="A18" s="7" t="s">
        <v>40</v>
      </c>
      <c r="B18" s="7" t="s">
        <v>41</v>
      </c>
      <c r="C18" s="7">
        <v>6</v>
      </c>
      <c r="D18" s="7" t="s">
        <v>236</v>
      </c>
      <c r="E18" s="8" t="s">
        <v>936</v>
      </c>
      <c r="F18" s="8">
        <v>20</v>
      </c>
      <c r="G18" s="8">
        <v>56</v>
      </c>
      <c r="H18" s="2" t="s">
        <v>985</v>
      </c>
      <c r="I18" s="2" t="s">
        <v>52</v>
      </c>
      <c r="J18" s="10" t="s">
        <v>986</v>
      </c>
      <c r="K18" s="1"/>
      <c r="L18" s="1"/>
      <c r="M18" s="1"/>
      <c r="N18" s="1"/>
    </row>
    <row r="19" spans="1:14" x14ac:dyDescent="0.25">
      <c r="A19" s="7" t="s">
        <v>40</v>
      </c>
      <c r="B19" s="7" t="s">
        <v>235</v>
      </c>
      <c r="C19" s="7">
        <v>7</v>
      </c>
      <c r="D19" s="7" t="s">
        <v>236</v>
      </c>
      <c r="E19" s="7" t="s">
        <v>1049</v>
      </c>
      <c r="F19" s="7">
        <v>50</v>
      </c>
      <c r="G19" s="7">
        <v>6</v>
      </c>
      <c r="H19" s="7" t="s">
        <v>1228</v>
      </c>
      <c r="I19" s="2" t="s">
        <v>52</v>
      </c>
      <c r="J19" s="1">
        <v>89509830704</v>
      </c>
      <c r="K19" s="1"/>
      <c r="L19" s="1"/>
      <c r="M19" s="1"/>
      <c r="N19" s="1"/>
    </row>
    <row r="20" spans="1:14" x14ac:dyDescent="0.25">
      <c r="A20" s="7" t="s">
        <v>40</v>
      </c>
      <c r="B20" s="7" t="s">
        <v>1556</v>
      </c>
      <c r="C20" s="7">
        <v>17</v>
      </c>
      <c r="D20" s="7" t="s">
        <v>1569</v>
      </c>
      <c r="E20" s="8" t="s">
        <v>1675</v>
      </c>
      <c r="F20" s="8">
        <v>46</v>
      </c>
      <c r="G20" s="8">
        <v>30</v>
      </c>
      <c r="H20" s="8" t="s">
        <v>1732</v>
      </c>
      <c r="I20" s="2" t="s">
        <v>52</v>
      </c>
      <c r="J20" s="2">
        <v>21983</v>
      </c>
      <c r="K20" s="1"/>
      <c r="L20" s="1"/>
      <c r="M20" s="1"/>
      <c r="N20" s="1"/>
    </row>
    <row r="21" spans="1:14" x14ac:dyDescent="0.25">
      <c r="A21" s="7" t="s">
        <v>40</v>
      </c>
      <c r="B21" s="7" t="s">
        <v>1556</v>
      </c>
      <c r="C21" s="7">
        <v>17</v>
      </c>
      <c r="D21" s="7" t="s">
        <v>1569</v>
      </c>
      <c r="E21" s="7" t="s">
        <v>1675</v>
      </c>
      <c r="F21" s="7">
        <v>54</v>
      </c>
      <c r="G21" s="7">
        <v>91</v>
      </c>
      <c r="H21" s="7" t="s">
        <v>1738</v>
      </c>
      <c r="I21" s="2" t="s">
        <v>52</v>
      </c>
      <c r="J21" s="1">
        <v>89834315</v>
      </c>
      <c r="K21" s="1"/>
      <c r="L21" s="1"/>
      <c r="M21" s="1"/>
      <c r="N21" s="1"/>
    </row>
    <row r="22" spans="1:14" x14ac:dyDescent="0.25">
      <c r="A22" s="7" t="s">
        <v>40</v>
      </c>
      <c r="B22" s="7" t="s">
        <v>41</v>
      </c>
      <c r="C22" s="7"/>
      <c r="D22" s="7"/>
      <c r="E22" s="8" t="s">
        <v>779</v>
      </c>
      <c r="F22" s="8">
        <v>7</v>
      </c>
      <c r="G22" s="8">
        <v>72</v>
      </c>
      <c r="H22" s="2" t="s">
        <v>808</v>
      </c>
      <c r="I22" s="2" t="s">
        <v>2428</v>
      </c>
      <c r="J22" s="10" t="s">
        <v>809</v>
      </c>
      <c r="K22" s="1"/>
      <c r="L22" s="1"/>
      <c r="M22" s="1"/>
      <c r="N22" s="1"/>
    </row>
    <row r="23" spans="1:14" x14ac:dyDescent="0.25">
      <c r="A23" s="7" t="s">
        <v>40</v>
      </c>
      <c r="B23" s="7" t="s">
        <v>115</v>
      </c>
      <c r="C23" s="7">
        <v>8</v>
      </c>
      <c r="D23" s="7" t="s">
        <v>1540</v>
      </c>
      <c r="E23" s="7" t="s">
        <v>2280</v>
      </c>
      <c r="F23" s="8">
        <v>3</v>
      </c>
      <c r="G23" s="8">
        <v>45</v>
      </c>
      <c r="H23" s="5" t="s">
        <v>2286</v>
      </c>
      <c r="I23" s="2" t="s">
        <v>39</v>
      </c>
      <c r="J23" s="2">
        <v>89233445015</v>
      </c>
      <c r="K23" s="1"/>
      <c r="L23" s="1"/>
      <c r="M23" s="1"/>
      <c r="N23" s="1"/>
    </row>
    <row r="24" spans="1:14" x14ac:dyDescent="0.25">
      <c r="A24" s="7" t="s">
        <v>40</v>
      </c>
      <c r="B24" s="7" t="s">
        <v>322</v>
      </c>
      <c r="C24" s="7">
        <v>8</v>
      </c>
      <c r="D24" s="7" t="s">
        <v>1540</v>
      </c>
      <c r="E24" s="7" t="s">
        <v>2280</v>
      </c>
      <c r="F24" s="8">
        <v>14</v>
      </c>
      <c r="G24" s="8">
        <v>84</v>
      </c>
      <c r="H24" s="2" t="s">
        <v>2320</v>
      </c>
      <c r="I24" s="2" t="s">
        <v>39</v>
      </c>
      <c r="J24" s="2" t="s">
        <v>2321</v>
      </c>
      <c r="K24" s="23"/>
      <c r="L24" s="1"/>
      <c r="M24" s="1"/>
      <c r="N24" s="1"/>
    </row>
    <row r="25" spans="1:14" x14ac:dyDescent="0.25">
      <c r="A25" s="7" t="s">
        <v>40</v>
      </c>
      <c r="B25" s="7" t="s">
        <v>322</v>
      </c>
      <c r="C25" s="7">
        <v>13</v>
      </c>
      <c r="D25" s="7" t="s">
        <v>1540</v>
      </c>
      <c r="E25" s="8" t="s">
        <v>1675</v>
      </c>
      <c r="F25" s="8">
        <v>3</v>
      </c>
      <c r="G25" s="8">
        <v>169</v>
      </c>
      <c r="H25" s="2" t="s">
        <v>1676</v>
      </c>
      <c r="I25" s="2" t="s">
        <v>39</v>
      </c>
      <c r="J25" s="2" t="s">
        <v>1677</v>
      </c>
      <c r="K25" s="1"/>
      <c r="L25" s="1"/>
      <c r="M25" s="1"/>
      <c r="N25" s="1"/>
    </row>
    <row r="26" spans="1:14" x14ac:dyDescent="0.25">
      <c r="A26" s="7" t="s">
        <v>40</v>
      </c>
      <c r="B26" s="7" t="s">
        <v>322</v>
      </c>
      <c r="C26" s="7">
        <v>13</v>
      </c>
      <c r="D26" s="7" t="s">
        <v>1540</v>
      </c>
      <c r="E26" s="8" t="s">
        <v>1675</v>
      </c>
      <c r="F26" s="8">
        <v>7</v>
      </c>
      <c r="G26" s="8">
        <v>2</v>
      </c>
      <c r="H26" s="2" t="s">
        <v>1679</v>
      </c>
      <c r="I26" s="2" t="s">
        <v>39</v>
      </c>
      <c r="J26" s="2" t="s">
        <v>1680</v>
      </c>
      <c r="K26" s="1"/>
      <c r="L26" s="1"/>
      <c r="M26" s="1"/>
      <c r="N26" s="1"/>
    </row>
    <row r="27" spans="1:14" x14ac:dyDescent="0.25">
      <c r="A27" s="7" t="s">
        <v>35</v>
      </c>
      <c r="B27" s="7" t="s">
        <v>165</v>
      </c>
      <c r="C27" s="7">
        <v>13</v>
      </c>
      <c r="D27" s="7" t="s">
        <v>1540</v>
      </c>
      <c r="E27" s="7" t="s">
        <v>1675</v>
      </c>
      <c r="F27" s="7">
        <v>8</v>
      </c>
      <c r="G27" s="7">
        <v>64</v>
      </c>
      <c r="H27" s="2" t="s">
        <v>1681</v>
      </c>
      <c r="I27" s="2" t="s">
        <v>39</v>
      </c>
      <c r="J27" s="1" t="s">
        <v>1682</v>
      </c>
      <c r="K27" s="23"/>
      <c r="L27" s="1"/>
      <c r="M27" s="1"/>
      <c r="N27" s="2"/>
    </row>
    <row r="28" spans="1:14" x14ac:dyDescent="0.25">
      <c r="A28" s="7" t="s">
        <v>40</v>
      </c>
      <c r="B28" s="7" t="s">
        <v>322</v>
      </c>
      <c r="C28" s="7">
        <v>13</v>
      </c>
      <c r="D28" s="7" t="s">
        <v>1540</v>
      </c>
      <c r="E28" s="8" t="s">
        <v>1675</v>
      </c>
      <c r="F28" s="8">
        <v>9</v>
      </c>
      <c r="G28" s="8">
        <v>60</v>
      </c>
      <c r="H28" s="2" t="s">
        <v>2429</v>
      </c>
      <c r="I28" s="2" t="s">
        <v>39</v>
      </c>
      <c r="J28" s="2">
        <v>89131999886</v>
      </c>
      <c r="K28" s="23"/>
      <c r="L28" s="1"/>
      <c r="M28" s="1"/>
      <c r="N28" s="1"/>
    </row>
    <row r="29" spans="1:14" x14ac:dyDescent="0.25">
      <c r="A29" s="7" t="s">
        <v>40</v>
      </c>
      <c r="B29" s="7" t="s">
        <v>41</v>
      </c>
      <c r="C29" s="7">
        <v>1</v>
      </c>
      <c r="D29" s="7" t="s">
        <v>42</v>
      </c>
      <c r="E29" s="8" t="s">
        <v>628</v>
      </c>
      <c r="F29" s="8" t="s">
        <v>458</v>
      </c>
      <c r="G29" s="8">
        <v>5</v>
      </c>
      <c r="H29" s="5" t="s">
        <v>711</v>
      </c>
      <c r="I29" s="2" t="s">
        <v>39</v>
      </c>
      <c r="J29" s="10" t="s">
        <v>712</v>
      </c>
      <c r="K29" s="1"/>
      <c r="L29" s="1"/>
      <c r="M29" s="1"/>
      <c r="N29" s="1"/>
    </row>
    <row r="30" spans="1:14" x14ac:dyDescent="0.25">
      <c r="A30" s="7" t="s">
        <v>40</v>
      </c>
      <c r="B30" s="7" t="s">
        <v>41</v>
      </c>
      <c r="C30" s="7">
        <v>1</v>
      </c>
      <c r="D30" s="7" t="s">
        <v>42</v>
      </c>
      <c r="E30" s="8" t="s">
        <v>936</v>
      </c>
      <c r="F30" s="8">
        <v>3</v>
      </c>
      <c r="G30" s="8">
        <v>43</v>
      </c>
      <c r="H30" s="5" t="s">
        <v>937</v>
      </c>
      <c r="I30" s="2" t="s">
        <v>39</v>
      </c>
      <c r="J30" s="10" t="s">
        <v>938</v>
      </c>
      <c r="K30" s="1"/>
      <c r="L30" s="1"/>
      <c r="M30" s="1"/>
      <c r="N30" s="1"/>
    </row>
    <row r="31" spans="1:14" x14ac:dyDescent="0.25">
      <c r="A31" s="7" t="s">
        <v>40</v>
      </c>
      <c r="B31" s="7" t="s">
        <v>41</v>
      </c>
      <c r="C31" s="7">
        <v>1</v>
      </c>
      <c r="D31" s="7" t="s">
        <v>42</v>
      </c>
      <c r="E31" s="8" t="s">
        <v>1995</v>
      </c>
      <c r="F31" s="8">
        <v>10</v>
      </c>
      <c r="G31" s="8">
        <v>55</v>
      </c>
      <c r="H31" s="5" t="s">
        <v>2020</v>
      </c>
      <c r="I31" s="2" t="s">
        <v>39</v>
      </c>
      <c r="J31" s="10" t="s">
        <v>2419</v>
      </c>
      <c r="K31" s="1"/>
      <c r="L31" s="1"/>
      <c r="M31" s="1"/>
      <c r="N31" s="1"/>
    </row>
    <row r="32" spans="1:14" x14ac:dyDescent="0.25">
      <c r="A32" s="7" t="s">
        <v>40</v>
      </c>
      <c r="B32" s="7" t="s">
        <v>41</v>
      </c>
      <c r="C32" s="7">
        <v>1</v>
      </c>
      <c r="D32" s="7" t="s">
        <v>42</v>
      </c>
      <c r="E32" s="8" t="s">
        <v>1995</v>
      </c>
      <c r="F32" s="8" t="s">
        <v>2035</v>
      </c>
      <c r="G32" s="8">
        <v>3</v>
      </c>
      <c r="H32" s="5" t="s">
        <v>2036</v>
      </c>
      <c r="I32" s="2" t="s">
        <v>39</v>
      </c>
      <c r="J32" s="10" t="s">
        <v>2037</v>
      </c>
      <c r="K32" s="1"/>
      <c r="L32" s="1"/>
      <c r="M32" s="1"/>
      <c r="N32" s="1"/>
    </row>
    <row r="33" spans="1:14" x14ac:dyDescent="0.25">
      <c r="A33" s="7" t="s">
        <v>40</v>
      </c>
      <c r="B33" s="7" t="s">
        <v>41</v>
      </c>
      <c r="C33" s="7">
        <v>4</v>
      </c>
      <c r="D33" s="7" t="s">
        <v>42</v>
      </c>
      <c r="E33" s="8" t="s">
        <v>779</v>
      </c>
      <c r="F33" s="8">
        <v>13</v>
      </c>
      <c r="G33" s="8">
        <v>41</v>
      </c>
      <c r="H33" s="5" t="s">
        <v>854</v>
      </c>
      <c r="I33" s="2" t="s">
        <v>39</v>
      </c>
      <c r="J33" s="10" t="s">
        <v>855</v>
      </c>
      <c r="K33" s="1"/>
      <c r="L33" s="1"/>
      <c r="M33" s="1"/>
      <c r="N33" s="1"/>
    </row>
    <row r="34" spans="1:14" x14ac:dyDescent="0.25">
      <c r="A34" s="7" t="s">
        <v>40</v>
      </c>
      <c r="B34" s="7" t="s">
        <v>41</v>
      </c>
      <c r="C34" s="7">
        <v>4</v>
      </c>
      <c r="D34" s="7" t="s">
        <v>42</v>
      </c>
      <c r="E34" s="8" t="s">
        <v>779</v>
      </c>
      <c r="F34" s="8">
        <v>19</v>
      </c>
      <c r="G34" s="8">
        <v>36</v>
      </c>
      <c r="H34" s="5" t="s">
        <v>867</v>
      </c>
      <c r="I34" s="2" t="s">
        <v>39</v>
      </c>
      <c r="J34" s="10" t="s">
        <v>868</v>
      </c>
      <c r="K34" s="1"/>
      <c r="L34" s="1"/>
      <c r="M34" s="1"/>
      <c r="N34" s="1"/>
    </row>
    <row r="35" spans="1:14" x14ac:dyDescent="0.25">
      <c r="A35" s="7" t="s">
        <v>40</v>
      </c>
      <c r="B35" s="7" t="s">
        <v>41</v>
      </c>
      <c r="C35" s="7">
        <v>5</v>
      </c>
      <c r="D35" s="7" t="s">
        <v>42</v>
      </c>
      <c r="E35" s="8" t="s">
        <v>43</v>
      </c>
      <c r="F35" s="8">
        <v>2</v>
      </c>
      <c r="G35" s="8">
        <v>19</v>
      </c>
      <c r="H35" s="5" t="s">
        <v>44</v>
      </c>
      <c r="I35" s="2" t="s">
        <v>39</v>
      </c>
      <c r="J35" s="10" t="s">
        <v>46</v>
      </c>
      <c r="K35" s="1"/>
      <c r="L35" s="1"/>
      <c r="M35" s="1"/>
      <c r="N35" s="1"/>
    </row>
    <row r="36" spans="1:14" x14ac:dyDescent="0.25">
      <c r="A36" s="7" t="s">
        <v>40</v>
      </c>
      <c r="B36" s="7" t="s">
        <v>41</v>
      </c>
      <c r="C36" s="7">
        <v>5</v>
      </c>
      <c r="D36" s="7" t="s">
        <v>42</v>
      </c>
      <c r="E36" s="8" t="s">
        <v>43</v>
      </c>
      <c r="F36" s="8">
        <v>5</v>
      </c>
      <c r="G36" s="8">
        <v>8</v>
      </c>
      <c r="H36" s="2" t="s">
        <v>60</v>
      </c>
      <c r="I36" s="2" t="s">
        <v>39</v>
      </c>
      <c r="J36" s="10" t="s">
        <v>2430</v>
      </c>
      <c r="K36" s="1"/>
      <c r="L36" s="1"/>
      <c r="M36" s="1"/>
      <c r="N36" s="1"/>
    </row>
    <row r="37" spans="1:14" x14ac:dyDescent="0.25">
      <c r="A37" s="7" t="s">
        <v>40</v>
      </c>
      <c r="B37" s="7" t="s">
        <v>41</v>
      </c>
      <c r="C37" s="7">
        <v>5</v>
      </c>
      <c r="D37" s="7" t="s">
        <v>42</v>
      </c>
      <c r="E37" s="8" t="s">
        <v>43</v>
      </c>
      <c r="F37" s="8">
        <v>8</v>
      </c>
      <c r="G37" s="8">
        <v>32</v>
      </c>
      <c r="H37" s="5" t="s">
        <v>69</v>
      </c>
      <c r="I37" s="2" t="s">
        <v>39</v>
      </c>
      <c r="J37" s="10" t="s">
        <v>70</v>
      </c>
      <c r="K37" s="1"/>
      <c r="L37" s="1"/>
      <c r="M37" s="1"/>
      <c r="N37" s="1"/>
    </row>
    <row r="38" spans="1:14" x14ac:dyDescent="0.25">
      <c r="A38" s="7" t="s">
        <v>40</v>
      </c>
      <c r="B38" s="7" t="s">
        <v>41</v>
      </c>
      <c r="C38" s="7">
        <v>5</v>
      </c>
      <c r="D38" s="7" t="s">
        <v>42</v>
      </c>
      <c r="E38" s="8" t="s">
        <v>779</v>
      </c>
      <c r="F38" s="8">
        <v>23</v>
      </c>
      <c r="G38" s="8">
        <v>36</v>
      </c>
      <c r="H38" s="5" t="s">
        <v>891</v>
      </c>
      <c r="I38" s="2" t="s">
        <v>39</v>
      </c>
      <c r="J38" s="10" t="s">
        <v>892</v>
      </c>
      <c r="K38" s="1"/>
      <c r="L38" s="1"/>
      <c r="M38" s="1"/>
      <c r="N38" s="1"/>
    </row>
    <row r="39" spans="1:14" x14ac:dyDescent="0.25">
      <c r="A39" s="7" t="s">
        <v>40</v>
      </c>
      <c r="B39" s="7" t="s">
        <v>115</v>
      </c>
      <c r="C39" s="7">
        <v>9</v>
      </c>
      <c r="D39" s="7" t="s">
        <v>42</v>
      </c>
      <c r="E39" s="8" t="s">
        <v>452</v>
      </c>
      <c r="F39" s="8">
        <v>10</v>
      </c>
      <c r="G39" s="8">
        <v>86</v>
      </c>
      <c r="H39" s="5" t="s">
        <v>449</v>
      </c>
      <c r="I39" s="2" t="s">
        <v>39</v>
      </c>
      <c r="J39" s="2" t="s">
        <v>450</v>
      </c>
      <c r="K39" s="1"/>
      <c r="L39" s="1"/>
      <c r="M39" s="1"/>
      <c r="N39" s="1"/>
    </row>
    <row r="40" spans="1:14" x14ac:dyDescent="0.25">
      <c r="A40" s="7" t="s">
        <v>40</v>
      </c>
      <c r="B40" s="7" t="s">
        <v>115</v>
      </c>
      <c r="C40" s="7">
        <v>9</v>
      </c>
      <c r="D40" s="7" t="s">
        <v>42</v>
      </c>
      <c r="E40" s="8" t="s">
        <v>786</v>
      </c>
      <c r="F40" s="8">
        <v>2</v>
      </c>
      <c r="G40" s="8">
        <v>56</v>
      </c>
      <c r="H40" s="5" t="s">
        <v>783</v>
      </c>
      <c r="I40" s="2" t="s">
        <v>39</v>
      </c>
      <c r="J40" s="2" t="s">
        <v>784</v>
      </c>
      <c r="K40" s="1"/>
      <c r="L40" s="1"/>
      <c r="M40" s="1"/>
      <c r="N40" s="1"/>
    </row>
    <row r="41" spans="1:14" x14ac:dyDescent="0.25">
      <c r="A41" s="7" t="s">
        <v>40</v>
      </c>
      <c r="B41" s="7" t="s">
        <v>115</v>
      </c>
      <c r="C41" s="7">
        <v>9</v>
      </c>
      <c r="D41" s="7" t="s">
        <v>42</v>
      </c>
      <c r="E41" s="7" t="s">
        <v>2280</v>
      </c>
      <c r="F41" s="8" t="s">
        <v>2335</v>
      </c>
      <c r="G41" s="8">
        <v>47</v>
      </c>
      <c r="H41" s="5" t="s">
        <v>2336</v>
      </c>
      <c r="I41" s="2" t="s">
        <v>39</v>
      </c>
      <c r="J41" s="2" t="s">
        <v>2337</v>
      </c>
      <c r="K41" s="1"/>
      <c r="L41" s="1"/>
      <c r="M41" s="1"/>
      <c r="N41" s="1"/>
    </row>
    <row r="42" spans="1:14" x14ac:dyDescent="0.25">
      <c r="A42" s="7" t="s">
        <v>40</v>
      </c>
      <c r="B42" s="7" t="s">
        <v>1556</v>
      </c>
      <c r="C42" s="7">
        <v>16</v>
      </c>
      <c r="D42" s="7" t="s">
        <v>334</v>
      </c>
      <c r="E42" s="8" t="s">
        <v>1483</v>
      </c>
      <c r="F42" s="8">
        <v>52</v>
      </c>
      <c r="G42" s="8">
        <v>37</v>
      </c>
      <c r="H42" s="2" t="s">
        <v>1561</v>
      </c>
      <c r="I42" s="2" t="s">
        <v>39</v>
      </c>
      <c r="J42" s="2" t="s">
        <v>1562</v>
      </c>
      <c r="K42" s="1"/>
      <c r="L42" s="1"/>
      <c r="M42" s="1"/>
      <c r="N42" s="1"/>
    </row>
    <row r="43" spans="1:14" x14ac:dyDescent="0.25">
      <c r="A43" s="7" t="s">
        <v>40</v>
      </c>
      <c r="B43" s="7" t="s">
        <v>1556</v>
      </c>
      <c r="C43" s="7">
        <v>18</v>
      </c>
      <c r="D43" s="7" t="s">
        <v>334</v>
      </c>
      <c r="E43" s="8" t="s">
        <v>1483</v>
      </c>
      <c r="F43" s="8">
        <v>58</v>
      </c>
      <c r="G43" s="8">
        <v>96</v>
      </c>
      <c r="H43" s="2" t="s">
        <v>1564</v>
      </c>
      <c r="I43" s="2" t="s">
        <v>39</v>
      </c>
      <c r="J43" s="2" t="s">
        <v>1565</v>
      </c>
      <c r="K43" s="1"/>
      <c r="L43" s="1"/>
      <c r="M43" s="1"/>
      <c r="N43" s="1"/>
    </row>
    <row r="44" spans="1:14" x14ac:dyDescent="0.25">
      <c r="A44" s="7" t="s">
        <v>912</v>
      </c>
      <c r="B44" s="7" t="s">
        <v>912</v>
      </c>
      <c r="C44" s="7">
        <v>18</v>
      </c>
      <c r="D44" s="7" t="s">
        <v>334</v>
      </c>
      <c r="E44" s="32" t="s">
        <v>1483</v>
      </c>
      <c r="F44" s="32">
        <v>66</v>
      </c>
      <c r="G44" s="32">
        <v>206</v>
      </c>
      <c r="H44" s="27" t="s">
        <v>1567</v>
      </c>
      <c r="I44" s="33" t="s">
        <v>39</v>
      </c>
      <c r="J44" s="27" t="s">
        <v>1568</v>
      </c>
      <c r="K44" s="1"/>
      <c r="L44" s="1"/>
      <c r="M44" s="1"/>
      <c r="N44" s="1"/>
    </row>
    <row r="45" spans="1:14" x14ac:dyDescent="0.25">
      <c r="A45" s="7" t="s">
        <v>35</v>
      </c>
      <c r="B45" s="7" t="s">
        <v>36</v>
      </c>
      <c r="C45" s="7">
        <v>21</v>
      </c>
      <c r="D45" s="7" t="s">
        <v>334</v>
      </c>
      <c r="E45" s="7" t="s">
        <v>1857</v>
      </c>
      <c r="F45" s="8">
        <v>49</v>
      </c>
      <c r="G45" s="7">
        <v>7</v>
      </c>
      <c r="H45" s="2" t="s">
        <v>1939</v>
      </c>
      <c r="I45" s="2" t="s">
        <v>39</v>
      </c>
      <c r="J45" s="1" t="s">
        <v>1940</v>
      </c>
      <c r="K45" s="31"/>
      <c r="L45" s="1" t="s">
        <v>1941</v>
      </c>
      <c r="M45" s="1" t="s">
        <v>347</v>
      </c>
      <c r="N45" s="2">
        <v>128.5</v>
      </c>
    </row>
    <row r="46" spans="1:14" x14ac:dyDescent="0.25">
      <c r="A46" s="7" t="s">
        <v>40</v>
      </c>
      <c r="B46" s="7" t="s">
        <v>115</v>
      </c>
      <c r="C46" s="7">
        <v>10</v>
      </c>
      <c r="D46" s="7" t="s">
        <v>123</v>
      </c>
      <c r="E46" s="8" t="s">
        <v>779</v>
      </c>
      <c r="F46" s="8">
        <v>20</v>
      </c>
      <c r="G46" s="8">
        <v>35</v>
      </c>
      <c r="H46" s="5" t="s">
        <v>880</v>
      </c>
      <c r="I46" s="2" t="s">
        <v>39</v>
      </c>
      <c r="J46" s="2" t="s">
        <v>881</v>
      </c>
      <c r="K46" s="1"/>
      <c r="L46" s="1"/>
      <c r="M46" s="1"/>
      <c r="N46" s="1"/>
    </row>
    <row r="47" spans="1:14" x14ac:dyDescent="0.25">
      <c r="A47" s="7" t="s">
        <v>40</v>
      </c>
      <c r="B47" s="7" t="s">
        <v>115</v>
      </c>
      <c r="C47" s="7">
        <v>10</v>
      </c>
      <c r="D47" s="7" t="s">
        <v>123</v>
      </c>
      <c r="E47" s="8" t="s">
        <v>2083</v>
      </c>
      <c r="F47" s="8">
        <v>6</v>
      </c>
      <c r="G47" s="8">
        <v>71</v>
      </c>
      <c r="H47" s="5" t="s">
        <v>2084</v>
      </c>
      <c r="I47" s="2" t="s">
        <v>39</v>
      </c>
      <c r="J47" s="2" t="s">
        <v>2085</v>
      </c>
      <c r="K47" s="1"/>
      <c r="L47" s="1"/>
      <c r="M47" s="1"/>
      <c r="N47" s="1"/>
    </row>
    <row r="48" spans="1:14" x14ac:dyDescent="0.25">
      <c r="A48" s="7" t="s">
        <v>40</v>
      </c>
      <c r="B48" s="7" t="s">
        <v>115</v>
      </c>
      <c r="C48" s="7">
        <v>10</v>
      </c>
      <c r="D48" s="7" t="s">
        <v>123</v>
      </c>
      <c r="E48" s="8" t="s">
        <v>2083</v>
      </c>
      <c r="F48" s="8">
        <v>7</v>
      </c>
      <c r="G48" s="8">
        <v>7</v>
      </c>
      <c r="H48" s="5" t="s">
        <v>2091</v>
      </c>
      <c r="I48" s="2" t="s">
        <v>39</v>
      </c>
      <c r="J48" s="2" t="s">
        <v>2092</v>
      </c>
      <c r="K48" s="1"/>
      <c r="L48" s="1"/>
      <c r="M48" s="1"/>
      <c r="N48" s="1"/>
    </row>
    <row r="49" spans="1:14" x14ac:dyDescent="0.25">
      <c r="A49" s="7" t="s">
        <v>40</v>
      </c>
      <c r="B49" s="7" t="s">
        <v>115</v>
      </c>
      <c r="C49" s="7">
        <v>10</v>
      </c>
      <c r="D49" s="7" t="s">
        <v>123</v>
      </c>
      <c r="E49" s="8" t="s">
        <v>2083</v>
      </c>
      <c r="F49" s="8">
        <v>8</v>
      </c>
      <c r="G49" s="8">
        <v>101</v>
      </c>
      <c r="H49" s="5" t="s">
        <v>2100</v>
      </c>
      <c r="I49" s="2" t="s">
        <v>39</v>
      </c>
      <c r="J49" s="2">
        <v>89138334009</v>
      </c>
      <c r="K49" s="1"/>
      <c r="L49" s="1"/>
      <c r="M49" s="1"/>
      <c r="N49" s="1"/>
    </row>
    <row r="50" spans="1:14" x14ac:dyDescent="0.25">
      <c r="A50" s="7" t="s">
        <v>40</v>
      </c>
      <c r="B50" s="7" t="s">
        <v>115</v>
      </c>
      <c r="C50" s="7">
        <v>11</v>
      </c>
      <c r="D50" s="7" t="s">
        <v>123</v>
      </c>
      <c r="E50" s="8" t="s">
        <v>116</v>
      </c>
      <c r="F50" s="8">
        <v>18</v>
      </c>
      <c r="G50" s="8">
        <v>68</v>
      </c>
      <c r="H50" s="5" t="s">
        <v>127</v>
      </c>
      <c r="I50" s="2" t="s">
        <v>39</v>
      </c>
      <c r="J50" s="2">
        <v>89231807859</v>
      </c>
      <c r="K50" s="31"/>
      <c r="L50" s="1"/>
      <c r="M50" s="1"/>
      <c r="N50" s="1"/>
    </row>
    <row r="51" spans="1:14" x14ac:dyDescent="0.25">
      <c r="A51" s="7" t="s">
        <v>40</v>
      </c>
      <c r="B51" s="7" t="s">
        <v>115</v>
      </c>
      <c r="C51" s="7">
        <v>11</v>
      </c>
      <c r="D51" s="7" t="s">
        <v>123</v>
      </c>
      <c r="E51" s="8" t="s">
        <v>116</v>
      </c>
      <c r="F51" s="8">
        <v>22</v>
      </c>
      <c r="G51" s="8">
        <v>59</v>
      </c>
      <c r="H51" s="5" t="s">
        <v>142</v>
      </c>
      <c r="I51" s="2" t="s">
        <v>39</v>
      </c>
      <c r="J51" s="2" t="s">
        <v>143</v>
      </c>
      <c r="K51" s="1"/>
      <c r="L51" s="1"/>
      <c r="M51" s="1"/>
      <c r="N51" s="1"/>
    </row>
    <row r="52" spans="1:14" x14ac:dyDescent="0.25">
      <c r="A52" s="7" t="s">
        <v>40</v>
      </c>
      <c r="B52" s="7" t="s">
        <v>115</v>
      </c>
      <c r="C52" s="7">
        <v>11</v>
      </c>
      <c r="D52" s="7" t="s">
        <v>123</v>
      </c>
      <c r="E52" s="8" t="s">
        <v>116</v>
      </c>
      <c r="F52" s="8">
        <v>38</v>
      </c>
      <c r="G52" s="8">
        <v>4</v>
      </c>
      <c r="H52" s="5" t="s">
        <v>179</v>
      </c>
      <c r="I52" s="2" t="s">
        <v>39</v>
      </c>
      <c r="J52" s="2">
        <v>89135946973</v>
      </c>
      <c r="K52" s="31"/>
      <c r="L52" s="1"/>
      <c r="M52" s="1"/>
      <c r="N52" s="1"/>
    </row>
    <row r="53" spans="1:14" x14ac:dyDescent="0.25">
      <c r="A53" s="7" t="s">
        <v>40</v>
      </c>
      <c r="B53" s="7" t="s">
        <v>115</v>
      </c>
      <c r="C53" s="7">
        <v>11</v>
      </c>
      <c r="D53" s="7" t="s">
        <v>123</v>
      </c>
      <c r="E53" s="8" t="s">
        <v>116</v>
      </c>
      <c r="F53" s="8">
        <v>46</v>
      </c>
      <c r="G53" s="8">
        <v>25</v>
      </c>
      <c r="H53" s="5" t="s">
        <v>196</v>
      </c>
      <c r="I53" s="2" t="s">
        <v>39</v>
      </c>
      <c r="J53" s="2" t="s">
        <v>197</v>
      </c>
      <c r="K53" s="1"/>
      <c r="L53" s="1"/>
      <c r="M53" s="1"/>
      <c r="N53" s="1"/>
    </row>
    <row r="54" spans="1:14" x14ac:dyDescent="0.25">
      <c r="A54" s="7" t="s">
        <v>40</v>
      </c>
      <c r="B54" s="7" t="s">
        <v>322</v>
      </c>
      <c r="C54" s="7">
        <v>14</v>
      </c>
      <c r="D54" s="7" t="s">
        <v>123</v>
      </c>
      <c r="E54" s="8" t="s">
        <v>1675</v>
      </c>
      <c r="F54" s="8">
        <v>17</v>
      </c>
      <c r="G54" s="8">
        <v>74</v>
      </c>
      <c r="H54" s="2" t="s">
        <v>1705</v>
      </c>
      <c r="I54" s="2" t="s">
        <v>39</v>
      </c>
      <c r="J54" s="2" t="s">
        <v>1706</v>
      </c>
      <c r="K54" s="1"/>
      <c r="L54" s="1"/>
      <c r="M54" s="1"/>
      <c r="N54" s="1"/>
    </row>
    <row r="55" spans="1:14" x14ac:dyDescent="0.25">
      <c r="A55" s="7" t="s">
        <v>40</v>
      </c>
      <c r="B55" s="7" t="s">
        <v>322</v>
      </c>
      <c r="C55" s="7">
        <v>14</v>
      </c>
      <c r="D55" s="7" t="s">
        <v>123</v>
      </c>
      <c r="E55" s="8" t="s">
        <v>1675</v>
      </c>
      <c r="F55" s="8">
        <v>19</v>
      </c>
      <c r="G55" s="8">
        <v>13</v>
      </c>
      <c r="H55" s="2" t="s">
        <v>1709</v>
      </c>
      <c r="I55" s="2" t="s">
        <v>39</v>
      </c>
      <c r="J55" s="2" t="s">
        <v>1710</v>
      </c>
      <c r="K55" s="1"/>
      <c r="L55" s="1"/>
      <c r="M55" s="1"/>
      <c r="N55" s="1"/>
    </row>
    <row r="56" spans="1:14" x14ac:dyDescent="0.25">
      <c r="A56" s="7" t="s">
        <v>40</v>
      </c>
      <c r="B56" s="7" t="s">
        <v>322</v>
      </c>
      <c r="C56" s="7">
        <v>15</v>
      </c>
      <c r="D56" s="7" t="s">
        <v>123</v>
      </c>
      <c r="E56" s="8" t="s">
        <v>2083</v>
      </c>
      <c r="F56" s="8">
        <v>10</v>
      </c>
      <c r="G56" s="8">
        <v>26</v>
      </c>
      <c r="H56" s="2" t="s">
        <v>2122</v>
      </c>
      <c r="I56" s="2" t="s">
        <v>39</v>
      </c>
      <c r="J56" s="2" t="s">
        <v>2123</v>
      </c>
      <c r="K56" s="1"/>
      <c r="L56" s="1"/>
      <c r="M56" s="1"/>
      <c r="N56" s="1"/>
    </row>
    <row r="57" spans="1:14" x14ac:dyDescent="0.25">
      <c r="A57" s="7" t="s">
        <v>40</v>
      </c>
      <c r="B57" s="7" t="s">
        <v>115</v>
      </c>
      <c r="C57" s="7">
        <v>15</v>
      </c>
      <c r="D57" s="7" t="s">
        <v>123</v>
      </c>
      <c r="E57" s="8" t="s">
        <v>2083</v>
      </c>
      <c r="F57" s="8">
        <v>23</v>
      </c>
      <c r="G57" s="8">
        <v>39</v>
      </c>
      <c r="H57" s="5" t="s">
        <v>2167</v>
      </c>
      <c r="I57" s="2" t="s">
        <v>39</v>
      </c>
      <c r="J57" s="2" t="s">
        <v>2420</v>
      </c>
      <c r="K57" s="1"/>
      <c r="L57" s="1"/>
      <c r="M57" s="1"/>
      <c r="N57" s="1"/>
    </row>
    <row r="58" spans="1:14" x14ac:dyDescent="0.25">
      <c r="A58" s="7" t="s">
        <v>40</v>
      </c>
      <c r="B58" s="7" t="s">
        <v>235</v>
      </c>
      <c r="C58" s="7">
        <v>3</v>
      </c>
      <c r="D58" s="7" t="s">
        <v>236</v>
      </c>
      <c r="E58" s="8" t="s">
        <v>628</v>
      </c>
      <c r="F58" s="8" t="s">
        <v>747</v>
      </c>
      <c r="G58" s="8">
        <v>3</v>
      </c>
      <c r="H58" s="5" t="s">
        <v>748</v>
      </c>
      <c r="I58" s="2" t="s">
        <v>39</v>
      </c>
      <c r="J58" s="10" t="s">
        <v>749</v>
      </c>
      <c r="K58" s="1"/>
      <c r="L58" s="1"/>
      <c r="M58" s="1"/>
      <c r="N58" s="1"/>
    </row>
    <row r="59" spans="1:14" x14ac:dyDescent="0.25">
      <c r="A59" s="7" t="s">
        <v>40</v>
      </c>
      <c r="B59" s="7" t="s">
        <v>235</v>
      </c>
      <c r="C59" s="7">
        <v>3</v>
      </c>
      <c r="D59" s="7" t="s">
        <v>236</v>
      </c>
      <c r="E59" s="8" t="s">
        <v>1049</v>
      </c>
      <c r="F59" s="8">
        <v>65</v>
      </c>
      <c r="G59" s="8">
        <v>6</v>
      </c>
      <c r="H59" s="1" t="s">
        <v>1318</v>
      </c>
      <c r="I59" s="2" t="s">
        <v>39</v>
      </c>
      <c r="J59" s="2">
        <v>89135968556</v>
      </c>
      <c r="K59" s="1"/>
      <c r="L59" s="1"/>
      <c r="M59" s="1"/>
      <c r="N59" s="1"/>
    </row>
    <row r="60" spans="1:14" x14ac:dyDescent="0.25">
      <c r="A60" s="7" t="s">
        <v>40</v>
      </c>
      <c r="B60" s="7" t="s">
        <v>235</v>
      </c>
      <c r="C60" s="7">
        <v>3</v>
      </c>
      <c r="D60" s="7" t="s">
        <v>236</v>
      </c>
      <c r="E60" s="8" t="s">
        <v>1772</v>
      </c>
      <c r="F60" s="8">
        <v>16</v>
      </c>
      <c r="G60" s="8">
        <v>3</v>
      </c>
      <c r="H60" s="5" t="s">
        <v>1820</v>
      </c>
      <c r="I60" s="2" t="s">
        <v>39</v>
      </c>
      <c r="J60" s="10" t="s">
        <v>1821</v>
      </c>
      <c r="K60" s="1"/>
      <c r="L60" s="1"/>
      <c r="M60" s="1"/>
      <c r="N60" s="1"/>
    </row>
    <row r="61" spans="1:14" x14ac:dyDescent="0.25">
      <c r="A61" s="7" t="s">
        <v>40</v>
      </c>
      <c r="B61" s="7" t="s">
        <v>235</v>
      </c>
      <c r="C61" s="7">
        <v>6</v>
      </c>
      <c r="D61" s="7" t="s">
        <v>236</v>
      </c>
      <c r="E61" s="8" t="s">
        <v>210</v>
      </c>
      <c r="F61" s="8">
        <v>13</v>
      </c>
      <c r="G61" s="8">
        <v>2</v>
      </c>
      <c r="H61" s="5" t="s">
        <v>237</v>
      </c>
      <c r="I61" s="2" t="s">
        <v>39</v>
      </c>
      <c r="J61" s="10" t="s">
        <v>2431</v>
      </c>
      <c r="K61" s="1"/>
      <c r="L61" s="1"/>
      <c r="M61" s="1"/>
      <c r="N61" s="1"/>
    </row>
    <row r="62" spans="1:14" x14ac:dyDescent="0.25">
      <c r="A62" s="7" t="s">
        <v>40</v>
      </c>
      <c r="B62" s="7" t="s">
        <v>235</v>
      </c>
      <c r="C62" s="7">
        <v>6</v>
      </c>
      <c r="D62" s="7" t="s">
        <v>236</v>
      </c>
      <c r="E62" s="8" t="s">
        <v>463</v>
      </c>
      <c r="F62" s="8">
        <v>20</v>
      </c>
      <c r="G62" s="8">
        <v>23</v>
      </c>
      <c r="H62" s="5" t="s">
        <v>546</v>
      </c>
      <c r="I62" s="2" t="s">
        <v>39</v>
      </c>
      <c r="J62" s="10" t="s">
        <v>2432</v>
      </c>
      <c r="K62" s="1"/>
      <c r="L62" s="1"/>
      <c r="M62" s="1"/>
      <c r="N62" s="1"/>
    </row>
    <row r="63" spans="1:14" x14ac:dyDescent="0.25">
      <c r="A63" s="7" t="s">
        <v>40</v>
      </c>
      <c r="B63" s="7" t="s">
        <v>235</v>
      </c>
      <c r="C63" s="7">
        <v>6</v>
      </c>
      <c r="D63" s="7" t="s">
        <v>236</v>
      </c>
      <c r="E63" s="8" t="s">
        <v>463</v>
      </c>
      <c r="F63" s="8">
        <v>23</v>
      </c>
      <c r="G63" s="8">
        <v>24</v>
      </c>
      <c r="H63" s="5" t="s">
        <v>554</v>
      </c>
      <c r="I63" s="2" t="s">
        <v>39</v>
      </c>
      <c r="J63" s="10" t="s">
        <v>555</v>
      </c>
      <c r="K63" s="1"/>
      <c r="L63" s="1"/>
      <c r="M63" s="1"/>
      <c r="N63" s="1"/>
    </row>
    <row r="64" spans="1:14" x14ac:dyDescent="0.25">
      <c r="A64" s="7" t="s">
        <v>40</v>
      </c>
      <c r="B64" s="7" t="s">
        <v>235</v>
      </c>
      <c r="C64" s="7">
        <v>7</v>
      </c>
      <c r="D64" s="7" t="s">
        <v>236</v>
      </c>
      <c r="E64" s="8" t="s">
        <v>210</v>
      </c>
      <c r="F64" s="8">
        <v>16</v>
      </c>
      <c r="G64" s="8">
        <v>55</v>
      </c>
      <c r="H64" s="5" t="s">
        <v>257</v>
      </c>
      <c r="I64" s="2" t="s">
        <v>39</v>
      </c>
      <c r="J64" s="10" t="s">
        <v>258</v>
      </c>
      <c r="K64" s="1"/>
      <c r="L64" s="1"/>
      <c r="M64" s="1"/>
      <c r="N64" s="1"/>
    </row>
    <row r="65" spans="1:14" x14ac:dyDescent="0.25">
      <c r="A65" s="7" t="s">
        <v>40</v>
      </c>
      <c r="B65" s="7" t="s">
        <v>235</v>
      </c>
      <c r="C65" s="7">
        <v>7</v>
      </c>
      <c r="D65" s="7" t="s">
        <v>236</v>
      </c>
      <c r="E65" s="8" t="s">
        <v>1049</v>
      </c>
      <c r="F65" s="8">
        <v>36</v>
      </c>
      <c r="G65" s="8">
        <v>94</v>
      </c>
      <c r="H65" s="5" t="s">
        <v>1132</v>
      </c>
      <c r="I65" s="2" t="s">
        <v>39</v>
      </c>
      <c r="J65" s="10" t="s">
        <v>1133</v>
      </c>
      <c r="K65" s="1"/>
      <c r="L65" s="1"/>
      <c r="M65" s="1"/>
      <c r="N65" s="1"/>
    </row>
    <row r="66" spans="1:14" x14ac:dyDescent="0.25">
      <c r="A66" s="7" t="s">
        <v>40</v>
      </c>
      <c r="B66" s="7" t="s">
        <v>235</v>
      </c>
      <c r="C66" s="7">
        <v>7</v>
      </c>
      <c r="D66" s="7" t="s">
        <v>236</v>
      </c>
      <c r="E66" s="8" t="s">
        <v>1049</v>
      </c>
      <c r="F66" s="8">
        <v>48</v>
      </c>
      <c r="G66" s="8">
        <v>31</v>
      </c>
      <c r="H66" s="6" t="s">
        <v>1211</v>
      </c>
      <c r="I66" s="2" t="s">
        <v>39</v>
      </c>
      <c r="J66" s="10" t="s">
        <v>1212</v>
      </c>
      <c r="K66" s="1"/>
      <c r="L66" s="1"/>
      <c r="M66" s="1"/>
      <c r="N66" s="1"/>
    </row>
    <row r="67" spans="1:14" x14ac:dyDescent="0.25">
      <c r="A67" s="7" t="s">
        <v>40</v>
      </c>
      <c r="B67" s="7" t="s">
        <v>1556</v>
      </c>
      <c r="C67" s="7">
        <v>17</v>
      </c>
      <c r="D67" s="7" t="s">
        <v>1569</v>
      </c>
      <c r="E67" s="8" t="s">
        <v>1675</v>
      </c>
      <c r="F67" s="8">
        <v>52</v>
      </c>
      <c r="G67" s="8">
        <v>26</v>
      </c>
      <c r="H67" s="2" t="s">
        <v>1736</v>
      </c>
      <c r="I67" s="2" t="s">
        <v>39</v>
      </c>
      <c r="J67" s="2" t="s">
        <v>1737</v>
      </c>
      <c r="K67" s="1"/>
      <c r="L67" s="1"/>
      <c r="M67" s="1"/>
      <c r="N67" s="1"/>
    </row>
    <row r="68" spans="1:14" x14ac:dyDescent="0.25">
      <c r="A68" s="7" t="s">
        <v>40</v>
      </c>
      <c r="B68" s="7" t="s">
        <v>1556</v>
      </c>
      <c r="C68" s="7">
        <v>17</v>
      </c>
      <c r="D68" s="7" t="s">
        <v>1569</v>
      </c>
      <c r="E68" s="8" t="s">
        <v>1675</v>
      </c>
      <c r="F68" s="8">
        <v>60</v>
      </c>
      <c r="G68" s="8">
        <v>95</v>
      </c>
      <c r="H68" s="2" t="s">
        <v>1747</v>
      </c>
      <c r="I68" s="2" t="s">
        <v>39</v>
      </c>
      <c r="J68" s="2" t="s">
        <v>1748</v>
      </c>
      <c r="K68" s="1"/>
      <c r="L68" s="1"/>
      <c r="M68" s="1"/>
      <c r="N68" s="1"/>
    </row>
    <row r="69" spans="1:14" x14ac:dyDescent="0.25">
      <c r="A69" s="7" t="s">
        <v>40</v>
      </c>
      <c r="B69" s="7" t="s">
        <v>1556</v>
      </c>
      <c r="C69" s="7">
        <v>19</v>
      </c>
      <c r="D69" s="7" t="s">
        <v>1569</v>
      </c>
      <c r="E69" s="8" t="s">
        <v>1483</v>
      </c>
      <c r="F69" s="8">
        <v>76</v>
      </c>
      <c r="G69" s="8">
        <v>235</v>
      </c>
      <c r="H69" s="2" t="s">
        <v>1583</v>
      </c>
      <c r="I69" s="2" t="s">
        <v>39</v>
      </c>
      <c r="J69" s="2" t="s">
        <v>1584</v>
      </c>
      <c r="K69" s="1"/>
      <c r="L69" s="1"/>
      <c r="M69" s="1"/>
      <c r="N69" s="1"/>
    </row>
    <row r="70" spans="1:14" x14ac:dyDescent="0.25">
      <c r="A70" s="7" t="s">
        <v>40</v>
      </c>
      <c r="B70" s="7" t="s">
        <v>1556</v>
      </c>
      <c r="C70" s="7">
        <v>19</v>
      </c>
      <c r="D70" s="7" t="s">
        <v>1569</v>
      </c>
      <c r="E70" s="8" t="s">
        <v>1675</v>
      </c>
      <c r="F70" s="8">
        <v>64</v>
      </c>
      <c r="G70" s="8">
        <v>104</v>
      </c>
      <c r="H70" s="2" t="s">
        <v>1752</v>
      </c>
      <c r="I70" s="2" t="s">
        <v>39</v>
      </c>
      <c r="J70" s="2">
        <v>89138368039</v>
      </c>
      <c r="K70" s="1"/>
      <c r="L70" s="1"/>
      <c r="M70" s="1"/>
      <c r="N70" s="1"/>
    </row>
    <row r="71" spans="1:14" x14ac:dyDescent="0.25">
      <c r="A71" s="7" t="s">
        <v>40</v>
      </c>
      <c r="B71" s="7" t="s">
        <v>1556</v>
      </c>
      <c r="C71" s="7">
        <v>19</v>
      </c>
      <c r="D71" s="7" t="s">
        <v>1569</v>
      </c>
      <c r="E71" s="8" t="s">
        <v>1675</v>
      </c>
      <c r="F71" s="8">
        <v>66</v>
      </c>
      <c r="G71" s="8">
        <v>49</v>
      </c>
      <c r="H71" s="2" t="s">
        <v>1755</v>
      </c>
      <c r="I71" s="2" t="s">
        <v>39</v>
      </c>
      <c r="J71" s="2" t="s">
        <v>1756</v>
      </c>
      <c r="K71" s="1"/>
      <c r="L71" s="1"/>
      <c r="M71" s="1"/>
      <c r="N71" s="1"/>
    </row>
    <row r="72" spans="1:14" x14ac:dyDescent="0.25">
      <c r="A72" s="7" t="s">
        <v>40</v>
      </c>
      <c r="B72" s="7" t="s">
        <v>322</v>
      </c>
      <c r="C72" s="7">
        <v>12</v>
      </c>
      <c r="D72" s="7" t="s">
        <v>1540</v>
      </c>
      <c r="E72" s="8" t="s">
        <v>1483</v>
      </c>
      <c r="F72" s="8">
        <v>34</v>
      </c>
      <c r="G72" s="8">
        <v>106</v>
      </c>
      <c r="H72" s="30" t="s">
        <v>1550</v>
      </c>
      <c r="I72" s="2" t="s">
        <v>2433</v>
      </c>
      <c r="J72" s="2" t="s">
        <v>1551</v>
      </c>
      <c r="K72" s="1"/>
      <c r="L72" s="1"/>
      <c r="M72" s="1"/>
      <c r="N72" s="1"/>
    </row>
    <row r="73" spans="1:14" x14ac:dyDescent="0.25">
      <c r="A73" s="1" t="s">
        <v>35</v>
      </c>
      <c r="B73" s="1" t="s">
        <v>36</v>
      </c>
      <c r="C73" s="1"/>
      <c r="D73" s="1"/>
      <c r="E73" s="2" t="s">
        <v>37</v>
      </c>
      <c r="F73" s="2">
        <v>4</v>
      </c>
      <c r="G73" s="1">
        <v>4</v>
      </c>
      <c r="H73" s="2" t="s">
        <v>38</v>
      </c>
      <c r="I73" s="2"/>
      <c r="J73" s="1"/>
      <c r="K73" s="1"/>
      <c r="L73" s="2"/>
      <c r="M73" s="2"/>
      <c r="N73" s="2">
        <v>114.2</v>
      </c>
    </row>
    <row r="74" spans="1:14" x14ac:dyDescent="0.25">
      <c r="A74" s="1" t="s">
        <v>40</v>
      </c>
      <c r="B74" s="1" t="s">
        <v>41</v>
      </c>
      <c r="C74" s="1"/>
      <c r="D74" s="1"/>
      <c r="E74" s="2" t="s">
        <v>43</v>
      </c>
      <c r="F74" s="2">
        <v>2</v>
      </c>
      <c r="G74" s="2">
        <v>47</v>
      </c>
      <c r="H74" s="2" t="s">
        <v>51</v>
      </c>
      <c r="I74" s="2"/>
      <c r="J74" s="10" t="s">
        <v>53</v>
      </c>
      <c r="K74" s="1"/>
      <c r="L74" s="1"/>
      <c r="M74" s="1"/>
      <c r="N74" s="1"/>
    </row>
    <row r="75" spans="1:14" x14ac:dyDescent="0.25">
      <c r="A75" s="1" t="s">
        <v>40</v>
      </c>
      <c r="B75" s="1" t="s">
        <v>41</v>
      </c>
      <c r="C75" s="1"/>
      <c r="D75" s="1"/>
      <c r="E75" s="2" t="s">
        <v>43</v>
      </c>
      <c r="F75" s="2">
        <v>2</v>
      </c>
      <c r="G75" s="2">
        <v>74</v>
      </c>
      <c r="H75" s="2" t="s">
        <v>54</v>
      </c>
      <c r="I75" s="2"/>
      <c r="J75" s="10" t="s">
        <v>55</v>
      </c>
      <c r="K75" s="1"/>
      <c r="L75" s="1"/>
      <c r="M75" s="1"/>
      <c r="N75" s="1"/>
    </row>
    <row r="76" spans="1:14" x14ac:dyDescent="0.25">
      <c r="A76" s="1" t="s">
        <v>40</v>
      </c>
      <c r="B76" s="1" t="s">
        <v>41</v>
      </c>
      <c r="C76" s="1"/>
      <c r="D76" s="1"/>
      <c r="E76" s="2" t="s">
        <v>43</v>
      </c>
      <c r="F76" s="2">
        <v>4</v>
      </c>
      <c r="G76" s="2">
        <v>28</v>
      </c>
      <c r="H76" s="2" t="s">
        <v>56</v>
      </c>
      <c r="I76" s="2"/>
      <c r="J76" s="10" t="s">
        <v>57</v>
      </c>
      <c r="K76" s="1"/>
      <c r="L76" s="1"/>
      <c r="M76" s="1"/>
      <c r="N76" s="1"/>
    </row>
    <row r="77" spans="1:14" x14ac:dyDescent="0.25">
      <c r="A77" s="1" t="s">
        <v>40</v>
      </c>
      <c r="B77" s="1" t="s">
        <v>41</v>
      </c>
      <c r="C77" s="1"/>
      <c r="D77" s="1"/>
      <c r="E77" s="2" t="s">
        <v>43</v>
      </c>
      <c r="F77" s="2">
        <v>4</v>
      </c>
      <c r="G77" s="2">
        <v>59</v>
      </c>
      <c r="H77" s="5" t="s">
        <v>58</v>
      </c>
      <c r="I77" s="2"/>
      <c r="J77" s="10" t="s">
        <v>59</v>
      </c>
      <c r="K77" s="1"/>
      <c r="L77" s="1"/>
      <c r="M77" s="1"/>
      <c r="N77" s="1"/>
    </row>
    <row r="78" spans="1:14" x14ac:dyDescent="0.25">
      <c r="A78" s="1" t="s">
        <v>40</v>
      </c>
      <c r="B78" s="1" t="s">
        <v>41</v>
      </c>
      <c r="C78" s="1"/>
      <c r="D78" s="1"/>
      <c r="E78" s="2" t="s">
        <v>43</v>
      </c>
      <c r="F78" s="2">
        <v>5</v>
      </c>
      <c r="G78" s="2">
        <v>27</v>
      </c>
      <c r="H78" s="5" t="s">
        <v>63</v>
      </c>
      <c r="I78" s="2"/>
      <c r="J78" s="10" t="s">
        <v>64</v>
      </c>
      <c r="K78" s="1"/>
      <c r="L78" s="1"/>
      <c r="M78" s="1"/>
      <c r="N78" s="1"/>
    </row>
    <row r="79" spans="1:14" x14ac:dyDescent="0.25">
      <c r="A79" s="1" t="s">
        <v>40</v>
      </c>
      <c r="B79" s="1" t="s">
        <v>41</v>
      </c>
      <c r="C79" s="1"/>
      <c r="D79" s="1"/>
      <c r="E79" s="2" t="s">
        <v>43</v>
      </c>
      <c r="F79" s="2">
        <v>7</v>
      </c>
      <c r="G79" s="2">
        <v>57</v>
      </c>
      <c r="H79" s="2" t="s">
        <v>67</v>
      </c>
      <c r="I79" s="2"/>
      <c r="J79" s="10" t="s">
        <v>68</v>
      </c>
      <c r="K79" s="1"/>
      <c r="L79" s="1"/>
      <c r="M79" s="1"/>
      <c r="N79" s="1"/>
    </row>
    <row r="80" spans="1:14" x14ac:dyDescent="0.25">
      <c r="A80" s="1" t="s">
        <v>40</v>
      </c>
      <c r="B80" s="1" t="s">
        <v>41</v>
      </c>
      <c r="C80" s="1"/>
      <c r="D80" s="1"/>
      <c r="E80" s="2" t="s">
        <v>43</v>
      </c>
      <c r="F80" s="2">
        <v>7</v>
      </c>
      <c r="G80" s="2">
        <v>10</v>
      </c>
      <c r="H80" s="5" t="s">
        <v>65</v>
      </c>
      <c r="I80" s="2"/>
      <c r="J80" s="10" t="s">
        <v>66</v>
      </c>
      <c r="K80" s="1"/>
      <c r="L80" s="1"/>
      <c r="M80" s="1"/>
      <c r="N80" s="1"/>
    </row>
    <row r="81" spans="1:14" x14ac:dyDescent="0.25">
      <c r="A81" s="1" t="s">
        <v>40</v>
      </c>
      <c r="B81" s="1" t="s">
        <v>41</v>
      </c>
      <c r="C81" s="1"/>
      <c r="D81" s="1"/>
      <c r="E81" s="2" t="s">
        <v>43</v>
      </c>
      <c r="F81" s="2">
        <v>8</v>
      </c>
      <c r="G81" s="2">
        <v>69</v>
      </c>
      <c r="H81" s="2" t="s">
        <v>79</v>
      </c>
      <c r="I81" s="2"/>
      <c r="J81" s="10" t="s">
        <v>80</v>
      </c>
      <c r="K81" s="1"/>
      <c r="L81" s="1"/>
      <c r="M81" s="1"/>
      <c r="N81" s="1"/>
    </row>
    <row r="82" spans="1:14" x14ac:dyDescent="0.25">
      <c r="A82" s="1" t="s">
        <v>40</v>
      </c>
      <c r="B82" s="1" t="s">
        <v>41</v>
      </c>
      <c r="C82" s="1"/>
      <c r="D82" s="1"/>
      <c r="E82" s="2" t="s">
        <v>43</v>
      </c>
      <c r="F82" s="2">
        <v>8</v>
      </c>
      <c r="G82" s="2">
        <v>20</v>
      </c>
      <c r="H82" s="2" t="s">
        <v>73</v>
      </c>
      <c r="I82" s="2"/>
      <c r="J82" s="10" t="s">
        <v>74</v>
      </c>
      <c r="K82" s="1"/>
      <c r="L82" s="1"/>
      <c r="M82" s="1"/>
      <c r="N82" s="1"/>
    </row>
    <row r="83" spans="1:14" x14ac:dyDescent="0.25">
      <c r="A83" s="1" t="s">
        <v>40</v>
      </c>
      <c r="B83" s="1" t="s">
        <v>41</v>
      </c>
      <c r="C83" s="1"/>
      <c r="D83" s="1"/>
      <c r="E83" s="2" t="s">
        <v>43</v>
      </c>
      <c r="F83" s="2">
        <v>8</v>
      </c>
      <c r="G83" s="2">
        <v>27</v>
      </c>
      <c r="H83" s="2" t="s">
        <v>75</v>
      </c>
      <c r="I83" s="2"/>
      <c r="J83" s="10" t="s">
        <v>76</v>
      </c>
      <c r="K83" s="1"/>
      <c r="L83" s="1"/>
      <c r="M83" s="1"/>
      <c r="N83" s="1"/>
    </row>
    <row r="84" spans="1:14" x14ac:dyDescent="0.25">
      <c r="A84" s="1" t="s">
        <v>40</v>
      </c>
      <c r="B84" s="1" t="s">
        <v>41</v>
      </c>
      <c r="C84" s="1"/>
      <c r="D84" s="1"/>
      <c r="E84" s="2" t="s">
        <v>43</v>
      </c>
      <c r="F84" s="2">
        <v>8</v>
      </c>
      <c r="G84" s="2">
        <v>65</v>
      </c>
      <c r="H84" s="2" t="s">
        <v>77</v>
      </c>
      <c r="I84" s="2"/>
      <c r="J84" s="10" t="s">
        <v>78</v>
      </c>
      <c r="K84" s="1"/>
      <c r="L84" s="1"/>
      <c r="M84" s="1"/>
      <c r="N84" s="1"/>
    </row>
    <row r="85" spans="1:14" x14ac:dyDescent="0.25">
      <c r="A85" s="1" t="s">
        <v>40</v>
      </c>
      <c r="B85" s="1" t="s">
        <v>41</v>
      </c>
      <c r="C85" s="1"/>
      <c r="D85" s="1"/>
      <c r="E85" s="2" t="s">
        <v>43</v>
      </c>
      <c r="F85" s="2">
        <v>9</v>
      </c>
      <c r="G85" s="2">
        <v>40</v>
      </c>
      <c r="H85" s="2" t="s">
        <v>83</v>
      </c>
      <c r="I85" s="2"/>
      <c r="J85" s="10" t="s">
        <v>84</v>
      </c>
      <c r="K85" s="1"/>
      <c r="L85" s="1"/>
      <c r="M85" s="1"/>
      <c r="N85" s="1"/>
    </row>
    <row r="86" spans="1:14" x14ac:dyDescent="0.25">
      <c r="A86" s="1" t="s">
        <v>40</v>
      </c>
      <c r="B86" s="1" t="s">
        <v>41</v>
      </c>
      <c r="C86" s="1"/>
      <c r="D86" s="1"/>
      <c r="E86" s="2" t="s">
        <v>43</v>
      </c>
      <c r="F86" s="2">
        <v>9</v>
      </c>
      <c r="G86" s="2">
        <v>41</v>
      </c>
      <c r="H86" s="5" t="s">
        <v>85</v>
      </c>
      <c r="I86" s="2"/>
      <c r="J86" s="10" t="s">
        <v>86</v>
      </c>
      <c r="K86" s="1"/>
      <c r="L86" s="1"/>
      <c r="M86" s="1"/>
      <c r="N86" s="1"/>
    </row>
    <row r="87" spans="1:14" x14ac:dyDescent="0.25">
      <c r="A87" s="1" t="s">
        <v>40</v>
      </c>
      <c r="B87" s="1" t="s">
        <v>41</v>
      </c>
      <c r="C87" s="1"/>
      <c r="D87" s="1"/>
      <c r="E87" s="2" t="s">
        <v>43</v>
      </c>
      <c r="F87" s="2">
        <v>9</v>
      </c>
      <c r="G87" s="2">
        <v>61</v>
      </c>
      <c r="H87" s="2" t="s">
        <v>87</v>
      </c>
      <c r="I87" s="2"/>
      <c r="J87" s="10" t="s">
        <v>88</v>
      </c>
      <c r="K87" s="1"/>
      <c r="L87" s="1"/>
      <c r="M87" s="1"/>
      <c r="N87" s="1"/>
    </row>
    <row r="88" spans="1:14" x14ac:dyDescent="0.25">
      <c r="A88" s="1" t="s">
        <v>40</v>
      </c>
      <c r="B88" s="1" t="s">
        <v>41</v>
      </c>
      <c r="C88" s="1"/>
      <c r="D88" s="1"/>
      <c r="E88" s="2" t="s">
        <v>43</v>
      </c>
      <c r="F88" s="2">
        <v>9</v>
      </c>
      <c r="G88" s="2">
        <v>5</v>
      </c>
      <c r="H88" s="2" t="s">
        <v>81</v>
      </c>
      <c r="I88" s="2"/>
      <c r="J88" s="10" t="s">
        <v>82</v>
      </c>
      <c r="K88" s="1"/>
      <c r="L88" s="1"/>
      <c r="M88" s="1"/>
      <c r="N88" s="1"/>
    </row>
    <row r="89" spans="1:14" x14ac:dyDescent="0.25">
      <c r="A89" s="1" t="s">
        <v>40</v>
      </c>
      <c r="B89" s="1" t="s">
        <v>41</v>
      </c>
      <c r="C89" s="1"/>
      <c r="D89" s="1"/>
      <c r="E89" s="2" t="s">
        <v>43</v>
      </c>
      <c r="F89" s="2">
        <v>10</v>
      </c>
      <c r="G89" s="2">
        <v>4</v>
      </c>
      <c r="H89" s="5" t="s">
        <v>89</v>
      </c>
      <c r="I89" s="2"/>
      <c r="J89" s="10" t="s">
        <v>90</v>
      </c>
      <c r="K89" s="1"/>
      <c r="L89" s="1"/>
      <c r="M89" s="1"/>
      <c r="N89" s="1"/>
    </row>
    <row r="90" spans="1:14" x14ac:dyDescent="0.25">
      <c r="A90" s="1" t="s">
        <v>40</v>
      </c>
      <c r="B90" s="1" t="s">
        <v>41</v>
      </c>
      <c r="C90" s="1"/>
      <c r="D90" s="1"/>
      <c r="E90" s="2" t="s">
        <v>43</v>
      </c>
      <c r="F90" s="2">
        <v>10</v>
      </c>
      <c r="G90" s="2">
        <v>41</v>
      </c>
      <c r="H90" s="2" t="s">
        <v>94</v>
      </c>
      <c r="I90" s="2"/>
      <c r="J90" s="10" t="s">
        <v>95</v>
      </c>
      <c r="K90" s="1"/>
      <c r="L90" s="1"/>
      <c r="M90" s="1"/>
      <c r="N90" s="1"/>
    </row>
    <row r="91" spans="1:14" x14ac:dyDescent="0.25">
      <c r="A91" s="1" t="s">
        <v>40</v>
      </c>
      <c r="B91" s="1" t="s">
        <v>41</v>
      </c>
      <c r="C91" s="1"/>
      <c r="D91" s="1"/>
      <c r="E91" s="2" t="s">
        <v>43</v>
      </c>
      <c r="F91" s="2">
        <v>10</v>
      </c>
      <c r="G91" s="2">
        <v>26</v>
      </c>
      <c r="H91" s="2" t="s">
        <v>92</v>
      </c>
      <c r="I91" s="2"/>
      <c r="J91" s="10" t="s">
        <v>93</v>
      </c>
      <c r="K91" s="1"/>
      <c r="L91" s="1"/>
      <c r="M91" s="1"/>
      <c r="N91" s="1"/>
    </row>
    <row r="92" spans="1:14" x14ac:dyDescent="0.25">
      <c r="A92" s="1" t="s">
        <v>40</v>
      </c>
      <c r="B92" s="1" t="s">
        <v>41</v>
      </c>
      <c r="C92" s="1"/>
      <c r="D92" s="1"/>
      <c r="E92" s="2" t="s">
        <v>43</v>
      </c>
      <c r="F92" s="2">
        <v>10</v>
      </c>
      <c r="G92" s="2">
        <v>21</v>
      </c>
      <c r="H92" s="2" t="s">
        <v>91</v>
      </c>
      <c r="I92" s="2"/>
      <c r="J92" s="10"/>
      <c r="K92" s="1"/>
      <c r="L92" s="1"/>
      <c r="M92" s="1"/>
      <c r="N92" s="1"/>
    </row>
    <row r="93" spans="1:14" x14ac:dyDescent="0.25">
      <c r="A93" s="1" t="s">
        <v>40</v>
      </c>
      <c r="B93" s="1" t="s">
        <v>41</v>
      </c>
      <c r="C93" s="1"/>
      <c r="D93" s="1"/>
      <c r="E93" s="2" t="s">
        <v>43</v>
      </c>
      <c r="F93" s="2">
        <v>11</v>
      </c>
      <c r="G93" s="2">
        <v>39</v>
      </c>
      <c r="H93" s="2" t="s">
        <v>100</v>
      </c>
      <c r="I93" s="2"/>
      <c r="J93" s="10" t="s">
        <v>101</v>
      </c>
      <c r="K93" s="1"/>
      <c r="L93" s="1"/>
      <c r="M93" s="1"/>
      <c r="N93" s="1"/>
    </row>
    <row r="94" spans="1:14" x14ac:dyDescent="0.25">
      <c r="A94" s="1" t="s">
        <v>40</v>
      </c>
      <c r="B94" s="1" t="s">
        <v>41</v>
      </c>
      <c r="C94" s="1"/>
      <c r="D94" s="1"/>
      <c r="E94" s="2" t="s">
        <v>43</v>
      </c>
      <c r="F94" s="2">
        <v>11</v>
      </c>
      <c r="G94" s="2">
        <v>26</v>
      </c>
      <c r="H94" s="5" t="s">
        <v>98</v>
      </c>
      <c r="I94" s="2"/>
      <c r="J94" s="10" t="s">
        <v>99</v>
      </c>
      <c r="K94" s="1"/>
      <c r="L94" s="1"/>
      <c r="M94" s="1"/>
      <c r="N94" s="1"/>
    </row>
    <row r="95" spans="1:14" x14ac:dyDescent="0.25">
      <c r="A95" s="1" t="s">
        <v>40</v>
      </c>
      <c r="B95" s="1" t="s">
        <v>41</v>
      </c>
      <c r="C95" s="1"/>
      <c r="D95" s="1"/>
      <c r="E95" s="2" t="s">
        <v>43</v>
      </c>
      <c r="F95" s="2">
        <v>11</v>
      </c>
      <c r="G95" s="2">
        <v>48</v>
      </c>
      <c r="H95" s="2" t="s">
        <v>102</v>
      </c>
      <c r="I95" s="2"/>
      <c r="J95" s="10" t="s">
        <v>103</v>
      </c>
      <c r="K95" s="1"/>
      <c r="L95" s="1"/>
      <c r="M95" s="1"/>
      <c r="N95" s="1"/>
    </row>
    <row r="96" spans="1:14" x14ac:dyDescent="0.25">
      <c r="A96" s="1" t="s">
        <v>40</v>
      </c>
      <c r="B96" s="1" t="s">
        <v>41</v>
      </c>
      <c r="C96" s="1"/>
      <c r="D96" s="1"/>
      <c r="E96" s="2" t="s">
        <v>43</v>
      </c>
      <c r="F96" s="2">
        <v>11</v>
      </c>
      <c r="G96" s="2">
        <v>18</v>
      </c>
      <c r="H96" s="2" t="s">
        <v>96</v>
      </c>
      <c r="I96" s="2"/>
      <c r="J96" s="10" t="s">
        <v>97</v>
      </c>
      <c r="K96" s="1"/>
      <c r="L96" s="1"/>
      <c r="M96" s="1"/>
      <c r="N96" s="1"/>
    </row>
    <row r="97" spans="1:14" x14ac:dyDescent="0.25">
      <c r="A97" s="1" t="s">
        <v>40</v>
      </c>
      <c r="B97" s="1" t="s">
        <v>41</v>
      </c>
      <c r="C97" s="1"/>
      <c r="D97" s="1"/>
      <c r="E97" s="2" t="s">
        <v>43</v>
      </c>
      <c r="F97" s="2">
        <v>12</v>
      </c>
      <c r="G97" s="2">
        <v>63</v>
      </c>
      <c r="H97" s="2" t="s">
        <v>113</v>
      </c>
      <c r="I97" s="2"/>
      <c r="J97" s="10" t="s">
        <v>114</v>
      </c>
      <c r="K97" s="1"/>
      <c r="L97" s="1"/>
      <c r="M97" s="1"/>
      <c r="N97" s="1"/>
    </row>
    <row r="98" spans="1:14" x14ac:dyDescent="0.25">
      <c r="A98" s="1" t="s">
        <v>40</v>
      </c>
      <c r="B98" s="1" t="s">
        <v>41</v>
      </c>
      <c r="C98" s="1"/>
      <c r="D98" s="1"/>
      <c r="E98" s="2" t="s">
        <v>43</v>
      </c>
      <c r="F98" s="2">
        <v>12</v>
      </c>
      <c r="G98" s="2">
        <v>33</v>
      </c>
      <c r="H98" s="2" t="s">
        <v>107</v>
      </c>
      <c r="I98" s="2"/>
      <c r="J98" s="10" t="s">
        <v>108</v>
      </c>
      <c r="K98" s="1"/>
      <c r="L98" s="1"/>
      <c r="M98" s="1"/>
      <c r="N98" s="1"/>
    </row>
    <row r="99" spans="1:14" x14ac:dyDescent="0.25">
      <c r="A99" s="1" t="s">
        <v>40</v>
      </c>
      <c r="B99" s="1" t="s">
        <v>41</v>
      </c>
      <c r="C99" s="1"/>
      <c r="D99" s="1"/>
      <c r="E99" s="2" t="s">
        <v>43</v>
      </c>
      <c r="F99" s="2">
        <v>12</v>
      </c>
      <c r="G99" s="2">
        <v>37</v>
      </c>
      <c r="H99" s="2" t="s">
        <v>109</v>
      </c>
      <c r="I99" s="2"/>
      <c r="J99" s="10" t="s">
        <v>110</v>
      </c>
      <c r="K99" s="1"/>
      <c r="L99" s="1"/>
      <c r="M99" s="1"/>
      <c r="N99" s="1"/>
    </row>
    <row r="100" spans="1:14" x14ac:dyDescent="0.25">
      <c r="A100" s="1" t="s">
        <v>40</v>
      </c>
      <c r="B100" s="1" t="s">
        <v>41</v>
      </c>
      <c r="C100" s="1"/>
      <c r="D100" s="1"/>
      <c r="E100" s="2" t="s">
        <v>43</v>
      </c>
      <c r="F100" s="2">
        <v>12</v>
      </c>
      <c r="G100" s="2">
        <v>40</v>
      </c>
      <c r="H100" s="2" t="s">
        <v>111</v>
      </c>
      <c r="I100" s="2"/>
      <c r="J100" s="10" t="s">
        <v>112</v>
      </c>
      <c r="K100" s="1"/>
      <c r="L100" s="1"/>
      <c r="M100" s="1"/>
      <c r="N100" s="1"/>
    </row>
    <row r="101" spans="1:14" x14ac:dyDescent="0.25">
      <c r="A101" s="1" t="s">
        <v>40</v>
      </c>
      <c r="B101" s="1" t="s">
        <v>41</v>
      </c>
      <c r="C101" s="1"/>
      <c r="D101" s="1"/>
      <c r="E101" s="2" t="s">
        <v>43</v>
      </c>
      <c r="F101" s="2">
        <v>12</v>
      </c>
      <c r="G101" s="2">
        <v>58</v>
      </c>
      <c r="H101" s="5" t="s">
        <v>104</v>
      </c>
      <c r="I101" s="2"/>
      <c r="J101" s="10" t="s">
        <v>105</v>
      </c>
      <c r="K101" s="1"/>
      <c r="L101" s="1"/>
      <c r="M101" s="1"/>
      <c r="N101" s="1"/>
    </row>
    <row r="102" spans="1:14" x14ac:dyDescent="0.25">
      <c r="A102" s="1" t="s">
        <v>40</v>
      </c>
      <c r="B102" s="1" t="s">
        <v>115</v>
      </c>
      <c r="C102" s="1"/>
      <c r="D102" s="1"/>
      <c r="E102" s="2" t="s">
        <v>116</v>
      </c>
      <c r="F102" s="2">
        <v>16</v>
      </c>
      <c r="G102" s="2">
        <v>68</v>
      </c>
      <c r="H102" s="5" t="s">
        <v>121</v>
      </c>
      <c r="I102" s="2"/>
      <c r="J102" s="2" t="s">
        <v>122</v>
      </c>
      <c r="K102" s="1"/>
      <c r="L102" s="1"/>
      <c r="M102" s="1"/>
      <c r="N102" s="1"/>
    </row>
    <row r="103" spans="1:14" x14ac:dyDescent="0.25">
      <c r="A103" s="1" t="s">
        <v>40</v>
      </c>
      <c r="B103" s="1" t="s">
        <v>115</v>
      </c>
      <c r="C103" s="1"/>
      <c r="D103" s="1"/>
      <c r="E103" s="2" t="s">
        <v>116</v>
      </c>
      <c r="F103" s="2">
        <v>16</v>
      </c>
      <c r="G103" s="2">
        <v>53</v>
      </c>
      <c r="H103" s="2" t="s">
        <v>119</v>
      </c>
      <c r="I103" s="2"/>
      <c r="J103" s="11" t="s">
        <v>120</v>
      </c>
      <c r="K103" s="1"/>
      <c r="L103" s="1"/>
      <c r="M103" s="1"/>
      <c r="N103" s="1"/>
    </row>
    <row r="104" spans="1:14" x14ac:dyDescent="0.25">
      <c r="A104" s="1" t="s">
        <v>40</v>
      </c>
      <c r="B104" s="1" t="s">
        <v>115</v>
      </c>
      <c r="C104" s="1"/>
      <c r="D104" s="1"/>
      <c r="E104" s="2" t="s">
        <v>116</v>
      </c>
      <c r="F104" s="2">
        <v>16</v>
      </c>
      <c r="G104" s="2">
        <v>20</v>
      </c>
      <c r="H104" s="2" t="s">
        <v>117</v>
      </c>
      <c r="I104" s="2"/>
      <c r="J104" s="2" t="s">
        <v>118</v>
      </c>
      <c r="K104" s="1"/>
      <c r="L104" s="1"/>
      <c r="M104" s="1"/>
      <c r="N104" s="1"/>
    </row>
    <row r="105" spans="1:14" x14ac:dyDescent="0.25">
      <c r="A105" s="1" t="s">
        <v>40</v>
      </c>
      <c r="B105" s="1" t="s">
        <v>115</v>
      </c>
      <c r="C105" s="1"/>
      <c r="D105" s="1"/>
      <c r="E105" s="2" t="s">
        <v>116</v>
      </c>
      <c r="F105" s="2">
        <v>18</v>
      </c>
      <c r="G105" s="2">
        <v>25</v>
      </c>
      <c r="H105" s="5" t="s">
        <v>126</v>
      </c>
      <c r="I105" s="2"/>
      <c r="J105" s="2">
        <v>89082165138</v>
      </c>
      <c r="K105" s="1"/>
      <c r="L105" s="1"/>
      <c r="M105" s="1"/>
      <c r="N105" s="1"/>
    </row>
    <row r="106" spans="1:14" x14ac:dyDescent="0.25">
      <c r="A106" s="1" t="s">
        <v>40</v>
      </c>
      <c r="B106" s="1" t="s">
        <v>115</v>
      </c>
      <c r="C106" s="1"/>
      <c r="D106" s="1"/>
      <c r="E106" s="2" t="s">
        <v>116</v>
      </c>
      <c r="F106" s="2">
        <v>20</v>
      </c>
      <c r="G106" s="2">
        <v>8</v>
      </c>
      <c r="H106" s="2" t="s">
        <v>128</v>
      </c>
      <c r="I106" s="2"/>
      <c r="J106" s="2" t="s">
        <v>129</v>
      </c>
      <c r="K106" s="1"/>
      <c r="L106" s="1"/>
      <c r="M106" s="1"/>
      <c r="N106" s="1"/>
    </row>
    <row r="107" spans="1:14" x14ac:dyDescent="0.25">
      <c r="A107" s="1" t="s">
        <v>40</v>
      </c>
      <c r="B107" s="1" t="s">
        <v>115</v>
      </c>
      <c r="C107" s="1"/>
      <c r="D107" s="1"/>
      <c r="E107" s="2" t="s">
        <v>116</v>
      </c>
      <c r="F107" s="2">
        <v>20</v>
      </c>
      <c r="G107" s="2"/>
      <c r="H107" s="2" t="s">
        <v>135</v>
      </c>
      <c r="I107" s="2"/>
      <c r="J107" s="2">
        <v>89130499575</v>
      </c>
      <c r="K107" s="1"/>
      <c r="L107" s="1"/>
      <c r="M107" s="1"/>
      <c r="N107" s="1"/>
    </row>
    <row r="108" spans="1:14" x14ac:dyDescent="0.25">
      <c r="A108" s="1" t="s">
        <v>40</v>
      </c>
      <c r="B108" s="1" t="s">
        <v>115</v>
      </c>
      <c r="C108" s="1"/>
      <c r="D108" s="1"/>
      <c r="E108" s="2" t="s">
        <v>116</v>
      </c>
      <c r="F108" s="2">
        <v>20</v>
      </c>
      <c r="G108" s="2">
        <v>78</v>
      </c>
      <c r="H108" s="5" t="s">
        <v>133</v>
      </c>
      <c r="I108" s="2"/>
      <c r="J108" s="2" t="s">
        <v>134</v>
      </c>
      <c r="K108" s="1"/>
      <c r="L108" s="1"/>
      <c r="M108" s="1"/>
      <c r="N108" s="1"/>
    </row>
    <row r="109" spans="1:14" x14ac:dyDescent="0.25">
      <c r="A109" s="1" t="s">
        <v>40</v>
      </c>
      <c r="B109" s="1" t="s">
        <v>115</v>
      </c>
      <c r="C109" s="1"/>
      <c r="D109" s="1"/>
      <c r="E109" s="2" t="s">
        <v>116</v>
      </c>
      <c r="F109" s="2">
        <v>20</v>
      </c>
      <c r="G109" s="2">
        <v>52</v>
      </c>
      <c r="H109" s="2" t="s">
        <v>132</v>
      </c>
      <c r="I109" s="2"/>
      <c r="J109" s="2">
        <v>89509930220</v>
      </c>
      <c r="K109" s="1"/>
      <c r="L109" s="1"/>
      <c r="M109" s="1"/>
      <c r="N109" s="1"/>
    </row>
    <row r="110" spans="1:14" x14ac:dyDescent="0.25">
      <c r="A110" s="1" t="s">
        <v>40</v>
      </c>
      <c r="B110" s="1" t="s">
        <v>115</v>
      </c>
      <c r="C110" s="1"/>
      <c r="D110" s="1"/>
      <c r="E110" s="2" t="s">
        <v>116</v>
      </c>
      <c r="F110" s="2">
        <v>20</v>
      </c>
      <c r="G110" s="2">
        <v>47</v>
      </c>
      <c r="H110" s="2" t="s">
        <v>130</v>
      </c>
      <c r="I110" s="2"/>
      <c r="J110" s="2" t="s">
        <v>131</v>
      </c>
      <c r="K110" s="1"/>
      <c r="L110" s="1"/>
      <c r="M110" s="1"/>
      <c r="N110" s="1"/>
    </row>
    <row r="111" spans="1:14" x14ac:dyDescent="0.25">
      <c r="A111" s="1" t="s">
        <v>40</v>
      </c>
      <c r="B111" s="1" t="s">
        <v>115</v>
      </c>
      <c r="C111" s="1"/>
      <c r="D111" s="1"/>
      <c r="E111" s="2" t="s">
        <v>116</v>
      </c>
      <c r="F111" s="2">
        <v>22</v>
      </c>
      <c r="G111" s="2">
        <v>49</v>
      </c>
      <c r="H111" s="2" t="s">
        <v>138</v>
      </c>
      <c r="I111" s="2"/>
      <c r="J111" s="13" t="s">
        <v>139</v>
      </c>
      <c r="K111" s="1"/>
      <c r="L111" s="1"/>
      <c r="M111" s="1"/>
      <c r="N111" s="1"/>
    </row>
    <row r="112" spans="1:14" x14ac:dyDescent="0.25">
      <c r="A112" s="1" t="s">
        <v>40</v>
      </c>
      <c r="B112" s="1" t="s">
        <v>115</v>
      </c>
      <c r="C112" s="1"/>
      <c r="D112" s="1"/>
      <c r="E112" s="2" t="s">
        <v>116</v>
      </c>
      <c r="F112" s="2">
        <v>22</v>
      </c>
      <c r="G112" s="2">
        <v>44</v>
      </c>
      <c r="H112" s="2" t="s">
        <v>136</v>
      </c>
      <c r="I112" s="2"/>
      <c r="J112" s="2" t="s">
        <v>137</v>
      </c>
      <c r="K112" s="1"/>
      <c r="L112" s="1"/>
      <c r="M112" s="1"/>
      <c r="N112" s="1"/>
    </row>
    <row r="113" spans="1:14" x14ac:dyDescent="0.25">
      <c r="A113" s="1" t="s">
        <v>40</v>
      </c>
      <c r="B113" s="1" t="s">
        <v>115</v>
      </c>
      <c r="C113" s="1"/>
      <c r="D113" s="1"/>
      <c r="E113" s="2" t="s">
        <v>116</v>
      </c>
      <c r="F113" s="2">
        <v>22</v>
      </c>
      <c r="G113" s="2">
        <v>82</v>
      </c>
      <c r="H113" s="2" t="s">
        <v>140</v>
      </c>
      <c r="I113" s="2"/>
      <c r="J113" s="2" t="s">
        <v>141</v>
      </c>
      <c r="K113" s="1"/>
      <c r="L113" s="1"/>
      <c r="M113" s="1"/>
      <c r="N113" s="1"/>
    </row>
    <row r="114" spans="1:14" x14ac:dyDescent="0.25">
      <c r="A114" s="1" t="s">
        <v>40</v>
      </c>
      <c r="B114" s="1" t="s">
        <v>115</v>
      </c>
      <c r="C114" s="1"/>
      <c r="D114" s="1"/>
      <c r="E114" s="2" t="s">
        <v>116</v>
      </c>
      <c r="F114" s="2">
        <v>26</v>
      </c>
      <c r="G114" s="2">
        <v>48</v>
      </c>
      <c r="H114" s="5" t="s">
        <v>147</v>
      </c>
      <c r="I114" s="2"/>
      <c r="J114" s="2" t="s">
        <v>148</v>
      </c>
      <c r="K114" s="1"/>
      <c r="L114" s="1"/>
      <c r="M114" s="1"/>
      <c r="N114" s="1"/>
    </row>
    <row r="115" spans="1:14" x14ac:dyDescent="0.25">
      <c r="A115" s="1" t="s">
        <v>40</v>
      </c>
      <c r="B115" s="1" t="s">
        <v>115</v>
      </c>
      <c r="C115" s="1"/>
      <c r="D115" s="1"/>
      <c r="E115" s="2" t="s">
        <v>116</v>
      </c>
      <c r="F115" s="2">
        <v>26</v>
      </c>
      <c r="G115" s="2">
        <v>41</v>
      </c>
      <c r="H115" s="5" t="s">
        <v>145</v>
      </c>
      <c r="I115" s="2"/>
      <c r="J115" s="2" t="s">
        <v>146</v>
      </c>
      <c r="K115" s="1"/>
      <c r="L115" s="1"/>
      <c r="M115" s="1"/>
      <c r="N115" s="1"/>
    </row>
    <row r="116" spans="1:14" x14ac:dyDescent="0.25">
      <c r="A116" s="1" t="s">
        <v>40</v>
      </c>
      <c r="B116" s="1" t="s">
        <v>115</v>
      </c>
      <c r="C116" s="1"/>
      <c r="D116" s="1"/>
      <c r="E116" s="2" t="s">
        <v>116</v>
      </c>
      <c r="F116" s="2">
        <v>30</v>
      </c>
      <c r="G116" s="2">
        <v>70</v>
      </c>
      <c r="H116" s="2" t="s">
        <v>155</v>
      </c>
      <c r="I116" s="2"/>
      <c r="J116" s="2" t="s">
        <v>156</v>
      </c>
      <c r="K116" s="1"/>
      <c r="L116" s="1"/>
      <c r="M116" s="1"/>
      <c r="N116" s="1"/>
    </row>
    <row r="117" spans="1:14" x14ac:dyDescent="0.25">
      <c r="A117" s="1" t="s">
        <v>40</v>
      </c>
      <c r="B117" s="1" t="s">
        <v>115</v>
      </c>
      <c r="C117" s="1"/>
      <c r="D117" s="1"/>
      <c r="E117" s="2" t="s">
        <v>116</v>
      </c>
      <c r="F117" s="2">
        <v>30</v>
      </c>
      <c r="G117" s="2">
        <v>25</v>
      </c>
      <c r="H117" s="5" t="s">
        <v>153</v>
      </c>
      <c r="I117" s="2"/>
      <c r="J117" s="2">
        <v>89138345930</v>
      </c>
      <c r="K117" s="1"/>
      <c r="L117" s="1"/>
      <c r="M117" s="1"/>
      <c r="N117" s="1"/>
    </row>
    <row r="118" spans="1:14" x14ac:dyDescent="0.25">
      <c r="A118" s="1" t="s">
        <v>40</v>
      </c>
      <c r="B118" s="1" t="s">
        <v>115</v>
      </c>
      <c r="C118" s="1"/>
      <c r="D118" s="1"/>
      <c r="E118" s="2" t="s">
        <v>116</v>
      </c>
      <c r="F118" s="2">
        <v>30</v>
      </c>
      <c r="G118" s="2">
        <v>24</v>
      </c>
      <c r="H118" s="2" t="s">
        <v>151</v>
      </c>
      <c r="I118" s="2"/>
      <c r="J118" s="2" t="s">
        <v>152</v>
      </c>
      <c r="K118" s="1"/>
      <c r="L118" s="1"/>
      <c r="M118" s="1"/>
      <c r="N118" s="1"/>
    </row>
    <row r="119" spans="1:14" x14ac:dyDescent="0.25">
      <c r="A119" s="1" t="s">
        <v>40</v>
      </c>
      <c r="B119" s="1" t="s">
        <v>115</v>
      </c>
      <c r="C119" s="1"/>
      <c r="D119" s="1"/>
      <c r="E119" s="2" t="s">
        <v>116</v>
      </c>
      <c r="F119" s="2">
        <v>30</v>
      </c>
      <c r="G119" s="2">
        <v>40</v>
      </c>
      <c r="H119" s="5" t="s">
        <v>154</v>
      </c>
      <c r="I119" s="2"/>
      <c r="J119" s="2">
        <v>89138322838</v>
      </c>
      <c r="K119" s="1"/>
      <c r="L119" s="1"/>
      <c r="M119" s="1"/>
      <c r="N119" s="1"/>
    </row>
    <row r="120" spans="1:14" x14ac:dyDescent="0.25">
      <c r="A120" s="1" t="s">
        <v>40</v>
      </c>
      <c r="B120" s="1" t="s">
        <v>115</v>
      </c>
      <c r="C120" s="1"/>
      <c r="D120" s="1"/>
      <c r="E120" s="2" t="s">
        <v>116</v>
      </c>
      <c r="F120" s="2">
        <v>32</v>
      </c>
      <c r="G120" s="2">
        <v>22</v>
      </c>
      <c r="H120" s="2" t="s">
        <v>157</v>
      </c>
      <c r="I120" s="2"/>
      <c r="J120" s="2" t="s">
        <v>158</v>
      </c>
      <c r="K120" s="1"/>
      <c r="L120" s="1"/>
      <c r="M120" s="1"/>
      <c r="N120" s="1"/>
    </row>
    <row r="121" spans="1:14" x14ac:dyDescent="0.25">
      <c r="A121" s="1" t="s">
        <v>40</v>
      </c>
      <c r="B121" s="1" t="s">
        <v>115</v>
      </c>
      <c r="C121" s="1"/>
      <c r="D121" s="1"/>
      <c r="E121" s="2" t="s">
        <v>116</v>
      </c>
      <c r="F121" s="2">
        <v>32</v>
      </c>
      <c r="G121" s="2">
        <v>27</v>
      </c>
      <c r="H121" s="5" t="s">
        <v>161</v>
      </c>
      <c r="I121" s="2"/>
      <c r="J121" s="2" t="s">
        <v>162</v>
      </c>
      <c r="K121" s="1"/>
      <c r="L121" s="1"/>
      <c r="M121" s="1"/>
      <c r="N121" s="1"/>
    </row>
    <row r="122" spans="1:14" x14ac:dyDescent="0.25">
      <c r="A122" s="1" t="s">
        <v>40</v>
      </c>
      <c r="B122" s="1" t="s">
        <v>115</v>
      </c>
      <c r="C122" s="1"/>
      <c r="D122" s="1"/>
      <c r="E122" s="2" t="s">
        <v>116</v>
      </c>
      <c r="F122" s="2">
        <v>32</v>
      </c>
      <c r="G122" s="2">
        <v>42</v>
      </c>
      <c r="H122" s="2" t="s">
        <v>163</v>
      </c>
      <c r="I122" s="2"/>
      <c r="J122" s="2" t="s">
        <v>164</v>
      </c>
      <c r="K122" s="1"/>
      <c r="L122" s="1"/>
      <c r="M122" s="1"/>
      <c r="N122" s="1"/>
    </row>
    <row r="123" spans="1:14" x14ac:dyDescent="0.25">
      <c r="A123" s="1" t="s">
        <v>40</v>
      </c>
      <c r="B123" s="1" t="s">
        <v>115</v>
      </c>
      <c r="C123" s="1"/>
      <c r="D123" s="1"/>
      <c r="E123" s="2" t="s">
        <v>116</v>
      </c>
      <c r="F123" s="2">
        <v>32</v>
      </c>
      <c r="G123" s="2">
        <v>26</v>
      </c>
      <c r="H123" s="5" t="s">
        <v>159</v>
      </c>
      <c r="I123" s="2"/>
      <c r="J123" s="2" t="s">
        <v>160</v>
      </c>
      <c r="K123" s="31"/>
      <c r="L123" s="1"/>
      <c r="M123" s="1"/>
      <c r="N123" s="1"/>
    </row>
    <row r="124" spans="1:14" x14ac:dyDescent="0.25">
      <c r="A124" s="1" t="s">
        <v>35</v>
      </c>
      <c r="B124" s="1" t="s">
        <v>165</v>
      </c>
      <c r="C124" s="1"/>
      <c r="D124" s="1"/>
      <c r="E124" s="2" t="s">
        <v>43</v>
      </c>
      <c r="F124" s="2">
        <v>36</v>
      </c>
      <c r="G124" s="1">
        <v>32</v>
      </c>
      <c r="H124" s="5" t="s">
        <v>168</v>
      </c>
      <c r="I124" s="2"/>
      <c r="J124" s="1" t="s">
        <v>169</v>
      </c>
      <c r="K124" s="1"/>
      <c r="L124" s="2"/>
      <c r="M124" s="2"/>
      <c r="N124" s="2">
        <v>574.9</v>
      </c>
    </row>
    <row r="125" spans="1:14" x14ac:dyDescent="0.25">
      <c r="A125" s="1" t="s">
        <v>35</v>
      </c>
      <c r="B125" s="1" t="s">
        <v>165</v>
      </c>
      <c r="C125" s="1"/>
      <c r="D125" s="1"/>
      <c r="E125" s="2" t="s">
        <v>43</v>
      </c>
      <c r="F125" s="2">
        <v>36</v>
      </c>
      <c r="G125" s="1">
        <v>53</v>
      </c>
      <c r="H125" s="2" t="s">
        <v>170</v>
      </c>
      <c r="I125" s="2"/>
      <c r="J125" s="1" t="s">
        <v>171</v>
      </c>
      <c r="K125" s="1"/>
      <c r="L125" s="2"/>
      <c r="M125" s="2"/>
      <c r="N125" s="2"/>
    </row>
    <row r="126" spans="1:14" x14ac:dyDescent="0.25">
      <c r="A126" s="1" t="s">
        <v>35</v>
      </c>
      <c r="B126" s="1" t="s">
        <v>165</v>
      </c>
      <c r="C126" s="1"/>
      <c r="D126" s="1"/>
      <c r="E126" s="2" t="s">
        <v>43</v>
      </c>
      <c r="F126" s="2">
        <v>36</v>
      </c>
      <c r="G126" s="1">
        <v>9</v>
      </c>
      <c r="H126" s="1" t="s">
        <v>166</v>
      </c>
      <c r="I126" s="2"/>
      <c r="J126" s="1" t="s">
        <v>167</v>
      </c>
      <c r="K126" s="1"/>
      <c r="L126" s="2"/>
      <c r="M126" s="2"/>
      <c r="N126" s="2"/>
    </row>
    <row r="127" spans="1:14" x14ac:dyDescent="0.25">
      <c r="A127" s="1" t="s">
        <v>40</v>
      </c>
      <c r="B127" s="1" t="s">
        <v>115</v>
      </c>
      <c r="C127" s="1"/>
      <c r="D127" s="1"/>
      <c r="E127" s="2" t="s">
        <v>116</v>
      </c>
      <c r="F127" s="2">
        <v>38</v>
      </c>
      <c r="G127" s="2">
        <v>39</v>
      </c>
      <c r="H127" s="2" t="s">
        <v>177</v>
      </c>
      <c r="I127" s="2"/>
      <c r="J127" s="2">
        <v>89130441130</v>
      </c>
      <c r="K127" s="1"/>
      <c r="L127" s="1"/>
      <c r="M127" s="1"/>
      <c r="N127" s="1"/>
    </row>
    <row r="128" spans="1:14" x14ac:dyDescent="0.25">
      <c r="A128" s="1" t="s">
        <v>40</v>
      </c>
      <c r="B128" s="1" t="s">
        <v>115</v>
      </c>
      <c r="C128" s="1"/>
      <c r="D128" s="1"/>
      <c r="E128" s="2" t="s">
        <v>116</v>
      </c>
      <c r="F128" s="2">
        <v>38</v>
      </c>
      <c r="G128" s="2">
        <v>25</v>
      </c>
      <c r="H128" s="2" t="s">
        <v>175</v>
      </c>
      <c r="I128" s="2"/>
      <c r="J128" s="2" t="s">
        <v>176</v>
      </c>
      <c r="K128" s="1"/>
      <c r="L128" s="1"/>
      <c r="M128" s="1"/>
      <c r="N128" s="1"/>
    </row>
    <row r="129" spans="1:14" x14ac:dyDescent="0.25">
      <c r="A129" s="1" t="s">
        <v>40</v>
      </c>
      <c r="B129" s="1" t="s">
        <v>115</v>
      </c>
      <c r="C129" s="1"/>
      <c r="D129" s="1"/>
      <c r="E129" s="2" t="s">
        <v>116</v>
      </c>
      <c r="F129" s="2">
        <v>38</v>
      </c>
      <c r="G129" s="2">
        <v>2</v>
      </c>
      <c r="H129" s="2" t="s">
        <v>172</v>
      </c>
      <c r="I129" s="2"/>
      <c r="J129" s="2">
        <v>89233150526</v>
      </c>
      <c r="K129" s="1"/>
      <c r="L129" s="1"/>
      <c r="M129" s="1"/>
      <c r="N129" s="1"/>
    </row>
    <row r="130" spans="1:14" x14ac:dyDescent="0.25">
      <c r="A130" s="1" t="s">
        <v>40</v>
      </c>
      <c r="B130" s="1" t="s">
        <v>115</v>
      </c>
      <c r="C130" s="1"/>
      <c r="D130" s="1"/>
      <c r="E130" s="2" t="s">
        <v>116</v>
      </c>
      <c r="F130" s="2">
        <v>38</v>
      </c>
      <c r="G130" s="2">
        <v>5</v>
      </c>
      <c r="H130" s="2" t="s">
        <v>173</v>
      </c>
      <c r="I130" s="2"/>
      <c r="J130" s="2" t="s">
        <v>174</v>
      </c>
      <c r="K130" s="1"/>
      <c r="L130" s="1"/>
      <c r="M130" s="1"/>
      <c r="N130" s="1"/>
    </row>
    <row r="131" spans="1:14" x14ac:dyDescent="0.25">
      <c r="A131" s="1" t="s">
        <v>40</v>
      </c>
      <c r="B131" s="1" t="s">
        <v>115</v>
      </c>
      <c r="C131" s="1"/>
      <c r="D131" s="1"/>
      <c r="E131" s="2" t="s">
        <v>116</v>
      </c>
      <c r="F131" s="2">
        <v>38</v>
      </c>
      <c r="G131" s="2">
        <v>40</v>
      </c>
      <c r="H131" s="2" t="s">
        <v>178</v>
      </c>
      <c r="I131" s="2"/>
      <c r="J131" s="2">
        <v>89233597358</v>
      </c>
      <c r="K131" s="1"/>
      <c r="L131" s="1"/>
      <c r="M131" s="1"/>
      <c r="N131" s="1"/>
    </row>
    <row r="132" spans="1:14" x14ac:dyDescent="0.25">
      <c r="A132" s="1" t="s">
        <v>40</v>
      </c>
      <c r="B132" s="1" t="s">
        <v>115</v>
      </c>
      <c r="C132" s="1"/>
      <c r="D132" s="1"/>
      <c r="E132" s="2" t="s">
        <v>116</v>
      </c>
      <c r="F132" s="2">
        <v>42</v>
      </c>
      <c r="G132" s="2">
        <v>39</v>
      </c>
      <c r="H132" s="2" t="s">
        <v>184</v>
      </c>
      <c r="I132" s="2"/>
      <c r="J132" s="2">
        <v>89131719025</v>
      </c>
      <c r="K132" s="1"/>
      <c r="L132" s="1"/>
      <c r="M132" s="1"/>
      <c r="N132" s="1"/>
    </row>
    <row r="133" spans="1:14" x14ac:dyDescent="0.25">
      <c r="A133" s="1" t="s">
        <v>40</v>
      </c>
      <c r="B133" s="1" t="s">
        <v>115</v>
      </c>
      <c r="C133" s="1"/>
      <c r="D133" s="1"/>
      <c r="E133" s="2" t="s">
        <v>116</v>
      </c>
      <c r="F133" s="2">
        <v>42</v>
      </c>
      <c r="G133" s="2">
        <v>10</v>
      </c>
      <c r="H133" s="5" t="s">
        <v>182</v>
      </c>
      <c r="I133" s="2"/>
      <c r="J133" s="2" t="s">
        <v>183</v>
      </c>
      <c r="K133" s="1"/>
      <c r="L133" s="1"/>
      <c r="M133" s="1"/>
      <c r="N133" s="1"/>
    </row>
    <row r="134" spans="1:14" x14ac:dyDescent="0.25">
      <c r="A134" s="1" t="s">
        <v>40</v>
      </c>
      <c r="B134" s="1" t="s">
        <v>115</v>
      </c>
      <c r="C134" s="1"/>
      <c r="D134" s="1"/>
      <c r="E134" s="2" t="s">
        <v>116</v>
      </c>
      <c r="F134" s="2">
        <v>42</v>
      </c>
      <c r="G134" s="2">
        <v>4</v>
      </c>
      <c r="H134" s="2" t="s">
        <v>180</v>
      </c>
      <c r="I134" s="2"/>
      <c r="J134" s="2" t="s">
        <v>181</v>
      </c>
      <c r="K134" s="1"/>
      <c r="L134" s="1"/>
      <c r="M134" s="1"/>
      <c r="N134" s="1"/>
    </row>
    <row r="135" spans="1:14" x14ac:dyDescent="0.25">
      <c r="A135" s="1" t="s">
        <v>40</v>
      </c>
      <c r="B135" s="1" t="s">
        <v>115</v>
      </c>
      <c r="C135" s="1"/>
      <c r="D135" s="1"/>
      <c r="E135" s="2" t="s">
        <v>116</v>
      </c>
      <c r="F135" s="2">
        <v>42</v>
      </c>
      <c r="G135" s="2"/>
      <c r="H135" s="2" t="s">
        <v>185</v>
      </c>
      <c r="I135" s="2"/>
      <c r="J135" s="2" t="s">
        <v>186</v>
      </c>
      <c r="K135" s="1"/>
      <c r="L135" s="1"/>
      <c r="M135" s="1"/>
      <c r="N135" s="1"/>
    </row>
    <row r="136" spans="1:14" x14ac:dyDescent="0.25">
      <c r="A136" s="1" t="s">
        <v>40</v>
      </c>
      <c r="B136" s="1" t="s">
        <v>115</v>
      </c>
      <c r="C136" s="1"/>
      <c r="D136" s="1"/>
      <c r="E136" s="2" t="s">
        <v>116</v>
      </c>
      <c r="F136" s="2">
        <v>44</v>
      </c>
      <c r="G136" s="2">
        <v>5</v>
      </c>
      <c r="H136" s="2" t="s">
        <v>187</v>
      </c>
      <c r="I136" s="2"/>
      <c r="J136" s="2" t="s">
        <v>188</v>
      </c>
      <c r="K136" s="1"/>
      <c r="L136" s="1"/>
      <c r="M136" s="1"/>
      <c r="N136" s="1"/>
    </row>
    <row r="137" spans="1:14" x14ac:dyDescent="0.25">
      <c r="A137" s="1" t="s">
        <v>40</v>
      </c>
      <c r="B137" s="1" t="s">
        <v>115</v>
      </c>
      <c r="C137" s="1"/>
      <c r="D137" s="1"/>
      <c r="E137" s="2" t="s">
        <v>116</v>
      </c>
      <c r="F137" s="2">
        <v>44</v>
      </c>
      <c r="G137" s="2">
        <v>36</v>
      </c>
      <c r="H137" s="2" t="s">
        <v>189</v>
      </c>
      <c r="I137" s="2"/>
      <c r="J137" s="13"/>
      <c r="K137" s="1"/>
      <c r="L137" s="1"/>
      <c r="M137" s="1"/>
      <c r="N137" s="1"/>
    </row>
    <row r="138" spans="1:14" x14ac:dyDescent="0.25">
      <c r="A138" s="1" t="s">
        <v>40</v>
      </c>
      <c r="B138" s="1" t="s">
        <v>115</v>
      </c>
      <c r="C138" s="1"/>
      <c r="D138" s="1"/>
      <c r="E138" s="2" t="s">
        <v>116</v>
      </c>
      <c r="F138" s="2">
        <v>44</v>
      </c>
      <c r="G138" s="2">
        <v>69</v>
      </c>
      <c r="H138" s="2" t="s">
        <v>192</v>
      </c>
      <c r="I138" s="2"/>
      <c r="J138" s="2" t="s">
        <v>193</v>
      </c>
      <c r="K138" s="1"/>
      <c r="L138" s="1"/>
      <c r="M138" s="1"/>
      <c r="N138" s="1"/>
    </row>
    <row r="139" spans="1:14" x14ac:dyDescent="0.25">
      <c r="A139" s="1" t="s">
        <v>40</v>
      </c>
      <c r="B139" s="1" t="s">
        <v>115</v>
      </c>
      <c r="C139" s="1"/>
      <c r="D139" s="1"/>
      <c r="E139" s="2" t="s">
        <v>116</v>
      </c>
      <c r="F139" s="2">
        <v>44</v>
      </c>
      <c r="G139" s="2">
        <v>57</v>
      </c>
      <c r="H139" s="5" t="s">
        <v>190</v>
      </c>
      <c r="I139" s="2"/>
      <c r="J139" s="2" t="s">
        <v>191</v>
      </c>
      <c r="K139" s="1"/>
      <c r="L139" s="1"/>
      <c r="M139" s="1"/>
      <c r="N139" s="1"/>
    </row>
    <row r="140" spans="1:14" x14ac:dyDescent="0.25">
      <c r="A140" s="1" t="s">
        <v>40</v>
      </c>
      <c r="B140" s="1" t="s">
        <v>115</v>
      </c>
      <c r="C140" s="1"/>
      <c r="D140" s="1"/>
      <c r="E140" s="2" t="s">
        <v>116</v>
      </c>
      <c r="F140" s="2">
        <v>44</v>
      </c>
      <c r="G140" s="2">
        <v>85</v>
      </c>
      <c r="H140" s="2" t="s">
        <v>194</v>
      </c>
      <c r="I140" s="2"/>
      <c r="J140" s="2" t="s">
        <v>195</v>
      </c>
      <c r="K140" s="1"/>
      <c r="L140" s="1"/>
      <c r="M140" s="1"/>
      <c r="N140" s="1"/>
    </row>
    <row r="141" spans="1:14" x14ac:dyDescent="0.25">
      <c r="A141" s="1" t="s">
        <v>40</v>
      </c>
      <c r="B141" s="1" t="s">
        <v>115</v>
      </c>
      <c r="C141" s="1"/>
      <c r="D141" s="1"/>
      <c r="E141" s="2" t="s">
        <v>116</v>
      </c>
      <c r="F141" s="2">
        <v>46</v>
      </c>
      <c r="G141" s="2">
        <v>89</v>
      </c>
      <c r="H141" s="2" t="s">
        <v>204</v>
      </c>
      <c r="I141" s="2"/>
      <c r="J141" s="2">
        <v>89135667778</v>
      </c>
      <c r="K141" s="1"/>
      <c r="L141" s="1"/>
      <c r="M141" s="1"/>
      <c r="N141" s="1"/>
    </row>
    <row r="142" spans="1:14" x14ac:dyDescent="0.25">
      <c r="A142" s="1" t="s">
        <v>40</v>
      </c>
      <c r="B142" s="1" t="s">
        <v>115</v>
      </c>
      <c r="C142" s="1"/>
      <c r="D142" s="1"/>
      <c r="E142" s="2" t="s">
        <v>116</v>
      </c>
      <c r="F142" s="2">
        <v>46</v>
      </c>
      <c r="G142" s="2">
        <v>72</v>
      </c>
      <c r="H142" s="2" t="s">
        <v>202</v>
      </c>
      <c r="I142" s="2"/>
      <c r="J142" s="2" t="s">
        <v>203</v>
      </c>
      <c r="K142" s="1"/>
      <c r="L142" s="1"/>
      <c r="M142" s="1"/>
      <c r="N142" s="1"/>
    </row>
    <row r="143" spans="1:14" x14ac:dyDescent="0.25">
      <c r="A143" s="1" t="s">
        <v>40</v>
      </c>
      <c r="B143" s="1" t="s">
        <v>115</v>
      </c>
      <c r="C143" s="1"/>
      <c r="D143" s="1"/>
      <c r="E143" s="2" t="s">
        <v>116</v>
      </c>
      <c r="F143" s="2">
        <v>46</v>
      </c>
      <c r="G143" s="2">
        <v>4</v>
      </c>
      <c r="H143" s="2" t="s">
        <v>199</v>
      </c>
      <c r="I143" s="2"/>
      <c r="J143" s="2" t="s">
        <v>200</v>
      </c>
      <c r="K143" s="1"/>
      <c r="L143" s="1"/>
      <c r="M143" s="1"/>
      <c r="N143" s="1"/>
    </row>
    <row r="144" spans="1:14" x14ac:dyDescent="0.25">
      <c r="A144" s="1" t="s">
        <v>40</v>
      </c>
      <c r="B144" s="1" t="s">
        <v>115</v>
      </c>
      <c r="C144" s="1"/>
      <c r="D144" s="1"/>
      <c r="E144" s="2" t="s">
        <v>116</v>
      </c>
      <c r="F144" s="2">
        <v>46</v>
      </c>
      <c r="G144" s="2">
        <v>57</v>
      </c>
      <c r="H144" s="2" t="s">
        <v>201</v>
      </c>
      <c r="I144" s="2"/>
      <c r="J144" s="2"/>
      <c r="K144" s="1"/>
      <c r="L144" s="1"/>
      <c r="M144" s="1"/>
      <c r="N144" s="1"/>
    </row>
    <row r="145" spans="1:14" x14ac:dyDescent="0.25">
      <c r="A145" s="1" t="s">
        <v>40</v>
      </c>
      <c r="B145" s="1" t="s">
        <v>115</v>
      </c>
      <c r="C145" s="1"/>
      <c r="D145" s="1"/>
      <c r="E145" s="2" t="s">
        <v>116</v>
      </c>
      <c r="F145" s="2">
        <v>48</v>
      </c>
      <c r="G145" s="2">
        <v>58</v>
      </c>
      <c r="H145" s="5" t="s">
        <v>207</v>
      </c>
      <c r="I145" s="2"/>
      <c r="J145" s="2" t="s">
        <v>208</v>
      </c>
      <c r="K145" s="1"/>
      <c r="L145" s="1"/>
      <c r="M145" s="1"/>
      <c r="N145" s="1"/>
    </row>
    <row r="146" spans="1:14" x14ac:dyDescent="0.25">
      <c r="A146" s="1" t="s">
        <v>40</v>
      </c>
      <c r="B146" s="1" t="s">
        <v>115</v>
      </c>
      <c r="C146" s="1"/>
      <c r="D146" s="1"/>
      <c r="E146" s="2" t="s">
        <v>116</v>
      </c>
      <c r="F146" s="2">
        <v>48</v>
      </c>
      <c r="G146" s="2">
        <v>16</v>
      </c>
      <c r="H146" s="2" t="s">
        <v>205</v>
      </c>
      <c r="I146" s="2"/>
      <c r="J146" s="2">
        <v>89135138222</v>
      </c>
      <c r="K146" s="1"/>
      <c r="L146" s="1"/>
      <c r="M146" s="1"/>
      <c r="N146" s="1"/>
    </row>
    <row r="147" spans="1:14" x14ac:dyDescent="0.25">
      <c r="A147" s="1" t="s">
        <v>40</v>
      </c>
      <c r="B147" s="1" t="s">
        <v>115</v>
      </c>
      <c r="C147" s="1"/>
      <c r="D147" s="1"/>
      <c r="E147" s="2" t="s">
        <v>116</v>
      </c>
      <c r="F147" s="2">
        <v>48</v>
      </c>
      <c r="G147" s="2">
        <v>24</v>
      </c>
      <c r="H147" s="2" t="s">
        <v>206</v>
      </c>
      <c r="I147" s="2"/>
      <c r="J147" s="2">
        <v>89233369756</v>
      </c>
      <c r="K147" s="1"/>
      <c r="L147" s="1"/>
      <c r="M147" s="1"/>
      <c r="N147" s="1"/>
    </row>
    <row r="148" spans="1:14" x14ac:dyDescent="0.25">
      <c r="A148" s="1" t="s">
        <v>40</v>
      </c>
      <c r="B148" s="1" t="s">
        <v>115</v>
      </c>
      <c r="C148" s="1"/>
      <c r="D148" s="1"/>
      <c r="E148" s="2" t="s">
        <v>116</v>
      </c>
      <c r="F148" s="2">
        <v>48</v>
      </c>
      <c r="G148" s="2">
        <v>59</v>
      </c>
      <c r="H148" s="2" t="s">
        <v>209</v>
      </c>
      <c r="I148" s="2"/>
      <c r="J148" s="2">
        <v>89833645777</v>
      </c>
      <c r="K148" s="1"/>
      <c r="L148" s="1"/>
      <c r="M148" s="1"/>
      <c r="N148" s="1"/>
    </row>
    <row r="149" spans="1:14" x14ac:dyDescent="0.25">
      <c r="A149" s="1" t="s">
        <v>40</v>
      </c>
      <c r="B149" s="1" t="s">
        <v>41</v>
      </c>
      <c r="C149" s="1"/>
      <c r="D149" s="1"/>
      <c r="E149" s="2" t="s">
        <v>210</v>
      </c>
      <c r="F149" s="2">
        <v>1</v>
      </c>
      <c r="G149" s="2">
        <v>47</v>
      </c>
      <c r="H149" s="5" t="s">
        <v>213</v>
      </c>
      <c r="I149" s="2"/>
      <c r="J149" s="10" t="s">
        <v>214</v>
      </c>
      <c r="K149" s="1"/>
      <c r="L149" s="1"/>
      <c r="M149" s="1"/>
      <c r="N149" s="1"/>
    </row>
    <row r="150" spans="1:14" x14ac:dyDescent="0.25">
      <c r="A150" s="1" t="s">
        <v>40</v>
      </c>
      <c r="B150" s="1" t="s">
        <v>41</v>
      </c>
      <c r="C150" s="1"/>
      <c r="D150" s="1"/>
      <c r="E150" s="2" t="s">
        <v>210</v>
      </c>
      <c r="F150" s="2">
        <v>1</v>
      </c>
      <c r="G150" s="2">
        <v>57</v>
      </c>
      <c r="H150" s="2" t="s">
        <v>215</v>
      </c>
      <c r="I150" s="2"/>
      <c r="J150" s="10" t="s">
        <v>216</v>
      </c>
      <c r="K150" s="1"/>
      <c r="L150" s="1"/>
      <c r="M150" s="1"/>
      <c r="N150" s="1"/>
    </row>
    <row r="151" spans="1:14" x14ac:dyDescent="0.25">
      <c r="A151" s="1" t="s">
        <v>40</v>
      </c>
      <c r="B151" s="1" t="s">
        <v>41</v>
      </c>
      <c r="C151" s="1"/>
      <c r="D151" s="1"/>
      <c r="E151" s="2" t="s">
        <v>210</v>
      </c>
      <c r="F151" s="2">
        <v>1</v>
      </c>
      <c r="G151" s="2">
        <v>15</v>
      </c>
      <c r="H151" s="2" t="s">
        <v>211</v>
      </c>
      <c r="I151" s="2"/>
      <c r="J151" s="10" t="s">
        <v>212</v>
      </c>
      <c r="K151" s="1"/>
      <c r="L151" s="1"/>
      <c r="M151" s="1"/>
      <c r="N151" s="1"/>
    </row>
    <row r="152" spans="1:14" x14ac:dyDescent="0.25">
      <c r="A152" s="1" t="s">
        <v>40</v>
      </c>
      <c r="B152" s="1" t="s">
        <v>41</v>
      </c>
      <c r="C152" s="1"/>
      <c r="D152" s="1"/>
      <c r="E152" s="2" t="s">
        <v>210</v>
      </c>
      <c r="F152" s="2">
        <v>3</v>
      </c>
      <c r="G152" s="2">
        <v>20</v>
      </c>
      <c r="H152" s="5" t="s">
        <v>217</v>
      </c>
      <c r="I152" s="2"/>
      <c r="J152" s="10" t="s">
        <v>218</v>
      </c>
      <c r="K152" s="1"/>
      <c r="L152" s="1"/>
      <c r="M152" s="1"/>
      <c r="N152" s="1"/>
    </row>
    <row r="153" spans="1:14" x14ac:dyDescent="0.25">
      <c r="A153" s="1" t="s">
        <v>40</v>
      </c>
      <c r="B153" s="1" t="s">
        <v>41</v>
      </c>
      <c r="C153" s="1"/>
      <c r="D153" s="1"/>
      <c r="E153" s="2" t="s">
        <v>210</v>
      </c>
      <c r="F153" s="2">
        <v>3</v>
      </c>
      <c r="G153" s="2">
        <v>7</v>
      </c>
      <c r="H153" s="2" t="s">
        <v>219</v>
      </c>
      <c r="I153" s="2"/>
      <c r="J153" s="10" t="s">
        <v>220</v>
      </c>
      <c r="K153" s="1"/>
      <c r="L153" s="1"/>
      <c r="M153" s="1"/>
      <c r="N153" s="1"/>
    </row>
    <row r="154" spans="1:14" x14ac:dyDescent="0.25">
      <c r="A154" s="1" t="s">
        <v>40</v>
      </c>
      <c r="B154" s="1" t="s">
        <v>41</v>
      </c>
      <c r="C154" s="1"/>
      <c r="D154" s="1"/>
      <c r="E154" s="2" t="s">
        <v>210</v>
      </c>
      <c r="F154" s="2">
        <v>7</v>
      </c>
      <c r="G154" s="2">
        <v>42</v>
      </c>
      <c r="H154" s="5" t="s">
        <v>223</v>
      </c>
      <c r="I154" s="2"/>
      <c r="J154" s="10" t="s">
        <v>224</v>
      </c>
      <c r="K154" s="1"/>
      <c r="L154" s="1"/>
      <c r="M154" s="1"/>
      <c r="N154" s="1"/>
    </row>
    <row r="155" spans="1:14" x14ac:dyDescent="0.25">
      <c r="A155" s="1" t="s">
        <v>40</v>
      </c>
      <c r="B155" s="1" t="s">
        <v>41</v>
      </c>
      <c r="C155" s="1"/>
      <c r="D155" s="1"/>
      <c r="E155" s="2" t="s">
        <v>210</v>
      </c>
      <c r="F155" s="2">
        <v>7</v>
      </c>
      <c r="G155" s="2">
        <v>19</v>
      </c>
      <c r="H155" s="2" t="s">
        <v>221</v>
      </c>
      <c r="I155" s="2"/>
      <c r="J155" s="10" t="s">
        <v>222</v>
      </c>
      <c r="K155" s="1"/>
      <c r="L155" s="1"/>
      <c r="M155" s="1"/>
      <c r="N155" s="1"/>
    </row>
    <row r="156" spans="1:14" x14ac:dyDescent="0.25">
      <c r="A156" s="1" t="s">
        <v>40</v>
      </c>
      <c r="B156" s="1" t="s">
        <v>41</v>
      </c>
      <c r="C156" s="1"/>
      <c r="D156" s="1"/>
      <c r="E156" s="2" t="s">
        <v>210</v>
      </c>
      <c r="F156" s="2">
        <v>7</v>
      </c>
      <c r="G156" s="2">
        <v>73</v>
      </c>
      <c r="H156" s="2" t="s">
        <v>225</v>
      </c>
      <c r="I156" s="2"/>
      <c r="J156" s="10" t="s">
        <v>226</v>
      </c>
      <c r="K156" s="1"/>
      <c r="L156" s="1"/>
      <c r="M156" s="1"/>
      <c r="N156" s="1"/>
    </row>
    <row r="157" spans="1:14" x14ac:dyDescent="0.25">
      <c r="A157" s="1" t="s">
        <v>40</v>
      </c>
      <c r="B157" s="1" t="s">
        <v>41</v>
      </c>
      <c r="C157" s="1"/>
      <c r="D157" s="1"/>
      <c r="E157" s="2" t="s">
        <v>210</v>
      </c>
      <c r="F157" s="2">
        <v>9</v>
      </c>
      <c r="G157" s="2">
        <v>40</v>
      </c>
      <c r="H157" s="5" t="s">
        <v>231</v>
      </c>
      <c r="I157" s="2"/>
      <c r="J157" s="10" t="s">
        <v>232</v>
      </c>
      <c r="K157" s="1"/>
      <c r="L157" s="1"/>
      <c r="M157" s="1"/>
      <c r="N157" s="1"/>
    </row>
    <row r="158" spans="1:14" x14ac:dyDescent="0.25">
      <c r="A158" s="1" t="s">
        <v>40</v>
      </c>
      <c r="B158" s="1" t="s">
        <v>41</v>
      </c>
      <c r="C158" s="1"/>
      <c r="D158" s="1"/>
      <c r="E158" s="2" t="s">
        <v>210</v>
      </c>
      <c r="F158" s="2">
        <v>9</v>
      </c>
      <c r="G158" s="2">
        <v>24</v>
      </c>
      <c r="H158" s="2" t="s">
        <v>227</v>
      </c>
      <c r="I158" s="2"/>
      <c r="J158" s="10" t="s">
        <v>228</v>
      </c>
      <c r="K158" s="1"/>
      <c r="L158" s="1"/>
      <c r="M158" s="1"/>
      <c r="N158" s="1"/>
    </row>
    <row r="159" spans="1:14" x14ac:dyDescent="0.25">
      <c r="A159" s="1" t="s">
        <v>40</v>
      </c>
      <c r="B159" s="1" t="s">
        <v>41</v>
      </c>
      <c r="C159" s="1"/>
      <c r="D159" s="1"/>
      <c r="E159" s="2" t="s">
        <v>210</v>
      </c>
      <c r="F159" s="2">
        <v>9</v>
      </c>
      <c r="G159" s="2">
        <v>43</v>
      </c>
      <c r="H159" s="2" t="s">
        <v>233</v>
      </c>
      <c r="I159" s="2"/>
      <c r="J159" s="10" t="s">
        <v>234</v>
      </c>
      <c r="K159" s="1"/>
      <c r="L159" s="1"/>
      <c r="M159" s="1"/>
      <c r="N159" s="1"/>
    </row>
    <row r="160" spans="1:14" x14ac:dyDescent="0.25">
      <c r="A160" s="1" t="s">
        <v>40</v>
      </c>
      <c r="B160" s="1" t="s">
        <v>41</v>
      </c>
      <c r="C160" s="1"/>
      <c r="D160" s="1"/>
      <c r="E160" s="2" t="s">
        <v>210</v>
      </c>
      <c r="F160" s="2">
        <v>9</v>
      </c>
      <c r="G160" s="2">
        <v>38</v>
      </c>
      <c r="H160" s="2" t="s">
        <v>229</v>
      </c>
      <c r="I160" s="2"/>
      <c r="J160" s="10" t="s">
        <v>230</v>
      </c>
      <c r="K160" s="1"/>
      <c r="L160" s="1"/>
      <c r="M160" s="1"/>
      <c r="N160" s="1"/>
    </row>
    <row r="161" spans="1:14" x14ac:dyDescent="0.25">
      <c r="A161" s="1" t="s">
        <v>40</v>
      </c>
      <c r="B161" s="1" t="s">
        <v>235</v>
      </c>
      <c r="C161" s="1"/>
      <c r="D161" s="1"/>
      <c r="E161" s="2" t="s">
        <v>210</v>
      </c>
      <c r="F161" s="2">
        <v>13</v>
      </c>
      <c r="G161" s="2">
        <v>78</v>
      </c>
      <c r="H161" s="2" t="s">
        <v>243</v>
      </c>
      <c r="I161" s="2"/>
      <c r="J161" s="10" t="s">
        <v>244</v>
      </c>
      <c r="K161" s="1"/>
      <c r="L161" s="1"/>
      <c r="M161" s="1"/>
      <c r="N161" s="1"/>
    </row>
    <row r="162" spans="1:14" x14ac:dyDescent="0.25">
      <c r="A162" s="1" t="s">
        <v>40</v>
      </c>
      <c r="B162" s="1" t="s">
        <v>235</v>
      </c>
      <c r="C162" s="1"/>
      <c r="D162" s="1"/>
      <c r="E162" s="2" t="s">
        <v>210</v>
      </c>
      <c r="F162" s="2">
        <v>13</v>
      </c>
      <c r="G162" s="2">
        <v>42</v>
      </c>
      <c r="H162" s="2" t="s">
        <v>241</v>
      </c>
      <c r="I162" s="2"/>
      <c r="J162" s="10" t="s">
        <v>242</v>
      </c>
      <c r="K162" s="1"/>
      <c r="L162" s="1"/>
      <c r="M162" s="1"/>
      <c r="N162" s="1"/>
    </row>
    <row r="163" spans="1:14" x14ac:dyDescent="0.25">
      <c r="A163" s="1" t="s">
        <v>40</v>
      </c>
      <c r="B163" s="1" t="s">
        <v>235</v>
      </c>
      <c r="C163" s="1"/>
      <c r="D163" s="1"/>
      <c r="E163" s="2" t="s">
        <v>210</v>
      </c>
      <c r="F163" s="2">
        <v>15</v>
      </c>
      <c r="G163" s="2">
        <v>25</v>
      </c>
      <c r="H163" s="5" t="s">
        <v>245</v>
      </c>
      <c r="I163" s="2"/>
      <c r="J163" s="10" t="s">
        <v>246</v>
      </c>
      <c r="K163" s="1"/>
      <c r="L163" s="1"/>
      <c r="M163" s="1"/>
      <c r="N163" s="1"/>
    </row>
    <row r="164" spans="1:14" x14ac:dyDescent="0.25">
      <c r="A164" s="1" t="s">
        <v>40</v>
      </c>
      <c r="B164" s="1" t="s">
        <v>235</v>
      </c>
      <c r="C164" s="1"/>
      <c r="D164" s="1"/>
      <c r="E164" s="2" t="s">
        <v>210</v>
      </c>
      <c r="F164" s="2">
        <v>15</v>
      </c>
      <c r="G164" s="2">
        <v>39</v>
      </c>
      <c r="H164" s="2" t="s">
        <v>251</v>
      </c>
      <c r="I164" s="2"/>
      <c r="J164" s="10" t="s">
        <v>252</v>
      </c>
      <c r="K164" s="1"/>
      <c r="L164" s="1"/>
      <c r="M164" s="1"/>
      <c r="N164" s="1"/>
    </row>
    <row r="165" spans="1:14" x14ac:dyDescent="0.25">
      <c r="A165" s="1" t="s">
        <v>40</v>
      </c>
      <c r="B165" s="1" t="s">
        <v>235</v>
      </c>
      <c r="C165" s="1"/>
      <c r="D165" s="1"/>
      <c r="E165" s="2" t="s">
        <v>210</v>
      </c>
      <c r="F165" s="2">
        <v>15</v>
      </c>
      <c r="G165" s="2">
        <v>33</v>
      </c>
      <c r="H165" s="2" t="s">
        <v>249</v>
      </c>
      <c r="I165" s="2"/>
      <c r="J165" s="10" t="s">
        <v>250</v>
      </c>
      <c r="K165" s="1"/>
      <c r="L165" s="1"/>
      <c r="M165" s="1"/>
      <c r="N165" s="1"/>
    </row>
    <row r="166" spans="1:14" x14ac:dyDescent="0.25">
      <c r="A166" s="1" t="s">
        <v>40</v>
      </c>
      <c r="B166" s="1" t="s">
        <v>235</v>
      </c>
      <c r="C166" s="1"/>
      <c r="D166" s="1"/>
      <c r="E166" s="2" t="s">
        <v>210</v>
      </c>
      <c r="F166" s="2">
        <v>15</v>
      </c>
      <c r="G166" s="2">
        <v>27</v>
      </c>
      <c r="H166" s="2" t="s">
        <v>247</v>
      </c>
      <c r="I166" s="2"/>
      <c r="J166" s="10" t="s">
        <v>248</v>
      </c>
      <c r="K166" s="1"/>
      <c r="L166" s="1"/>
      <c r="M166" s="1"/>
      <c r="N166" s="1"/>
    </row>
    <row r="167" spans="1:14" x14ac:dyDescent="0.25">
      <c r="A167" s="1" t="s">
        <v>40</v>
      </c>
      <c r="B167" s="1" t="s">
        <v>235</v>
      </c>
      <c r="C167" s="1"/>
      <c r="D167" s="1"/>
      <c r="E167" s="2" t="s">
        <v>210</v>
      </c>
      <c r="F167" s="2">
        <v>15</v>
      </c>
      <c r="G167" s="2">
        <v>43</v>
      </c>
      <c r="H167" s="2" t="s">
        <v>253</v>
      </c>
      <c r="I167" s="2"/>
      <c r="J167" s="10" t="s">
        <v>254</v>
      </c>
      <c r="K167" s="1"/>
      <c r="L167" s="1"/>
      <c r="M167" s="1"/>
      <c r="N167" s="1"/>
    </row>
    <row r="168" spans="1:14" x14ac:dyDescent="0.25">
      <c r="A168" s="1" t="s">
        <v>40</v>
      </c>
      <c r="B168" s="1" t="s">
        <v>235</v>
      </c>
      <c r="C168" s="1"/>
      <c r="D168" s="1"/>
      <c r="E168" s="2" t="s">
        <v>210</v>
      </c>
      <c r="F168" s="2">
        <v>15</v>
      </c>
      <c r="G168" s="2">
        <v>55</v>
      </c>
      <c r="H168" s="2" t="s">
        <v>255</v>
      </c>
      <c r="I168" s="2"/>
      <c r="J168" s="10" t="s">
        <v>256</v>
      </c>
      <c r="K168" s="1"/>
      <c r="L168" s="1"/>
      <c r="M168" s="1"/>
      <c r="N168" s="1"/>
    </row>
    <row r="169" spans="1:14" x14ac:dyDescent="0.25">
      <c r="A169" s="1" t="s">
        <v>40</v>
      </c>
      <c r="B169" s="1" t="s">
        <v>235</v>
      </c>
      <c r="C169" s="1"/>
      <c r="D169" s="1"/>
      <c r="E169" s="2" t="s">
        <v>210</v>
      </c>
      <c r="F169" s="2">
        <v>16</v>
      </c>
      <c r="G169" s="2">
        <v>22</v>
      </c>
      <c r="H169" s="2" t="s">
        <v>261</v>
      </c>
      <c r="I169" s="2"/>
      <c r="J169" s="10" t="s">
        <v>262</v>
      </c>
      <c r="K169" s="1"/>
      <c r="L169" s="1"/>
      <c r="M169" s="1"/>
      <c r="N169" s="1"/>
    </row>
    <row r="170" spans="1:14" x14ac:dyDescent="0.25">
      <c r="A170" s="1" t="s">
        <v>40</v>
      </c>
      <c r="B170" s="1" t="s">
        <v>235</v>
      </c>
      <c r="C170" s="1"/>
      <c r="D170" s="1"/>
      <c r="E170" s="2" t="s">
        <v>210</v>
      </c>
      <c r="F170" s="2">
        <v>16</v>
      </c>
      <c r="G170" s="2">
        <v>47</v>
      </c>
      <c r="H170" s="2" t="s">
        <v>263</v>
      </c>
      <c r="I170" s="2"/>
      <c r="J170" s="10" t="s">
        <v>264</v>
      </c>
      <c r="K170" s="1"/>
      <c r="L170" s="1"/>
      <c r="M170" s="1"/>
      <c r="N170" s="1"/>
    </row>
    <row r="171" spans="1:14" x14ac:dyDescent="0.25">
      <c r="A171" s="1" t="s">
        <v>40</v>
      </c>
      <c r="B171" s="1" t="s">
        <v>235</v>
      </c>
      <c r="C171" s="1"/>
      <c r="D171" s="1"/>
      <c r="E171" s="2" t="s">
        <v>210</v>
      </c>
      <c r="F171" s="2">
        <v>16</v>
      </c>
      <c r="G171" s="2">
        <v>5</v>
      </c>
      <c r="H171" s="2" t="s">
        <v>259</v>
      </c>
      <c r="I171" s="2"/>
      <c r="J171" s="10" t="s">
        <v>260</v>
      </c>
      <c r="K171" s="1"/>
      <c r="L171" s="1"/>
      <c r="M171" s="1"/>
      <c r="N171" s="1"/>
    </row>
    <row r="172" spans="1:14" x14ac:dyDescent="0.25">
      <c r="A172" s="1" t="s">
        <v>40</v>
      </c>
      <c r="B172" s="1" t="s">
        <v>235</v>
      </c>
      <c r="C172" s="1"/>
      <c r="D172" s="1"/>
      <c r="E172" s="2" t="s">
        <v>210</v>
      </c>
      <c r="F172" s="2">
        <v>16</v>
      </c>
      <c r="G172" s="2">
        <v>49</v>
      </c>
      <c r="H172" s="2" t="s">
        <v>265</v>
      </c>
      <c r="I172" s="2"/>
      <c r="J172" s="10" t="s">
        <v>266</v>
      </c>
      <c r="K172" s="1"/>
      <c r="L172" s="1"/>
      <c r="M172" s="1"/>
      <c r="N172" s="1"/>
    </row>
    <row r="173" spans="1:14" x14ac:dyDescent="0.25">
      <c r="A173" s="1" t="s">
        <v>40</v>
      </c>
      <c r="B173" s="1" t="s">
        <v>235</v>
      </c>
      <c r="C173" s="1"/>
      <c r="D173" s="1"/>
      <c r="E173" s="2" t="s">
        <v>210</v>
      </c>
      <c r="F173" s="2">
        <v>17</v>
      </c>
      <c r="G173" s="2">
        <v>4</v>
      </c>
      <c r="H173" s="5" t="s">
        <v>267</v>
      </c>
      <c r="I173" s="2"/>
      <c r="J173" s="10" t="s">
        <v>268</v>
      </c>
      <c r="K173" s="1"/>
      <c r="L173" s="1"/>
      <c r="M173" s="1"/>
      <c r="N173" s="1"/>
    </row>
    <row r="174" spans="1:14" x14ac:dyDescent="0.25">
      <c r="A174" s="1" t="s">
        <v>40</v>
      </c>
      <c r="B174" s="1" t="s">
        <v>235</v>
      </c>
      <c r="C174" s="1"/>
      <c r="D174" s="1"/>
      <c r="E174" s="2" t="s">
        <v>210</v>
      </c>
      <c r="F174" s="2">
        <v>17</v>
      </c>
      <c r="G174" s="2">
        <v>35</v>
      </c>
      <c r="H174" s="2" t="s">
        <v>269</v>
      </c>
      <c r="I174" s="2"/>
      <c r="J174" s="10" t="s">
        <v>270</v>
      </c>
      <c r="K174" s="1"/>
      <c r="L174" s="1"/>
      <c r="M174" s="1"/>
      <c r="N174" s="1"/>
    </row>
    <row r="175" spans="1:14" x14ac:dyDescent="0.25">
      <c r="A175" s="1" t="s">
        <v>40</v>
      </c>
      <c r="B175" s="1" t="s">
        <v>235</v>
      </c>
      <c r="C175" s="1"/>
      <c r="D175" s="1"/>
      <c r="E175" s="2" t="s">
        <v>210</v>
      </c>
      <c r="F175" s="2">
        <v>17</v>
      </c>
      <c r="G175" s="2">
        <v>44</v>
      </c>
      <c r="H175" s="2" t="s">
        <v>271</v>
      </c>
      <c r="I175" s="2"/>
      <c r="J175" s="10" t="s">
        <v>272</v>
      </c>
      <c r="K175" s="1"/>
      <c r="L175" s="1"/>
      <c r="M175" s="1"/>
      <c r="N175" s="1"/>
    </row>
    <row r="176" spans="1:14" x14ac:dyDescent="0.25">
      <c r="A176" s="1" t="s">
        <v>40</v>
      </c>
      <c r="B176" s="1" t="s">
        <v>235</v>
      </c>
      <c r="C176" s="1"/>
      <c r="D176" s="1"/>
      <c r="E176" s="2" t="s">
        <v>210</v>
      </c>
      <c r="F176" s="2">
        <v>17</v>
      </c>
      <c r="G176" s="2">
        <v>65</v>
      </c>
      <c r="H176" s="2" t="s">
        <v>273</v>
      </c>
      <c r="I176" s="2"/>
      <c r="J176" s="10" t="s">
        <v>274</v>
      </c>
      <c r="K176" s="1"/>
      <c r="L176" s="1"/>
      <c r="M176" s="1"/>
      <c r="N176" s="1"/>
    </row>
    <row r="177" spans="1:14" x14ac:dyDescent="0.25">
      <c r="A177" s="1" t="s">
        <v>40</v>
      </c>
      <c r="B177" s="1" t="s">
        <v>235</v>
      </c>
      <c r="C177" s="1"/>
      <c r="D177" s="1"/>
      <c r="E177" s="2" t="s">
        <v>210</v>
      </c>
      <c r="F177" s="2">
        <v>19</v>
      </c>
      <c r="G177" s="2">
        <v>2</v>
      </c>
      <c r="H177" s="5" t="s">
        <v>275</v>
      </c>
      <c r="I177" s="2"/>
      <c r="J177" s="10" t="s">
        <v>276</v>
      </c>
      <c r="K177" s="1"/>
      <c r="L177" s="1"/>
      <c r="M177" s="1"/>
      <c r="N177" s="1"/>
    </row>
    <row r="178" spans="1:14" x14ac:dyDescent="0.25">
      <c r="A178" s="1" t="s">
        <v>40</v>
      </c>
      <c r="B178" s="1" t="s">
        <v>235</v>
      </c>
      <c r="C178" s="1"/>
      <c r="D178" s="1"/>
      <c r="E178" s="2" t="s">
        <v>210</v>
      </c>
      <c r="F178" s="2">
        <v>19</v>
      </c>
      <c r="G178" s="2">
        <v>53</v>
      </c>
      <c r="H178" s="5" t="s">
        <v>279</v>
      </c>
      <c r="I178" s="2"/>
      <c r="J178" s="10" t="s">
        <v>280</v>
      </c>
      <c r="K178" s="1"/>
      <c r="L178" s="1"/>
      <c r="M178" s="1"/>
      <c r="N178" s="1"/>
    </row>
    <row r="179" spans="1:14" x14ac:dyDescent="0.25">
      <c r="A179" s="1" t="s">
        <v>40</v>
      </c>
      <c r="B179" s="1" t="s">
        <v>235</v>
      </c>
      <c r="C179" s="1"/>
      <c r="D179" s="1"/>
      <c r="E179" s="2" t="s">
        <v>210</v>
      </c>
      <c r="F179" s="2">
        <v>19</v>
      </c>
      <c r="G179" s="2">
        <v>37</v>
      </c>
      <c r="H179" s="2" t="s">
        <v>277</v>
      </c>
      <c r="I179" s="2"/>
      <c r="J179" s="10" t="s">
        <v>278</v>
      </c>
      <c r="K179" s="1"/>
      <c r="L179" s="1"/>
      <c r="M179" s="1"/>
      <c r="N179" s="1"/>
    </row>
    <row r="180" spans="1:14" x14ac:dyDescent="0.25">
      <c r="A180" s="1" t="s">
        <v>40</v>
      </c>
      <c r="B180" s="1" t="s">
        <v>235</v>
      </c>
      <c r="C180" s="1"/>
      <c r="D180" s="1"/>
      <c r="E180" s="2" t="s">
        <v>210</v>
      </c>
      <c r="F180" s="2">
        <v>19</v>
      </c>
      <c r="G180" s="2">
        <v>64</v>
      </c>
      <c r="H180" s="2" t="s">
        <v>281</v>
      </c>
      <c r="I180" s="2"/>
      <c r="J180" s="10" t="s">
        <v>282</v>
      </c>
      <c r="K180" s="1"/>
      <c r="L180" s="1"/>
      <c r="M180" s="1"/>
      <c r="N180" s="1"/>
    </row>
    <row r="181" spans="1:14" x14ac:dyDescent="0.25">
      <c r="A181" s="1" t="s">
        <v>40</v>
      </c>
      <c r="B181" s="1" t="s">
        <v>235</v>
      </c>
      <c r="C181" s="1"/>
      <c r="D181" s="1"/>
      <c r="E181" s="2" t="s">
        <v>210</v>
      </c>
      <c r="F181" s="2">
        <v>19</v>
      </c>
      <c r="G181" s="2">
        <v>75</v>
      </c>
      <c r="H181" s="2" t="s">
        <v>283</v>
      </c>
      <c r="I181" s="2"/>
      <c r="J181" s="10" t="s">
        <v>284</v>
      </c>
      <c r="K181" s="1"/>
      <c r="L181" s="1"/>
      <c r="M181" s="1"/>
      <c r="N181" s="1"/>
    </row>
    <row r="182" spans="1:14" x14ac:dyDescent="0.25">
      <c r="A182" s="1" t="s">
        <v>40</v>
      </c>
      <c r="B182" s="1" t="s">
        <v>235</v>
      </c>
      <c r="C182" s="1"/>
      <c r="D182" s="1"/>
      <c r="E182" s="2" t="s">
        <v>210</v>
      </c>
      <c r="F182" s="2">
        <v>25</v>
      </c>
      <c r="G182" s="2">
        <v>80</v>
      </c>
      <c r="H182" s="5" t="s">
        <v>290</v>
      </c>
      <c r="I182" s="2"/>
      <c r="J182" s="10" t="s">
        <v>291</v>
      </c>
      <c r="K182" s="1"/>
      <c r="L182" s="1"/>
      <c r="M182" s="1"/>
      <c r="N182" s="1"/>
    </row>
    <row r="183" spans="1:14" x14ac:dyDescent="0.25">
      <c r="A183" s="1" t="s">
        <v>40</v>
      </c>
      <c r="B183" s="1" t="s">
        <v>235</v>
      </c>
      <c r="C183" s="1"/>
      <c r="D183" s="1"/>
      <c r="E183" s="2" t="s">
        <v>210</v>
      </c>
      <c r="F183" s="2">
        <v>25</v>
      </c>
      <c r="G183" s="2">
        <v>18</v>
      </c>
      <c r="H183" s="2" t="s">
        <v>285</v>
      </c>
      <c r="I183" s="2"/>
      <c r="J183" s="10"/>
      <c r="K183" s="1"/>
      <c r="L183" s="1"/>
      <c r="M183" s="1"/>
      <c r="N183" s="1"/>
    </row>
    <row r="184" spans="1:14" x14ac:dyDescent="0.25">
      <c r="A184" s="1" t="s">
        <v>40</v>
      </c>
      <c r="B184" s="1" t="s">
        <v>235</v>
      </c>
      <c r="C184" s="1"/>
      <c r="D184" s="1"/>
      <c r="E184" s="2" t="s">
        <v>210</v>
      </c>
      <c r="F184" s="2">
        <v>25</v>
      </c>
      <c r="G184" s="2">
        <v>56</v>
      </c>
      <c r="H184" s="2" t="s">
        <v>288</v>
      </c>
      <c r="I184" s="2"/>
      <c r="J184" s="10" t="s">
        <v>289</v>
      </c>
      <c r="K184" s="1"/>
      <c r="L184" s="1"/>
      <c r="M184" s="1"/>
      <c r="N184" s="1"/>
    </row>
    <row r="185" spans="1:14" x14ac:dyDescent="0.25">
      <c r="A185" s="1" t="s">
        <v>40</v>
      </c>
      <c r="B185" s="1" t="s">
        <v>235</v>
      </c>
      <c r="C185" s="1"/>
      <c r="D185" s="1"/>
      <c r="E185" s="2" t="s">
        <v>210</v>
      </c>
      <c r="F185" s="2">
        <v>25</v>
      </c>
      <c r="G185" s="2">
        <v>25</v>
      </c>
      <c r="H185" s="2" t="s">
        <v>286</v>
      </c>
      <c r="I185" s="2"/>
      <c r="J185" s="10" t="s">
        <v>287</v>
      </c>
      <c r="K185" s="1"/>
      <c r="L185" s="1"/>
      <c r="M185" s="1"/>
      <c r="N185" s="1"/>
    </row>
    <row r="186" spans="1:14" x14ac:dyDescent="0.25">
      <c r="A186" s="1" t="s">
        <v>40</v>
      </c>
      <c r="B186" s="1" t="s">
        <v>235</v>
      </c>
      <c r="C186" s="1"/>
      <c r="D186" s="1"/>
      <c r="E186" s="2" t="s">
        <v>210</v>
      </c>
      <c r="F186" s="2">
        <v>27</v>
      </c>
      <c r="G186" s="2">
        <v>80</v>
      </c>
      <c r="H186" s="5" t="s">
        <v>308</v>
      </c>
      <c r="I186" s="2"/>
      <c r="J186" s="10" t="s">
        <v>309</v>
      </c>
      <c r="K186" s="1"/>
      <c r="L186" s="1"/>
      <c r="M186" s="1"/>
      <c r="N186" s="1"/>
    </row>
    <row r="187" spans="1:14" x14ac:dyDescent="0.25">
      <c r="A187" s="1" t="s">
        <v>40</v>
      </c>
      <c r="B187" s="1" t="s">
        <v>235</v>
      </c>
      <c r="C187" s="1"/>
      <c r="D187" s="1"/>
      <c r="E187" s="2" t="s">
        <v>210</v>
      </c>
      <c r="F187" s="2">
        <v>27</v>
      </c>
      <c r="G187" s="2">
        <v>39</v>
      </c>
      <c r="H187" s="2" t="s">
        <v>304</v>
      </c>
      <c r="I187" s="2"/>
      <c r="J187" s="10" t="s">
        <v>305</v>
      </c>
      <c r="K187" s="1"/>
      <c r="L187" s="1"/>
      <c r="M187" s="1"/>
      <c r="N187" s="1"/>
    </row>
    <row r="188" spans="1:14" x14ac:dyDescent="0.25">
      <c r="A188" s="1" t="s">
        <v>40</v>
      </c>
      <c r="B188" s="1" t="s">
        <v>235</v>
      </c>
      <c r="C188" s="1"/>
      <c r="D188" s="1"/>
      <c r="E188" s="2" t="s">
        <v>210</v>
      </c>
      <c r="F188" s="2">
        <v>27</v>
      </c>
      <c r="G188" s="2">
        <v>35</v>
      </c>
      <c r="H188" s="2" t="s">
        <v>302</v>
      </c>
      <c r="I188" s="2"/>
      <c r="J188" s="10" t="s">
        <v>303</v>
      </c>
      <c r="K188" s="1"/>
      <c r="L188" s="1"/>
      <c r="M188" s="1"/>
      <c r="N188" s="1"/>
    </row>
    <row r="189" spans="1:14" x14ac:dyDescent="0.25">
      <c r="A189" s="1" t="s">
        <v>40</v>
      </c>
      <c r="B189" s="1" t="s">
        <v>235</v>
      </c>
      <c r="C189" s="1"/>
      <c r="D189" s="1"/>
      <c r="E189" s="2" t="s">
        <v>210</v>
      </c>
      <c r="F189" s="2">
        <v>27</v>
      </c>
      <c r="G189" s="2">
        <v>73</v>
      </c>
      <c r="H189" s="2" t="s">
        <v>306</v>
      </c>
      <c r="I189" s="2"/>
      <c r="J189" s="10" t="s">
        <v>307</v>
      </c>
      <c r="K189" s="1"/>
      <c r="L189" s="1"/>
      <c r="M189" s="1"/>
      <c r="N189" s="1"/>
    </row>
    <row r="190" spans="1:14" x14ac:dyDescent="0.25">
      <c r="A190" s="1" t="s">
        <v>40</v>
      </c>
      <c r="B190" s="1" t="s">
        <v>235</v>
      </c>
      <c r="C190" s="1"/>
      <c r="D190" s="1"/>
      <c r="E190" s="2" t="s">
        <v>210</v>
      </c>
      <c r="F190" s="2">
        <v>27</v>
      </c>
      <c r="G190" s="2">
        <v>30</v>
      </c>
      <c r="H190" s="2" t="s">
        <v>296</v>
      </c>
      <c r="I190" s="2"/>
      <c r="J190" s="10" t="s">
        <v>297</v>
      </c>
      <c r="K190" s="1"/>
      <c r="L190" s="1"/>
      <c r="M190" s="1"/>
      <c r="N190" s="1"/>
    </row>
    <row r="191" spans="1:14" x14ac:dyDescent="0.25">
      <c r="A191" s="1" t="s">
        <v>40</v>
      </c>
      <c r="B191" s="1" t="s">
        <v>235</v>
      </c>
      <c r="C191" s="1"/>
      <c r="D191" s="1"/>
      <c r="E191" s="2" t="s">
        <v>210</v>
      </c>
      <c r="F191" s="2">
        <v>27</v>
      </c>
      <c r="G191" s="2">
        <v>31</v>
      </c>
      <c r="H191" s="2" t="s">
        <v>298</v>
      </c>
      <c r="I191" s="2"/>
      <c r="J191" s="10" t="s">
        <v>299</v>
      </c>
      <c r="K191" s="1"/>
      <c r="L191" s="1"/>
      <c r="M191" s="1"/>
      <c r="N191" s="1"/>
    </row>
    <row r="192" spans="1:14" x14ac:dyDescent="0.25">
      <c r="A192" s="1" t="s">
        <v>40</v>
      </c>
      <c r="B192" s="1" t="s">
        <v>235</v>
      </c>
      <c r="C192" s="1"/>
      <c r="D192" s="1"/>
      <c r="E192" s="2" t="s">
        <v>210</v>
      </c>
      <c r="F192" s="2">
        <v>27</v>
      </c>
      <c r="G192" s="2">
        <v>34</v>
      </c>
      <c r="H192" s="2" t="s">
        <v>300</v>
      </c>
      <c r="I192" s="2"/>
      <c r="J192" s="10" t="s">
        <v>301</v>
      </c>
      <c r="K192" s="1"/>
      <c r="L192" s="1"/>
      <c r="M192" s="1"/>
      <c r="N192" s="1"/>
    </row>
    <row r="193" spans="1:14" x14ac:dyDescent="0.25">
      <c r="A193" s="1" t="s">
        <v>40</v>
      </c>
      <c r="B193" s="1" t="s">
        <v>235</v>
      </c>
      <c r="C193" s="1"/>
      <c r="D193" s="1"/>
      <c r="E193" s="2" t="s">
        <v>210</v>
      </c>
      <c r="F193" s="2">
        <v>27</v>
      </c>
      <c r="G193" s="2">
        <v>12</v>
      </c>
      <c r="H193" s="2" t="s">
        <v>294</v>
      </c>
      <c r="I193" s="2"/>
      <c r="J193" s="10" t="s">
        <v>295</v>
      </c>
      <c r="K193" s="1"/>
      <c r="L193" s="1"/>
      <c r="M193" s="1"/>
      <c r="N193" s="1"/>
    </row>
    <row r="194" spans="1:14" x14ac:dyDescent="0.25">
      <c r="A194" s="1" t="s">
        <v>40</v>
      </c>
      <c r="B194" s="1" t="s">
        <v>235</v>
      </c>
      <c r="C194" s="1"/>
      <c r="D194" s="1"/>
      <c r="E194" s="2" t="s">
        <v>210</v>
      </c>
      <c r="F194" s="2">
        <v>27</v>
      </c>
      <c r="G194" s="2">
        <v>9</v>
      </c>
      <c r="H194" s="2" t="s">
        <v>292</v>
      </c>
      <c r="I194" s="2"/>
      <c r="J194" s="10" t="s">
        <v>293</v>
      </c>
      <c r="K194" s="1"/>
      <c r="L194" s="1"/>
      <c r="M194" s="1"/>
      <c r="N194" s="1"/>
    </row>
    <row r="195" spans="1:14" x14ac:dyDescent="0.25">
      <c r="A195" s="1" t="s">
        <v>35</v>
      </c>
      <c r="B195" s="1" t="s">
        <v>36</v>
      </c>
      <c r="C195" s="1"/>
      <c r="D195" s="1"/>
      <c r="E195" s="2" t="s">
        <v>310</v>
      </c>
      <c r="F195" s="2">
        <v>2</v>
      </c>
      <c r="G195" s="1">
        <v>6</v>
      </c>
      <c r="H195" s="5" t="s">
        <v>311</v>
      </c>
      <c r="I195" s="2"/>
      <c r="J195" s="2">
        <v>89135688114</v>
      </c>
      <c r="K195" s="1" t="s">
        <v>312</v>
      </c>
      <c r="L195" s="2"/>
      <c r="M195" s="1"/>
      <c r="N195" s="2">
        <v>125</v>
      </c>
    </row>
    <row r="196" spans="1:14" x14ac:dyDescent="0.25">
      <c r="A196" s="1" t="s">
        <v>35</v>
      </c>
      <c r="B196" s="1" t="s">
        <v>36</v>
      </c>
      <c r="C196" s="1"/>
      <c r="D196" s="1"/>
      <c r="E196" s="2" t="s">
        <v>310</v>
      </c>
      <c r="F196" s="2">
        <v>3</v>
      </c>
      <c r="G196" s="1">
        <v>2</v>
      </c>
      <c r="H196" s="2" t="s">
        <v>313</v>
      </c>
      <c r="I196" s="2"/>
      <c r="J196" s="2">
        <v>89509965521</v>
      </c>
      <c r="K196" s="1"/>
      <c r="L196" s="2"/>
      <c r="M196" s="1"/>
      <c r="N196" s="2">
        <v>89.9</v>
      </c>
    </row>
    <row r="197" spans="1:14" x14ac:dyDescent="0.25">
      <c r="A197" s="1" t="s">
        <v>35</v>
      </c>
      <c r="B197" s="1" t="s">
        <v>36</v>
      </c>
      <c r="C197" s="1"/>
      <c r="D197" s="1"/>
      <c r="E197" s="2" t="s">
        <v>310</v>
      </c>
      <c r="F197" s="2">
        <v>4</v>
      </c>
      <c r="G197" s="1">
        <v>3</v>
      </c>
      <c r="H197" s="2" t="s">
        <v>314</v>
      </c>
      <c r="I197" s="2"/>
      <c r="J197" s="2" t="s">
        <v>315</v>
      </c>
      <c r="K197" s="1"/>
      <c r="L197" s="2"/>
      <c r="M197" s="1"/>
      <c r="N197" s="2">
        <v>89.9</v>
      </c>
    </row>
    <row r="198" spans="1:14" x14ac:dyDescent="0.25">
      <c r="A198" s="1" t="s">
        <v>35</v>
      </c>
      <c r="B198" s="1" t="s">
        <v>36</v>
      </c>
      <c r="C198" s="1"/>
      <c r="D198" s="1"/>
      <c r="E198" s="2" t="s">
        <v>310</v>
      </c>
      <c r="F198" s="2">
        <v>5</v>
      </c>
      <c r="G198" s="1">
        <v>4</v>
      </c>
      <c r="H198" s="2" t="s">
        <v>316</v>
      </c>
      <c r="I198" s="2"/>
      <c r="J198" s="2" t="s">
        <v>317</v>
      </c>
      <c r="K198" s="1"/>
      <c r="L198" s="2"/>
      <c r="M198" s="1"/>
      <c r="N198" s="2">
        <v>74.400000000000006</v>
      </c>
    </row>
    <row r="199" spans="1:14" x14ac:dyDescent="0.25">
      <c r="A199" s="1" t="s">
        <v>35</v>
      </c>
      <c r="B199" s="1" t="s">
        <v>36</v>
      </c>
      <c r="C199" s="1"/>
      <c r="D199" s="1"/>
      <c r="E199" s="2" t="s">
        <v>310</v>
      </c>
      <c r="F199" s="2">
        <v>12</v>
      </c>
      <c r="G199" s="1">
        <v>4</v>
      </c>
      <c r="H199" s="5" t="s">
        <v>318</v>
      </c>
      <c r="I199" s="2"/>
      <c r="J199" s="2" t="s">
        <v>319</v>
      </c>
      <c r="K199" s="1" t="s">
        <v>320</v>
      </c>
      <c r="L199" s="2"/>
      <c r="M199" s="1"/>
      <c r="N199" s="2">
        <v>82.3</v>
      </c>
    </row>
    <row r="200" spans="1:14" x14ac:dyDescent="0.25">
      <c r="A200" s="1" t="s">
        <v>35</v>
      </c>
      <c r="B200" s="1" t="s">
        <v>36</v>
      </c>
      <c r="C200" s="1"/>
      <c r="D200" s="1"/>
      <c r="E200" s="2" t="s">
        <v>310</v>
      </c>
      <c r="F200" s="2">
        <v>14</v>
      </c>
      <c r="G200" s="1"/>
      <c r="H200" s="2" t="s">
        <v>321</v>
      </c>
      <c r="I200" s="2"/>
      <c r="J200" s="2"/>
      <c r="K200" s="1"/>
      <c r="L200" s="2"/>
      <c r="M200" s="1"/>
      <c r="N200" s="2">
        <v>83.3</v>
      </c>
    </row>
    <row r="201" spans="1:14" x14ac:dyDescent="0.25">
      <c r="A201" s="1" t="s">
        <v>40</v>
      </c>
      <c r="B201" s="1" t="s">
        <v>322</v>
      </c>
      <c r="C201" s="1"/>
      <c r="D201" s="1"/>
      <c r="E201" s="2" t="s">
        <v>310</v>
      </c>
      <c r="F201" s="2">
        <v>16</v>
      </c>
      <c r="G201" s="2">
        <v>5</v>
      </c>
      <c r="H201" s="5" t="s">
        <v>323</v>
      </c>
      <c r="I201" s="2"/>
      <c r="J201" s="2" t="s">
        <v>324</v>
      </c>
      <c r="K201" s="31"/>
      <c r="L201" s="1"/>
      <c r="M201" s="1"/>
      <c r="N201" s="1"/>
    </row>
    <row r="202" spans="1:14" x14ac:dyDescent="0.25">
      <c r="A202" s="1" t="s">
        <v>35</v>
      </c>
      <c r="B202" s="1" t="s">
        <v>36</v>
      </c>
      <c r="C202" s="1"/>
      <c r="D202" s="1"/>
      <c r="E202" s="2" t="s">
        <v>310</v>
      </c>
      <c r="F202" s="2">
        <v>16</v>
      </c>
      <c r="G202" s="1">
        <v>7</v>
      </c>
      <c r="H202" s="1" t="s">
        <v>325</v>
      </c>
      <c r="I202" s="2"/>
      <c r="J202" s="2" t="s">
        <v>326</v>
      </c>
      <c r="K202" s="1"/>
      <c r="L202" s="2"/>
      <c r="M202" s="1"/>
      <c r="N202" s="2">
        <v>86.6</v>
      </c>
    </row>
    <row r="203" spans="1:14" x14ac:dyDescent="0.25">
      <c r="A203" s="1" t="s">
        <v>35</v>
      </c>
      <c r="B203" s="1" t="s">
        <v>36</v>
      </c>
      <c r="C203" s="1"/>
      <c r="D203" s="1"/>
      <c r="E203" s="2" t="s">
        <v>310</v>
      </c>
      <c r="F203" s="2">
        <v>18</v>
      </c>
      <c r="G203" s="1">
        <v>10</v>
      </c>
      <c r="H203" s="2" t="s">
        <v>327</v>
      </c>
      <c r="I203" s="2"/>
      <c r="J203" s="2" t="s">
        <v>328</v>
      </c>
      <c r="K203" s="1"/>
      <c r="L203" s="2"/>
      <c r="M203" s="1"/>
      <c r="N203" s="2">
        <v>86.1</v>
      </c>
    </row>
    <row r="204" spans="1:14" x14ac:dyDescent="0.25">
      <c r="A204" s="1" t="s">
        <v>35</v>
      </c>
      <c r="B204" s="1" t="s">
        <v>36</v>
      </c>
      <c r="C204" s="1"/>
      <c r="D204" s="1"/>
      <c r="E204" s="2" t="s">
        <v>310</v>
      </c>
      <c r="F204" s="2">
        <v>20</v>
      </c>
      <c r="G204" s="1">
        <v>6</v>
      </c>
      <c r="H204" s="2" t="s">
        <v>329</v>
      </c>
      <c r="I204" s="2"/>
      <c r="J204" s="2" t="s">
        <v>330</v>
      </c>
      <c r="K204" s="1"/>
      <c r="L204" s="2"/>
      <c r="M204" s="1"/>
      <c r="N204" s="2">
        <v>150</v>
      </c>
    </row>
    <row r="205" spans="1:14" x14ac:dyDescent="0.25">
      <c r="A205" s="1" t="s">
        <v>35</v>
      </c>
      <c r="B205" s="1" t="s">
        <v>36</v>
      </c>
      <c r="C205" s="1"/>
      <c r="D205" s="1"/>
      <c r="E205" s="2" t="s">
        <v>310</v>
      </c>
      <c r="F205" s="2">
        <v>22</v>
      </c>
      <c r="G205" s="1">
        <v>8</v>
      </c>
      <c r="H205" s="2" t="s">
        <v>331</v>
      </c>
      <c r="I205" s="2"/>
      <c r="J205" s="2" t="s">
        <v>332</v>
      </c>
      <c r="K205" s="1"/>
      <c r="L205" s="2"/>
      <c r="M205" s="1"/>
      <c r="N205" s="2">
        <v>145.4</v>
      </c>
    </row>
    <row r="206" spans="1:14" x14ac:dyDescent="0.25">
      <c r="A206" s="1" t="s">
        <v>35</v>
      </c>
      <c r="B206" s="1" t="s">
        <v>36</v>
      </c>
      <c r="C206" s="1"/>
      <c r="D206" s="1"/>
      <c r="E206" s="2" t="s">
        <v>310</v>
      </c>
      <c r="F206" s="2" t="s">
        <v>333</v>
      </c>
      <c r="G206" s="1"/>
      <c r="H206" s="2"/>
      <c r="I206" s="2"/>
      <c r="J206" s="2"/>
      <c r="K206" s="1"/>
      <c r="L206" s="2"/>
      <c r="M206" s="1"/>
      <c r="N206" s="2">
        <v>384</v>
      </c>
    </row>
    <row r="207" spans="1:14" x14ac:dyDescent="0.25">
      <c r="A207" s="1" t="s">
        <v>35</v>
      </c>
      <c r="B207" s="1" t="s">
        <v>36</v>
      </c>
      <c r="C207" s="1"/>
      <c r="D207" s="1"/>
      <c r="E207" s="2" t="s">
        <v>310</v>
      </c>
      <c r="F207" s="2" t="s">
        <v>335</v>
      </c>
      <c r="G207" s="1">
        <v>8</v>
      </c>
      <c r="H207" s="2" t="s">
        <v>336</v>
      </c>
      <c r="I207" s="2"/>
      <c r="J207" s="2" t="s">
        <v>338</v>
      </c>
      <c r="K207" s="1" t="s">
        <v>340</v>
      </c>
      <c r="L207" s="1" t="s">
        <v>341</v>
      </c>
      <c r="M207" s="1"/>
      <c r="N207" s="2">
        <v>241.8</v>
      </c>
    </row>
    <row r="208" spans="1:14" x14ac:dyDescent="0.25">
      <c r="A208" s="1" t="s">
        <v>35</v>
      </c>
      <c r="B208" s="1" t="s">
        <v>36</v>
      </c>
      <c r="C208" s="1"/>
      <c r="D208" s="1"/>
      <c r="E208" s="2" t="s">
        <v>310</v>
      </c>
      <c r="F208" s="2" t="s">
        <v>342</v>
      </c>
      <c r="G208" s="1"/>
      <c r="H208" s="2" t="s">
        <v>343</v>
      </c>
      <c r="I208" s="2"/>
      <c r="J208" s="2">
        <v>89233406646</v>
      </c>
      <c r="K208" s="1"/>
      <c r="L208" s="2"/>
      <c r="M208" s="1"/>
      <c r="N208" s="2">
        <v>0</v>
      </c>
    </row>
    <row r="209" spans="1:14" x14ac:dyDescent="0.25">
      <c r="A209" s="1" t="s">
        <v>35</v>
      </c>
      <c r="B209" s="1" t="s">
        <v>36</v>
      </c>
      <c r="C209" s="1"/>
      <c r="D209" s="1"/>
      <c r="E209" s="1" t="s">
        <v>344</v>
      </c>
      <c r="F209" s="1">
        <v>1</v>
      </c>
      <c r="G209" s="1">
        <v>10</v>
      </c>
      <c r="H209" s="2" t="s">
        <v>345</v>
      </c>
      <c r="I209" s="2"/>
      <c r="J209" s="1" t="s">
        <v>346</v>
      </c>
      <c r="K209" s="1"/>
      <c r="L209" s="1"/>
      <c r="M209" s="1" t="s">
        <v>347</v>
      </c>
      <c r="N209" s="2">
        <v>249.9</v>
      </c>
    </row>
    <row r="210" spans="1:14" x14ac:dyDescent="0.25">
      <c r="A210" s="1" t="s">
        <v>35</v>
      </c>
      <c r="B210" s="1" t="s">
        <v>36</v>
      </c>
      <c r="C210" s="1"/>
      <c r="D210" s="1"/>
      <c r="E210" s="1" t="s">
        <v>344</v>
      </c>
      <c r="F210" s="1">
        <v>2</v>
      </c>
      <c r="G210" s="1">
        <v>30</v>
      </c>
      <c r="H210" s="2" t="s">
        <v>348</v>
      </c>
      <c r="I210" s="2"/>
      <c r="J210" s="1" t="s">
        <v>349</v>
      </c>
      <c r="K210" s="1"/>
      <c r="L210" s="1"/>
      <c r="M210" s="1"/>
      <c r="N210" s="2">
        <v>139</v>
      </c>
    </row>
    <row r="211" spans="1:14" x14ac:dyDescent="0.25">
      <c r="A211" s="1" t="s">
        <v>35</v>
      </c>
      <c r="B211" s="1" t="s">
        <v>36</v>
      </c>
      <c r="C211" s="1"/>
      <c r="D211" s="1"/>
      <c r="E211" s="1" t="s">
        <v>344</v>
      </c>
      <c r="F211" s="1">
        <v>3</v>
      </c>
      <c r="G211" s="1">
        <v>10</v>
      </c>
      <c r="H211" s="2" t="s">
        <v>350</v>
      </c>
      <c r="I211" s="2"/>
      <c r="J211" s="1" t="s">
        <v>351</v>
      </c>
      <c r="K211" s="1" t="s">
        <v>352</v>
      </c>
      <c r="L211" s="1"/>
      <c r="M211" s="1" t="s">
        <v>347</v>
      </c>
      <c r="N211" s="2">
        <v>279.3</v>
      </c>
    </row>
    <row r="212" spans="1:14" x14ac:dyDescent="0.25">
      <c r="A212" s="1" t="s">
        <v>40</v>
      </c>
      <c r="B212" s="1" t="s">
        <v>322</v>
      </c>
      <c r="C212" s="1"/>
      <c r="D212" s="1"/>
      <c r="E212" s="2" t="s">
        <v>344</v>
      </c>
      <c r="F212" s="2">
        <v>4</v>
      </c>
      <c r="G212" s="2">
        <v>3</v>
      </c>
      <c r="H212" s="2" t="s">
        <v>353</v>
      </c>
      <c r="I212" s="2"/>
      <c r="J212" s="2" t="s">
        <v>354</v>
      </c>
      <c r="K212" s="1"/>
      <c r="L212" s="1"/>
      <c r="M212" s="1"/>
      <c r="N212" s="1"/>
    </row>
    <row r="213" spans="1:14" x14ac:dyDescent="0.25">
      <c r="A213" s="1" t="s">
        <v>35</v>
      </c>
      <c r="B213" s="1" t="s">
        <v>36</v>
      </c>
      <c r="C213" s="1"/>
      <c r="D213" s="1"/>
      <c r="E213" s="1" t="s">
        <v>344</v>
      </c>
      <c r="F213" s="1">
        <v>5</v>
      </c>
      <c r="G213" s="1">
        <v>8</v>
      </c>
      <c r="H213" s="2" t="s">
        <v>355</v>
      </c>
      <c r="I213" s="2"/>
      <c r="J213" s="1" t="s">
        <v>356</v>
      </c>
      <c r="K213" s="1" t="s">
        <v>357</v>
      </c>
      <c r="L213" s="1"/>
      <c r="M213" s="1"/>
      <c r="N213" s="2">
        <v>94.9</v>
      </c>
    </row>
    <row r="214" spans="1:14" x14ac:dyDescent="0.25">
      <c r="A214" s="1" t="s">
        <v>40</v>
      </c>
      <c r="B214" s="1" t="s">
        <v>322</v>
      </c>
      <c r="C214" s="1"/>
      <c r="D214" s="1"/>
      <c r="E214" s="2" t="s">
        <v>344</v>
      </c>
      <c r="F214" s="2">
        <v>6</v>
      </c>
      <c r="G214" s="2">
        <v>6</v>
      </c>
      <c r="H214" s="2" t="s">
        <v>358</v>
      </c>
      <c r="I214" s="2"/>
      <c r="J214" s="2" t="s">
        <v>359</v>
      </c>
      <c r="K214" s="1"/>
      <c r="L214" s="1"/>
      <c r="M214" s="1"/>
      <c r="N214" s="1"/>
    </row>
    <row r="215" spans="1:14" x14ac:dyDescent="0.25">
      <c r="A215" s="1" t="s">
        <v>40</v>
      </c>
      <c r="B215" s="1" t="s">
        <v>322</v>
      </c>
      <c r="C215" s="1"/>
      <c r="D215" s="1"/>
      <c r="E215" s="2" t="s">
        <v>344</v>
      </c>
      <c r="F215" s="2">
        <v>7</v>
      </c>
      <c r="G215" s="2">
        <v>6</v>
      </c>
      <c r="H215" s="2" t="s">
        <v>360</v>
      </c>
      <c r="I215" s="2"/>
      <c r="J215" s="2" t="s">
        <v>361</v>
      </c>
      <c r="K215" s="1"/>
      <c r="L215" s="1"/>
      <c r="M215" s="1"/>
      <c r="N215" s="1"/>
    </row>
    <row r="216" spans="1:14" x14ac:dyDescent="0.25">
      <c r="A216" s="1" t="s">
        <v>35</v>
      </c>
      <c r="B216" s="1" t="s">
        <v>36</v>
      </c>
      <c r="C216" s="1"/>
      <c r="D216" s="1"/>
      <c r="E216" s="1" t="s">
        <v>344</v>
      </c>
      <c r="F216" s="1">
        <v>8</v>
      </c>
      <c r="G216" s="1">
        <v>8</v>
      </c>
      <c r="H216" s="2" t="s">
        <v>362</v>
      </c>
      <c r="I216" s="2"/>
      <c r="J216" s="1" t="s">
        <v>363</v>
      </c>
      <c r="K216" s="1"/>
      <c r="L216" s="1" t="s">
        <v>364</v>
      </c>
      <c r="M216" s="1" t="s">
        <v>365</v>
      </c>
      <c r="N216" s="2">
        <v>203</v>
      </c>
    </row>
    <row r="217" spans="1:14" x14ac:dyDescent="0.25">
      <c r="A217" s="1" t="s">
        <v>35</v>
      </c>
      <c r="B217" s="1" t="s">
        <v>36</v>
      </c>
      <c r="C217" s="1"/>
      <c r="D217" s="1"/>
      <c r="E217" s="1" t="s">
        <v>344</v>
      </c>
      <c r="F217" s="1">
        <v>10</v>
      </c>
      <c r="G217" s="1">
        <v>25</v>
      </c>
      <c r="H217" s="2" t="s">
        <v>366</v>
      </c>
      <c r="I217" s="2"/>
      <c r="J217" s="1">
        <v>89135846577</v>
      </c>
      <c r="K217" s="1" t="s">
        <v>367</v>
      </c>
      <c r="L217" s="1" t="s">
        <v>368</v>
      </c>
      <c r="M217" s="1"/>
      <c r="N217" s="2">
        <v>138</v>
      </c>
    </row>
    <row r="218" spans="1:14" x14ac:dyDescent="0.25">
      <c r="A218" s="1" t="s">
        <v>35</v>
      </c>
      <c r="B218" s="1" t="s">
        <v>36</v>
      </c>
      <c r="C218" s="1"/>
      <c r="D218" s="1"/>
      <c r="E218" s="1" t="s">
        <v>344</v>
      </c>
      <c r="F218" s="1">
        <v>12</v>
      </c>
      <c r="G218" s="1">
        <v>24</v>
      </c>
      <c r="H218" s="2" t="s">
        <v>369</v>
      </c>
      <c r="I218" s="2"/>
      <c r="J218" s="1" t="s">
        <v>370</v>
      </c>
      <c r="K218" s="1"/>
      <c r="L218" s="1"/>
      <c r="M218" s="1"/>
      <c r="N218" s="2">
        <v>212</v>
      </c>
    </row>
    <row r="219" spans="1:14" x14ac:dyDescent="0.25">
      <c r="A219" s="1" t="s">
        <v>35</v>
      </c>
      <c r="B219" s="1" t="s">
        <v>36</v>
      </c>
      <c r="C219" s="1"/>
      <c r="D219" s="1"/>
      <c r="E219" s="1" t="s">
        <v>344</v>
      </c>
      <c r="F219" s="1">
        <v>14</v>
      </c>
      <c r="G219" s="1">
        <v>34</v>
      </c>
      <c r="H219" s="2" t="s">
        <v>371</v>
      </c>
      <c r="I219" s="2"/>
      <c r="J219" s="1" t="s">
        <v>372</v>
      </c>
      <c r="K219" s="1" t="s">
        <v>373</v>
      </c>
      <c r="L219" s="1"/>
      <c r="M219" s="1"/>
      <c r="N219" s="2">
        <v>205.2</v>
      </c>
    </row>
    <row r="220" spans="1:14" x14ac:dyDescent="0.25">
      <c r="A220" s="1" t="s">
        <v>35</v>
      </c>
      <c r="B220" s="1" t="s">
        <v>36</v>
      </c>
      <c r="C220" s="1"/>
      <c r="D220" s="1"/>
      <c r="E220" s="1" t="s">
        <v>344</v>
      </c>
      <c r="F220" s="1">
        <v>15</v>
      </c>
      <c r="G220" s="1">
        <v>3</v>
      </c>
      <c r="H220" s="2" t="s">
        <v>374</v>
      </c>
      <c r="I220" s="2"/>
      <c r="J220" s="1" t="s">
        <v>375</v>
      </c>
      <c r="K220" s="1"/>
      <c r="L220" s="1" t="s">
        <v>376</v>
      </c>
      <c r="M220" s="1"/>
      <c r="N220" s="2">
        <v>80.7</v>
      </c>
    </row>
    <row r="221" spans="1:14" x14ac:dyDescent="0.25">
      <c r="A221" s="1" t="s">
        <v>35</v>
      </c>
      <c r="B221" s="1" t="s">
        <v>36</v>
      </c>
      <c r="C221" s="1"/>
      <c r="D221" s="1"/>
      <c r="E221" s="1" t="s">
        <v>344</v>
      </c>
      <c r="F221" s="1">
        <v>16</v>
      </c>
      <c r="G221" s="1">
        <v>14</v>
      </c>
      <c r="H221" s="2" t="s">
        <v>377</v>
      </c>
      <c r="I221" s="2"/>
      <c r="J221" s="1" t="s">
        <v>378</v>
      </c>
      <c r="K221" s="1" t="s">
        <v>379</v>
      </c>
      <c r="L221" s="1"/>
      <c r="M221" s="1"/>
      <c r="N221" s="2">
        <v>138</v>
      </c>
    </row>
    <row r="222" spans="1:14" x14ac:dyDescent="0.25">
      <c r="A222" s="1" t="s">
        <v>35</v>
      </c>
      <c r="B222" s="1" t="s">
        <v>36</v>
      </c>
      <c r="C222" s="1"/>
      <c r="D222" s="1"/>
      <c r="E222" s="1" t="s">
        <v>344</v>
      </c>
      <c r="F222" s="1">
        <v>17</v>
      </c>
      <c r="G222" s="1"/>
      <c r="H222" s="1"/>
      <c r="I222" s="2"/>
      <c r="J222" s="1"/>
      <c r="K222" s="1"/>
      <c r="L222" s="1"/>
      <c r="M222" s="1"/>
      <c r="N222" s="2">
        <v>80.7</v>
      </c>
    </row>
    <row r="223" spans="1:14" x14ac:dyDescent="0.25">
      <c r="A223" s="1" t="s">
        <v>35</v>
      </c>
      <c r="B223" s="1" t="s">
        <v>36</v>
      </c>
      <c r="C223" s="1"/>
      <c r="D223" s="1"/>
      <c r="E223" s="1" t="s">
        <v>344</v>
      </c>
      <c r="F223" s="1">
        <v>18</v>
      </c>
      <c r="G223" s="1">
        <v>3</v>
      </c>
      <c r="H223" s="2" t="s">
        <v>380</v>
      </c>
      <c r="I223" s="2"/>
      <c r="J223" s="1" t="s">
        <v>381</v>
      </c>
      <c r="K223" s="1" t="s">
        <v>382</v>
      </c>
      <c r="L223" s="1"/>
      <c r="M223" s="1"/>
      <c r="N223" s="2">
        <v>159.80000000000001</v>
      </c>
    </row>
    <row r="224" spans="1:14" x14ac:dyDescent="0.25">
      <c r="A224" s="1" t="s">
        <v>35</v>
      </c>
      <c r="B224" s="1" t="s">
        <v>36</v>
      </c>
      <c r="C224" s="1"/>
      <c r="D224" s="1"/>
      <c r="E224" s="1" t="s">
        <v>344</v>
      </c>
      <c r="F224" s="1">
        <v>21</v>
      </c>
      <c r="G224" s="1"/>
      <c r="H224" s="1"/>
      <c r="I224" s="2"/>
      <c r="J224" s="1"/>
      <c r="K224" s="1"/>
      <c r="L224" s="1"/>
      <c r="M224" s="1"/>
      <c r="N224" s="2">
        <v>129.69999999999999</v>
      </c>
    </row>
    <row r="225" spans="1:14" x14ac:dyDescent="0.25">
      <c r="A225" s="1" t="s">
        <v>35</v>
      </c>
      <c r="B225" s="1" t="s">
        <v>36</v>
      </c>
      <c r="C225" s="1"/>
      <c r="D225" s="1"/>
      <c r="E225" s="1" t="s">
        <v>344</v>
      </c>
      <c r="F225" s="1">
        <v>22</v>
      </c>
      <c r="G225" s="1"/>
      <c r="H225" s="1"/>
      <c r="I225" s="2"/>
      <c r="J225" s="1"/>
      <c r="K225" s="1"/>
      <c r="L225" s="1"/>
      <c r="M225" s="1"/>
      <c r="N225" s="2">
        <v>236.4</v>
      </c>
    </row>
    <row r="226" spans="1:14" x14ac:dyDescent="0.25">
      <c r="A226" s="1" t="s">
        <v>40</v>
      </c>
      <c r="B226" s="1" t="s">
        <v>322</v>
      </c>
      <c r="C226" s="1"/>
      <c r="D226" s="1"/>
      <c r="E226" s="2" t="s">
        <v>344</v>
      </c>
      <c r="F226" s="2">
        <v>23</v>
      </c>
      <c r="G226" s="2">
        <v>5</v>
      </c>
      <c r="H226" s="2" t="s">
        <v>383</v>
      </c>
      <c r="I226" s="2"/>
      <c r="J226" s="2" t="s">
        <v>384</v>
      </c>
      <c r="K226" s="1"/>
      <c r="L226" s="1"/>
      <c r="M226" s="1"/>
      <c r="N226" s="1"/>
    </row>
    <row r="227" spans="1:14" x14ac:dyDescent="0.25">
      <c r="A227" s="1" t="s">
        <v>35</v>
      </c>
      <c r="B227" s="1" t="s">
        <v>36</v>
      </c>
      <c r="C227" s="1"/>
      <c r="D227" s="1"/>
      <c r="E227" s="1" t="s">
        <v>344</v>
      </c>
      <c r="F227" s="1">
        <v>24</v>
      </c>
      <c r="G227" s="1">
        <v>11</v>
      </c>
      <c r="H227" s="2" t="s">
        <v>385</v>
      </c>
      <c r="I227" s="2"/>
      <c r="J227" s="1" t="s">
        <v>386</v>
      </c>
      <c r="K227" s="1" t="s">
        <v>387</v>
      </c>
      <c r="L227" s="1"/>
      <c r="M227" s="1"/>
      <c r="N227" s="2">
        <v>153.1</v>
      </c>
    </row>
    <row r="228" spans="1:14" x14ac:dyDescent="0.25">
      <c r="A228" s="1" t="s">
        <v>40</v>
      </c>
      <c r="B228" s="1" t="s">
        <v>322</v>
      </c>
      <c r="C228" s="1"/>
      <c r="D228" s="1"/>
      <c r="E228" s="2" t="s">
        <v>344</v>
      </c>
      <c r="F228" s="2">
        <v>25</v>
      </c>
      <c r="G228" s="2">
        <v>10</v>
      </c>
      <c r="H228" s="2" t="s">
        <v>388</v>
      </c>
      <c r="I228" s="2"/>
      <c r="J228" s="2" t="s">
        <v>389</v>
      </c>
      <c r="K228" s="1"/>
      <c r="L228" s="1"/>
      <c r="M228" s="1"/>
      <c r="N228" s="1"/>
    </row>
    <row r="229" spans="1:14" x14ac:dyDescent="0.25">
      <c r="A229" s="1" t="s">
        <v>35</v>
      </c>
      <c r="B229" s="1" t="s">
        <v>36</v>
      </c>
      <c r="C229" s="1"/>
      <c r="D229" s="1"/>
      <c r="E229" s="1" t="s">
        <v>344</v>
      </c>
      <c r="F229" s="1">
        <v>26</v>
      </c>
      <c r="G229" s="1">
        <v>9</v>
      </c>
      <c r="H229" s="2" t="s">
        <v>390</v>
      </c>
      <c r="I229" s="2"/>
      <c r="J229" s="1" t="s">
        <v>391</v>
      </c>
      <c r="K229" s="1"/>
      <c r="L229" s="1"/>
      <c r="M229" s="1"/>
      <c r="N229" s="2">
        <v>250.2</v>
      </c>
    </row>
    <row r="230" spans="1:14" x14ac:dyDescent="0.25">
      <c r="A230" s="1" t="s">
        <v>40</v>
      </c>
      <c r="B230" s="1" t="s">
        <v>322</v>
      </c>
      <c r="C230" s="1"/>
      <c r="D230" s="1"/>
      <c r="E230" s="2" t="s">
        <v>344</v>
      </c>
      <c r="F230" s="2">
        <v>27</v>
      </c>
      <c r="G230" s="2">
        <v>11</v>
      </c>
      <c r="H230" s="2" t="s">
        <v>392</v>
      </c>
      <c r="I230" s="2"/>
      <c r="J230" s="2" t="s">
        <v>393</v>
      </c>
      <c r="K230" s="1"/>
      <c r="L230" s="1"/>
      <c r="M230" s="1"/>
      <c r="N230" s="1"/>
    </row>
    <row r="231" spans="1:14" x14ac:dyDescent="0.25">
      <c r="A231" s="1" t="s">
        <v>35</v>
      </c>
      <c r="B231" s="1" t="s">
        <v>36</v>
      </c>
      <c r="C231" s="1"/>
      <c r="D231" s="1"/>
      <c r="E231" s="1" t="s">
        <v>344</v>
      </c>
      <c r="F231" s="2">
        <v>28</v>
      </c>
      <c r="G231" s="1">
        <v>1</v>
      </c>
      <c r="H231" s="2" t="s">
        <v>394</v>
      </c>
      <c r="I231" s="2"/>
      <c r="J231" s="1" t="s">
        <v>395</v>
      </c>
      <c r="K231" s="1" t="s">
        <v>396</v>
      </c>
      <c r="L231" s="2"/>
      <c r="M231" s="2"/>
      <c r="N231" s="2">
        <v>199</v>
      </c>
    </row>
    <row r="232" spans="1:14" x14ac:dyDescent="0.25">
      <c r="A232" s="1" t="s">
        <v>40</v>
      </c>
      <c r="B232" s="1" t="s">
        <v>322</v>
      </c>
      <c r="C232" s="1"/>
      <c r="D232" s="1"/>
      <c r="E232" s="2" t="s">
        <v>344</v>
      </c>
      <c r="F232" s="2">
        <v>29</v>
      </c>
      <c r="G232" s="2">
        <v>7</v>
      </c>
      <c r="H232" s="2" t="s">
        <v>397</v>
      </c>
      <c r="I232" s="2"/>
      <c r="J232" s="2" t="s">
        <v>398</v>
      </c>
      <c r="K232" s="1"/>
      <c r="L232" s="1"/>
      <c r="M232" s="1"/>
      <c r="N232" s="1"/>
    </row>
    <row r="233" spans="1:14" x14ac:dyDescent="0.25">
      <c r="A233" s="1" t="s">
        <v>40</v>
      </c>
      <c r="B233" s="1" t="s">
        <v>322</v>
      </c>
      <c r="C233" s="1"/>
      <c r="D233" s="1"/>
      <c r="E233" s="2" t="s">
        <v>344</v>
      </c>
      <c r="F233" s="2">
        <v>30</v>
      </c>
      <c r="G233" s="2">
        <v>2</v>
      </c>
      <c r="H233" s="2" t="s">
        <v>399</v>
      </c>
      <c r="I233" s="2"/>
      <c r="J233" s="2" t="s">
        <v>400</v>
      </c>
      <c r="K233" s="1"/>
      <c r="L233" s="1"/>
      <c r="M233" s="1"/>
      <c r="N233" s="1"/>
    </row>
    <row r="234" spans="1:14" x14ac:dyDescent="0.25">
      <c r="A234" s="1" t="s">
        <v>40</v>
      </c>
      <c r="B234" s="1" t="s">
        <v>322</v>
      </c>
      <c r="C234" s="1"/>
      <c r="D234" s="1"/>
      <c r="E234" s="2" t="s">
        <v>344</v>
      </c>
      <c r="F234" s="2">
        <v>31</v>
      </c>
      <c r="G234" s="2">
        <v>10</v>
      </c>
      <c r="H234" s="2" t="s">
        <v>401</v>
      </c>
      <c r="I234" s="2"/>
      <c r="J234" s="2" t="s">
        <v>402</v>
      </c>
      <c r="K234" s="1"/>
      <c r="L234" s="1"/>
      <c r="M234" s="1"/>
      <c r="N234" s="1"/>
    </row>
    <row r="235" spans="1:14" x14ac:dyDescent="0.25">
      <c r="A235" s="1" t="s">
        <v>40</v>
      </c>
      <c r="B235" s="1" t="s">
        <v>322</v>
      </c>
      <c r="C235" s="1"/>
      <c r="D235" s="1"/>
      <c r="E235" s="2" t="s">
        <v>344</v>
      </c>
      <c r="F235" s="2">
        <v>32</v>
      </c>
      <c r="G235" s="2">
        <v>14</v>
      </c>
      <c r="H235" s="2" t="s">
        <v>406</v>
      </c>
      <c r="I235" s="2"/>
      <c r="J235" s="2" t="s">
        <v>407</v>
      </c>
      <c r="K235" s="1"/>
      <c r="L235" s="1"/>
      <c r="M235" s="1"/>
      <c r="N235" s="1"/>
    </row>
    <row r="236" spans="1:14" x14ac:dyDescent="0.25">
      <c r="A236" s="1" t="s">
        <v>35</v>
      </c>
      <c r="B236" s="1" t="s">
        <v>36</v>
      </c>
      <c r="C236" s="1"/>
      <c r="D236" s="1"/>
      <c r="E236" s="1" t="s">
        <v>344</v>
      </c>
      <c r="F236" s="2">
        <v>32</v>
      </c>
      <c r="G236" s="1">
        <v>6</v>
      </c>
      <c r="H236" s="2" t="s">
        <v>404</v>
      </c>
      <c r="I236" s="2"/>
      <c r="J236" s="1" t="s">
        <v>405</v>
      </c>
      <c r="K236" s="1"/>
      <c r="L236" s="2"/>
      <c r="M236" s="1" t="s">
        <v>347</v>
      </c>
      <c r="N236" s="18">
        <v>171.7</v>
      </c>
    </row>
    <row r="237" spans="1:14" x14ac:dyDescent="0.25">
      <c r="A237" s="1" t="s">
        <v>35</v>
      </c>
      <c r="B237" s="1" t="s">
        <v>36</v>
      </c>
      <c r="C237" s="1"/>
      <c r="D237" s="1"/>
      <c r="E237" s="1" t="s">
        <v>344</v>
      </c>
      <c r="F237" s="2" t="s">
        <v>408</v>
      </c>
      <c r="G237" s="1">
        <v>1</v>
      </c>
      <c r="H237" s="2" t="s">
        <v>409</v>
      </c>
      <c r="I237" s="2"/>
      <c r="J237" s="1">
        <v>89831607686</v>
      </c>
      <c r="K237" s="1"/>
      <c r="L237" s="2" t="s">
        <v>376</v>
      </c>
      <c r="M237" s="2"/>
      <c r="N237" s="2">
        <v>165.2</v>
      </c>
    </row>
    <row r="238" spans="1:14" x14ac:dyDescent="0.25">
      <c r="A238" s="1" t="s">
        <v>40</v>
      </c>
      <c r="B238" s="1" t="s">
        <v>235</v>
      </c>
      <c r="C238" s="1"/>
      <c r="D238" s="1"/>
      <c r="E238" s="2" t="s">
        <v>410</v>
      </c>
      <c r="F238" s="2">
        <v>2</v>
      </c>
      <c r="G238" s="2">
        <v>2</v>
      </c>
      <c r="H238" s="5" t="s">
        <v>412</v>
      </c>
      <c r="I238" s="2"/>
      <c r="J238" s="10" t="s">
        <v>413</v>
      </c>
      <c r="K238" s="1"/>
      <c r="L238" s="1"/>
      <c r="M238" s="1"/>
      <c r="N238" s="1"/>
    </row>
    <row r="239" spans="1:14" x14ac:dyDescent="0.25">
      <c r="A239" s="1" t="s">
        <v>40</v>
      </c>
      <c r="B239" s="1" t="s">
        <v>235</v>
      </c>
      <c r="C239" s="1"/>
      <c r="D239" s="1"/>
      <c r="E239" s="2" t="s">
        <v>410</v>
      </c>
      <c r="F239" s="2">
        <v>2</v>
      </c>
      <c r="G239" s="2">
        <v>1</v>
      </c>
      <c r="H239" s="2" t="s">
        <v>411</v>
      </c>
      <c r="I239" s="2"/>
      <c r="J239" s="10"/>
      <c r="K239" s="1"/>
      <c r="L239" s="1"/>
      <c r="M239" s="1"/>
      <c r="N239" s="1"/>
    </row>
    <row r="240" spans="1:14" x14ac:dyDescent="0.25">
      <c r="A240" s="1" t="s">
        <v>40</v>
      </c>
      <c r="B240" s="1" t="s">
        <v>235</v>
      </c>
      <c r="C240" s="1"/>
      <c r="D240" s="1"/>
      <c r="E240" s="2" t="s">
        <v>410</v>
      </c>
      <c r="F240" s="2">
        <v>2</v>
      </c>
      <c r="G240" s="2">
        <v>8</v>
      </c>
      <c r="H240" s="2" t="s">
        <v>416</v>
      </c>
      <c r="I240" s="2"/>
      <c r="J240" s="10" t="s">
        <v>417</v>
      </c>
      <c r="K240" s="1"/>
      <c r="L240" s="1"/>
      <c r="M240" s="1"/>
      <c r="N240" s="1"/>
    </row>
    <row r="241" spans="1:14" x14ac:dyDescent="0.25">
      <c r="A241" s="1" t="s">
        <v>40</v>
      </c>
      <c r="B241" s="1" t="s">
        <v>235</v>
      </c>
      <c r="C241" s="1"/>
      <c r="D241" s="1"/>
      <c r="E241" s="2" t="s">
        <v>410</v>
      </c>
      <c r="F241" s="2">
        <v>2</v>
      </c>
      <c r="G241" s="2">
        <v>5</v>
      </c>
      <c r="H241" s="2" t="s">
        <v>414</v>
      </c>
      <c r="I241" s="2"/>
      <c r="J241" s="10" t="s">
        <v>415</v>
      </c>
      <c r="K241" s="1"/>
      <c r="L241" s="1"/>
      <c r="M241" s="1"/>
      <c r="N241" s="1"/>
    </row>
    <row r="242" spans="1:14" x14ac:dyDescent="0.25">
      <c r="A242" s="1" t="s">
        <v>40</v>
      </c>
      <c r="B242" s="1" t="s">
        <v>235</v>
      </c>
      <c r="C242" s="1"/>
      <c r="D242" s="1"/>
      <c r="E242" s="2" t="s">
        <v>410</v>
      </c>
      <c r="F242" s="2">
        <v>6</v>
      </c>
      <c r="G242" s="2">
        <v>4</v>
      </c>
      <c r="H242" s="5" t="s">
        <v>418</v>
      </c>
      <c r="I242" s="2"/>
      <c r="J242" s="10" t="s">
        <v>419</v>
      </c>
      <c r="K242" s="1"/>
      <c r="L242" s="1"/>
      <c r="M242" s="1"/>
      <c r="N242" s="1"/>
    </row>
    <row r="243" spans="1:14" x14ac:dyDescent="0.25">
      <c r="A243" s="1" t="s">
        <v>40</v>
      </c>
      <c r="B243" s="1" t="s">
        <v>235</v>
      </c>
      <c r="C243" s="1"/>
      <c r="D243" s="1"/>
      <c r="E243" s="2" t="s">
        <v>410</v>
      </c>
      <c r="F243" s="2">
        <v>6</v>
      </c>
      <c r="G243" s="2">
        <v>6</v>
      </c>
      <c r="H243" s="2" t="s">
        <v>420</v>
      </c>
      <c r="I243" s="2"/>
      <c r="J243" s="10" t="s">
        <v>421</v>
      </c>
      <c r="K243" s="1"/>
      <c r="L243" s="1"/>
      <c r="M243" s="1"/>
      <c r="N243" s="1"/>
    </row>
    <row r="244" spans="1:14" x14ac:dyDescent="0.25">
      <c r="A244" s="1" t="s">
        <v>40</v>
      </c>
      <c r="B244" s="1" t="s">
        <v>235</v>
      </c>
      <c r="C244" s="1"/>
      <c r="D244" s="1"/>
      <c r="E244" s="2" t="s">
        <v>410</v>
      </c>
      <c r="F244" s="2">
        <v>8</v>
      </c>
      <c r="G244" s="2">
        <v>8</v>
      </c>
      <c r="H244" s="5" t="s">
        <v>424</v>
      </c>
      <c r="I244" s="2"/>
      <c r="J244" s="10" t="s">
        <v>425</v>
      </c>
      <c r="K244" s="1"/>
      <c r="L244" s="1"/>
      <c r="M244" s="1"/>
      <c r="N244" s="1"/>
    </row>
    <row r="245" spans="1:14" x14ac:dyDescent="0.25">
      <c r="A245" s="1" t="s">
        <v>40</v>
      </c>
      <c r="B245" s="1" t="s">
        <v>235</v>
      </c>
      <c r="C245" s="1"/>
      <c r="D245" s="1"/>
      <c r="E245" s="2" t="s">
        <v>410</v>
      </c>
      <c r="F245" s="2">
        <v>8</v>
      </c>
      <c r="G245" s="2">
        <v>7</v>
      </c>
      <c r="H245" s="2" t="s">
        <v>422</v>
      </c>
      <c r="I245" s="2"/>
      <c r="J245" s="10" t="s">
        <v>423</v>
      </c>
      <c r="K245" s="1"/>
      <c r="L245" s="1"/>
      <c r="M245" s="1"/>
      <c r="N245" s="1"/>
    </row>
    <row r="246" spans="1:14" x14ac:dyDescent="0.25">
      <c r="A246" s="1" t="s">
        <v>40</v>
      </c>
      <c r="B246" s="1" t="s">
        <v>235</v>
      </c>
      <c r="C246" s="1"/>
      <c r="D246" s="1"/>
      <c r="E246" s="2" t="s">
        <v>410</v>
      </c>
      <c r="F246" s="2">
        <v>10</v>
      </c>
      <c r="G246" s="2">
        <v>6</v>
      </c>
      <c r="H246" s="5" t="s">
        <v>428</v>
      </c>
      <c r="I246" s="2"/>
      <c r="J246" s="10" t="s">
        <v>429</v>
      </c>
      <c r="K246" s="1"/>
      <c r="L246" s="1"/>
      <c r="M246" s="1"/>
      <c r="N246" s="1"/>
    </row>
    <row r="247" spans="1:14" x14ac:dyDescent="0.25">
      <c r="A247" s="1" t="s">
        <v>40</v>
      </c>
      <c r="B247" s="1" t="s">
        <v>235</v>
      </c>
      <c r="C247" s="1"/>
      <c r="D247" s="1"/>
      <c r="E247" s="2" t="s">
        <v>410</v>
      </c>
      <c r="F247" s="2">
        <v>10</v>
      </c>
      <c r="G247" s="2">
        <v>2</v>
      </c>
      <c r="H247" s="2" t="s">
        <v>426</v>
      </c>
      <c r="I247" s="2"/>
      <c r="J247" s="10" t="s">
        <v>427</v>
      </c>
      <c r="K247" s="1"/>
      <c r="L247" s="1"/>
      <c r="M247" s="1"/>
      <c r="N247" s="1"/>
    </row>
    <row r="248" spans="1:14" x14ac:dyDescent="0.25">
      <c r="A248" s="1" t="s">
        <v>40</v>
      </c>
      <c r="B248" s="1" t="s">
        <v>235</v>
      </c>
      <c r="C248" s="1"/>
      <c r="D248" s="1"/>
      <c r="E248" s="2" t="s">
        <v>410</v>
      </c>
      <c r="F248" s="2">
        <v>12</v>
      </c>
      <c r="G248" s="2">
        <v>1</v>
      </c>
      <c r="H248" s="5" t="s">
        <v>430</v>
      </c>
      <c r="I248" s="2"/>
      <c r="J248" s="10" t="s">
        <v>431</v>
      </c>
      <c r="K248" s="1"/>
      <c r="L248" s="1"/>
      <c r="M248" s="1"/>
      <c r="N248" s="1"/>
    </row>
    <row r="249" spans="1:14" x14ac:dyDescent="0.25">
      <c r="A249" s="1" t="s">
        <v>40</v>
      </c>
      <c r="B249" s="1" t="s">
        <v>235</v>
      </c>
      <c r="C249" s="1"/>
      <c r="D249" s="1"/>
      <c r="E249" s="2" t="s">
        <v>410</v>
      </c>
      <c r="F249" s="2">
        <v>12</v>
      </c>
      <c r="G249" s="2">
        <v>5</v>
      </c>
      <c r="H249" s="2" t="s">
        <v>434</v>
      </c>
      <c r="I249" s="2"/>
      <c r="J249" s="10" t="s">
        <v>435</v>
      </c>
      <c r="K249" s="1"/>
      <c r="L249" s="1"/>
      <c r="M249" s="1"/>
      <c r="N249" s="1"/>
    </row>
    <row r="250" spans="1:14" x14ac:dyDescent="0.25">
      <c r="A250" s="1" t="s">
        <v>40</v>
      </c>
      <c r="B250" s="1" t="s">
        <v>235</v>
      </c>
      <c r="C250" s="1"/>
      <c r="D250" s="1"/>
      <c r="E250" s="2" t="s">
        <v>410</v>
      </c>
      <c r="F250" s="2">
        <v>12</v>
      </c>
      <c r="G250" s="2">
        <v>4</v>
      </c>
      <c r="H250" s="2" t="s">
        <v>432</v>
      </c>
      <c r="I250" s="2"/>
      <c r="J250" s="10" t="s">
        <v>433</v>
      </c>
      <c r="K250" s="1"/>
      <c r="L250" s="1"/>
      <c r="M250" s="1"/>
      <c r="N250" s="1"/>
    </row>
    <row r="251" spans="1:14" x14ac:dyDescent="0.25">
      <c r="A251" s="1" t="s">
        <v>40</v>
      </c>
      <c r="B251" s="1" t="s">
        <v>235</v>
      </c>
      <c r="C251" s="1"/>
      <c r="D251" s="1"/>
      <c r="E251" s="2" t="s">
        <v>410</v>
      </c>
      <c r="F251" s="2">
        <v>14</v>
      </c>
      <c r="G251" s="2">
        <v>6</v>
      </c>
      <c r="H251" s="5" t="s">
        <v>436</v>
      </c>
      <c r="I251" s="2"/>
      <c r="J251" s="10" t="s">
        <v>437</v>
      </c>
      <c r="K251" s="1"/>
      <c r="L251" s="1"/>
      <c r="M251" s="1"/>
      <c r="N251" s="1"/>
    </row>
    <row r="252" spans="1:14" x14ac:dyDescent="0.25">
      <c r="A252" s="1" t="s">
        <v>40</v>
      </c>
      <c r="B252" s="1" t="s">
        <v>235</v>
      </c>
      <c r="C252" s="1"/>
      <c r="D252" s="1"/>
      <c r="E252" s="2" t="s">
        <v>410</v>
      </c>
      <c r="F252" s="2">
        <v>14</v>
      </c>
      <c r="G252" s="2">
        <v>8</v>
      </c>
      <c r="H252" s="2" t="s">
        <v>438</v>
      </c>
      <c r="I252" s="2"/>
      <c r="J252" s="10" t="s">
        <v>439</v>
      </c>
      <c r="K252" s="1"/>
      <c r="L252" s="1"/>
      <c r="M252" s="1"/>
      <c r="N252" s="1"/>
    </row>
    <row r="253" spans="1:14" x14ac:dyDescent="0.25">
      <c r="A253" s="1" t="s">
        <v>40</v>
      </c>
      <c r="B253" s="1" t="s">
        <v>235</v>
      </c>
      <c r="C253" s="1"/>
      <c r="D253" s="1"/>
      <c r="E253" s="2" t="s">
        <v>410</v>
      </c>
      <c r="F253" s="2">
        <v>16</v>
      </c>
      <c r="G253" s="2">
        <v>5</v>
      </c>
      <c r="H253" s="5" t="s">
        <v>441</v>
      </c>
      <c r="I253" s="2"/>
      <c r="J253" s="10" t="s">
        <v>442</v>
      </c>
      <c r="K253" s="1"/>
      <c r="L253" s="1"/>
      <c r="M253" s="1"/>
      <c r="N253" s="1"/>
    </row>
    <row r="254" spans="1:14" x14ac:dyDescent="0.25">
      <c r="A254" s="1" t="s">
        <v>40</v>
      </c>
      <c r="B254" s="1" t="s">
        <v>235</v>
      </c>
      <c r="C254" s="1"/>
      <c r="D254" s="1"/>
      <c r="E254" s="2" t="s">
        <v>410</v>
      </c>
      <c r="F254" s="2">
        <v>16</v>
      </c>
      <c r="G254" s="2">
        <v>7</v>
      </c>
      <c r="H254" s="2" t="s">
        <v>443</v>
      </c>
      <c r="I254" s="2"/>
      <c r="J254" s="10"/>
      <c r="K254" s="1"/>
      <c r="L254" s="1"/>
      <c r="M254" s="1"/>
      <c r="N254" s="1"/>
    </row>
    <row r="255" spans="1:14" x14ac:dyDescent="0.25">
      <c r="A255" s="1" t="s">
        <v>40</v>
      </c>
      <c r="B255" s="1" t="s">
        <v>235</v>
      </c>
      <c r="C255" s="1"/>
      <c r="D255" s="1"/>
      <c r="E255" s="2" t="s">
        <v>410</v>
      </c>
      <c r="F255" s="2">
        <v>16</v>
      </c>
      <c r="G255" s="2">
        <v>3</v>
      </c>
      <c r="H255" s="2" t="s">
        <v>440</v>
      </c>
      <c r="I255" s="2"/>
      <c r="J255" s="10"/>
      <c r="K255" s="1"/>
      <c r="L255" s="1"/>
      <c r="M255" s="1"/>
      <c r="N255" s="1"/>
    </row>
    <row r="256" spans="1:14" x14ac:dyDescent="0.25">
      <c r="A256" s="1" t="s">
        <v>40</v>
      </c>
      <c r="B256" s="1" t="s">
        <v>322</v>
      </c>
      <c r="C256" s="1"/>
      <c r="D256" s="1"/>
      <c r="E256" s="2" t="s">
        <v>444</v>
      </c>
      <c r="F256" s="2">
        <v>3</v>
      </c>
      <c r="G256" s="2">
        <v>45</v>
      </c>
      <c r="H256" s="2" t="s">
        <v>445</v>
      </c>
      <c r="I256" s="2"/>
      <c r="J256" s="2" t="s">
        <v>446</v>
      </c>
      <c r="K256" s="1"/>
      <c r="L256" s="1"/>
      <c r="M256" s="1"/>
      <c r="N256" s="1"/>
    </row>
    <row r="257" spans="1:14" x14ac:dyDescent="0.25">
      <c r="A257" s="1" t="s">
        <v>40</v>
      </c>
      <c r="B257" s="1" t="s">
        <v>322</v>
      </c>
      <c r="C257" s="1"/>
      <c r="D257" s="1"/>
      <c r="E257" s="2" t="s">
        <v>444</v>
      </c>
      <c r="F257" s="2">
        <v>7</v>
      </c>
      <c r="G257" s="2">
        <v>55</v>
      </c>
      <c r="H257" s="2" t="s">
        <v>447</v>
      </c>
      <c r="I257" s="2"/>
      <c r="J257" s="2" t="s">
        <v>448</v>
      </c>
      <c r="K257" s="1"/>
      <c r="L257" s="1"/>
      <c r="M257" s="1"/>
      <c r="N257" s="1"/>
    </row>
    <row r="258" spans="1:14" x14ac:dyDescent="0.25">
      <c r="A258" s="1" t="s">
        <v>40</v>
      </c>
      <c r="B258" s="1" t="s">
        <v>115</v>
      </c>
      <c r="C258" s="1"/>
      <c r="D258" s="1"/>
      <c r="E258" s="2" t="s">
        <v>452</v>
      </c>
      <c r="F258" s="2">
        <v>10</v>
      </c>
      <c r="G258" s="2">
        <v>61</v>
      </c>
      <c r="H258" s="2" t="s">
        <v>457</v>
      </c>
      <c r="I258" s="2"/>
      <c r="J258" s="2"/>
      <c r="K258" s="1"/>
      <c r="L258" s="1"/>
      <c r="M258" s="1"/>
      <c r="N258" s="1"/>
    </row>
    <row r="259" spans="1:14" x14ac:dyDescent="0.25">
      <c r="A259" s="1" t="s">
        <v>40</v>
      </c>
      <c r="B259" s="1" t="s">
        <v>115</v>
      </c>
      <c r="C259" s="1"/>
      <c r="D259" s="1"/>
      <c r="E259" s="2" t="s">
        <v>452</v>
      </c>
      <c r="F259" s="2">
        <v>10</v>
      </c>
      <c r="G259" s="2">
        <v>48</v>
      </c>
      <c r="H259" s="2" t="s">
        <v>456</v>
      </c>
      <c r="I259" s="2"/>
      <c r="J259" s="2"/>
      <c r="K259" s="1"/>
      <c r="L259" s="1"/>
      <c r="M259" s="1"/>
      <c r="N259" s="1"/>
    </row>
    <row r="260" spans="1:14" x14ac:dyDescent="0.25">
      <c r="A260" s="1" t="s">
        <v>40</v>
      </c>
      <c r="B260" s="1" t="s">
        <v>115</v>
      </c>
      <c r="C260" s="1"/>
      <c r="D260" s="1"/>
      <c r="E260" s="2" t="s">
        <v>452</v>
      </c>
      <c r="F260" s="2">
        <v>10</v>
      </c>
      <c r="G260" s="2">
        <v>12</v>
      </c>
      <c r="H260" s="2" t="s">
        <v>453</v>
      </c>
      <c r="I260" s="2"/>
      <c r="J260" s="2" t="s">
        <v>454</v>
      </c>
      <c r="K260" s="1"/>
      <c r="L260" s="1"/>
      <c r="M260" s="1"/>
      <c r="N260" s="1"/>
    </row>
    <row r="261" spans="1:14" x14ac:dyDescent="0.25">
      <c r="A261" s="1" t="s">
        <v>40</v>
      </c>
      <c r="B261" s="1" t="s">
        <v>115</v>
      </c>
      <c r="C261" s="1"/>
      <c r="D261" s="1"/>
      <c r="E261" s="2" t="s">
        <v>452</v>
      </c>
      <c r="F261" s="2">
        <v>10</v>
      </c>
      <c r="G261" s="2">
        <v>38</v>
      </c>
      <c r="H261" s="2" t="s">
        <v>455</v>
      </c>
      <c r="I261" s="2"/>
      <c r="J261" s="2"/>
      <c r="K261" s="1"/>
      <c r="L261" s="1"/>
      <c r="M261" s="1"/>
      <c r="N261" s="1"/>
    </row>
    <row r="262" spans="1:14" x14ac:dyDescent="0.25">
      <c r="A262" s="1" t="s">
        <v>40</v>
      </c>
      <c r="B262" s="1" t="s">
        <v>115</v>
      </c>
      <c r="C262" s="1"/>
      <c r="D262" s="1"/>
      <c r="E262" s="2" t="s">
        <v>452</v>
      </c>
      <c r="F262" s="2" t="s">
        <v>458</v>
      </c>
      <c r="G262" s="2">
        <v>75</v>
      </c>
      <c r="H262" s="2" t="s">
        <v>461</v>
      </c>
      <c r="I262" s="2"/>
      <c r="J262" s="2">
        <v>89607688050</v>
      </c>
      <c r="K262" s="1"/>
      <c r="L262" s="1"/>
      <c r="M262" s="1"/>
      <c r="N262" s="1"/>
    </row>
    <row r="263" spans="1:14" x14ac:dyDescent="0.25">
      <c r="A263" s="1" t="s">
        <v>40</v>
      </c>
      <c r="B263" s="1" t="s">
        <v>115</v>
      </c>
      <c r="C263" s="1"/>
      <c r="D263" s="1"/>
      <c r="E263" s="2" t="s">
        <v>452</v>
      </c>
      <c r="F263" s="2" t="s">
        <v>458</v>
      </c>
      <c r="G263" s="2">
        <v>60</v>
      </c>
      <c r="H263" s="5" t="s">
        <v>459</v>
      </c>
      <c r="I263" s="2"/>
      <c r="J263" s="2" t="s">
        <v>460</v>
      </c>
      <c r="K263" s="1"/>
      <c r="L263" s="1"/>
      <c r="M263" s="1"/>
      <c r="N263" s="1"/>
    </row>
    <row r="264" spans="1:14" x14ac:dyDescent="0.25">
      <c r="A264" s="1" t="s">
        <v>40</v>
      </c>
      <c r="B264" s="1" t="s">
        <v>115</v>
      </c>
      <c r="C264" s="1"/>
      <c r="D264" s="1"/>
      <c r="E264" s="2" t="s">
        <v>452</v>
      </c>
      <c r="F264" s="2" t="s">
        <v>458</v>
      </c>
      <c r="G264" s="2">
        <v>86</v>
      </c>
      <c r="H264" s="2" t="s">
        <v>462</v>
      </c>
      <c r="I264" s="2"/>
      <c r="J264" s="2"/>
      <c r="K264" s="1"/>
      <c r="L264" s="1"/>
      <c r="M264" s="1"/>
      <c r="N264" s="1"/>
    </row>
    <row r="265" spans="1:14" x14ac:dyDescent="0.25">
      <c r="A265" s="1" t="s">
        <v>40</v>
      </c>
      <c r="B265" s="1" t="s">
        <v>235</v>
      </c>
      <c r="C265" s="1"/>
      <c r="D265" s="1"/>
      <c r="E265" s="2" t="s">
        <v>463</v>
      </c>
      <c r="F265" s="2">
        <v>3</v>
      </c>
      <c r="G265" s="2">
        <v>6</v>
      </c>
      <c r="H265" s="5" t="s">
        <v>466</v>
      </c>
      <c r="I265" s="2"/>
      <c r="J265" s="10" t="s">
        <v>467</v>
      </c>
      <c r="K265" s="1"/>
      <c r="L265" s="1"/>
      <c r="M265" s="1"/>
      <c r="N265" s="1"/>
    </row>
    <row r="266" spans="1:14" x14ac:dyDescent="0.25">
      <c r="A266" s="1" t="s">
        <v>40</v>
      </c>
      <c r="B266" s="1" t="s">
        <v>235</v>
      </c>
      <c r="C266" s="1"/>
      <c r="D266" s="1"/>
      <c r="E266" s="2" t="s">
        <v>463</v>
      </c>
      <c r="F266" s="2">
        <v>3</v>
      </c>
      <c r="G266" s="2">
        <v>5</v>
      </c>
      <c r="H266" s="2" t="s">
        <v>464</v>
      </c>
      <c r="I266" s="2"/>
      <c r="J266" s="10" t="s">
        <v>465</v>
      </c>
      <c r="K266" s="1"/>
      <c r="L266" s="1"/>
      <c r="M266" s="1"/>
      <c r="N266" s="1"/>
    </row>
    <row r="267" spans="1:14" x14ac:dyDescent="0.25">
      <c r="A267" s="1" t="s">
        <v>40</v>
      </c>
      <c r="B267" s="1" t="s">
        <v>235</v>
      </c>
      <c r="C267" s="1"/>
      <c r="D267" s="1"/>
      <c r="E267" s="2" t="s">
        <v>463</v>
      </c>
      <c r="F267" s="2">
        <v>3</v>
      </c>
      <c r="G267" s="2">
        <v>8</v>
      </c>
      <c r="H267" s="2" t="s">
        <v>468</v>
      </c>
      <c r="I267" s="2"/>
      <c r="J267" s="10" t="s">
        <v>469</v>
      </c>
      <c r="K267" s="1"/>
      <c r="L267" s="1"/>
      <c r="M267" s="1"/>
      <c r="N267" s="1"/>
    </row>
    <row r="268" spans="1:14" x14ac:dyDescent="0.25">
      <c r="A268" s="1" t="s">
        <v>40</v>
      </c>
      <c r="B268" s="1" t="s">
        <v>235</v>
      </c>
      <c r="C268" s="1"/>
      <c r="D268" s="1"/>
      <c r="E268" s="2" t="s">
        <v>463</v>
      </c>
      <c r="F268" s="2">
        <v>4</v>
      </c>
      <c r="G268" s="2">
        <v>28</v>
      </c>
      <c r="H268" s="5" t="s">
        <v>471</v>
      </c>
      <c r="I268" s="2"/>
      <c r="J268" s="10" t="s">
        <v>472</v>
      </c>
      <c r="K268" s="1"/>
      <c r="L268" s="1"/>
      <c r="M268" s="1"/>
      <c r="N268" s="1"/>
    </row>
    <row r="269" spans="1:14" x14ac:dyDescent="0.25">
      <c r="A269" s="1" t="s">
        <v>40</v>
      </c>
      <c r="B269" s="1" t="s">
        <v>235</v>
      </c>
      <c r="C269" s="1"/>
      <c r="D269" s="1"/>
      <c r="E269" s="2" t="s">
        <v>463</v>
      </c>
      <c r="F269" s="2">
        <v>4</v>
      </c>
      <c r="G269" s="2">
        <v>41</v>
      </c>
      <c r="H269" s="2" t="s">
        <v>473</v>
      </c>
      <c r="I269" s="2"/>
      <c r="J269" s="10" t="s">
        <v>474</v>
      </c>
      <c r="K269" s="1"/>
      <c r="L269" s="1"/>
      <c r="M269" s="1"/>
      <c r="N269" s="1"/>
    </row>
    <row r="270" spans="1:14" x14ac:dyDescent="0.25">
      <c r="A270" s="1" t="s">
        <v>40</v>
      </c>
      <c r="B270" s="1" t="s">
        <v>235</v>
      </c>
      <c r="C270" s="1"/>
      <c r="D270" s="1"/>
      <c r="E270" s="2" t="s">
        <v>463</v>
      </c>
      <c r="F270" s="2">
        <v>4</v>
      </c>
      <c r="G270" s="2">
        <v>53</v>
      </c>
      <c r="H270" s="2" t="s">
        <v>477</v>
      </c>
      <c r="I270" s="2"/>
      <c r="J270" s="10" t="s">
        <v>478</v>
      </c>
      <c r="K270" s="1"/>
      <c r="L270" s="1"/>
      <c r="M270" s="1"/>
      <c r="N270" s="1"/>
    </row>
    <row r="271" spans="1:14" x14ac:dyDescent="0.25">
      <c r="A271" s="1" t="s">
        <v>40</v>
      </c>
      <c r="B271" s="1" t="s">
        <v>235</v>
      </c>
      <c r="C271" s="1"/>
      <c r="D271" s="1"/>
      <c r="E271" s="2" t="s">
        <v>463</v>
      </c>
      <c r="F271" s="2">
        <v>4</v>
      </c>
      <c r="G271" s="2">
        <v>27</v>
      </c>
      <c r="H271" s="2" t="s">
        <v>470</v>
      </c>
      <c r="I271" s="2"/>
      <c r="J271" s="10"/>
      <c r="K271" s="1"/>
      <c r="L271" s="1"/>
      <c r="M271" s="1"/>
      <c r="N271" s="1"/>
    </row>
    <row r="272" spans="1:14" x14ac:dyDescent="0.25">
      <c r="A272" s="1" t="s">
        <v>40</v>
      </c>
      <c r="B272" s="1" t="s">
        <v>235</v>
      </c>
      <c r="C272" s="1"/>
      <c r="D272" s="1"/>
      <c r="E272" s="2" t="s">
        <v>463</v>
      </c>
      <c r="F272" s="2">
        <v>4</v>
      </c>
      <c r="G272" s="2">
        <v>52</v>
      </c>
      <c r="H272" s="2" t="s">
        <v>475</v>
      </c>
      <c r="I272" s="2"/>
      <c r="J272" s="10" t="s">
        <v>476</v>
      </c>
      <c r="K272" s="1"/>
      <c r="L272" s="1"/>
      <c r="M272" s="1"/>
      <c r="N272" s="1"/>
    </row>
    <row r="273" spans="1:14" x14ac:dyDescent="0.25">
      <c r="A273" s="1" t="s">
        <v>40</v>
      </c>
      <c r="B273" s="1" t="s">
        <v>235</v>
      </c>
      <c r="C273" s="1"/>
      <c r="D273" s="1"/>
      <c r="E273" s="2" t="s">
        <v>463</v>
      </c>
      <c r="F273" s="2">
        <v>5</v>
      </c>
      <c r="G273" s="2">
        <v>2</v>
      </c>
      <c r="H273" s="5" t="s">
        <v>479</v>
      </c>
      <c r="I273" s="2"/>
      <c r="J273" s="10" t="s">
        <v>480</v>
      </c>
      <c r="K273" s="1"/>
      <c r="L273" s="1"/>
      <c r="M273" s="1"/>
      <c r="N273" s="1"/>
    </row>
    <row r="274" spans="1:14" x14ac:dyDescent="0.25">
      <c r="A274" s="1" t="s">
        <v>40</v>
      </c>
      <c r="B274" s="1" t="s">
        <v>235</v>
      </c>
      <c r="C274" s="1"/>
      <c r="D274" s="1"/>
      <c r="E274" s="2" t="s">
        <v>463</v>
      </c>
      <c r="F274" s="2">
        <v>5</v>
      </c>
      <c r="G274" s="2">
        <v>2</v>
      </c>
      <c r="H274" s="5" t="s">
        <v>481</v>
      </c>
      <c r="I274" s="2"/>
      <c r="J274" s="10" t="s">
        <v>480</v>
      </c>
      <c r="K274" s="1"/>
      <c r="L274" s="1"/>
      <c r="M274" s="1"/>
      <c r="N274" s="1"/>
    </row>
    <row r="275" spans="1:14" x14ac:dyDescent="0.25">
      <c r="A275" s="1" t="s">
        <v>40</v>
      </c>
      <c r="B275" s="1" t="s">
        <v>235</v>
      </c>
      <c r="C275" s="1"/>
      <c r="D275" s="1"/>
      <c r="E275" s="2" t="s">
        <v>463</v>
      </c>
      <c r="F275" s="2">
        <v>6</v>
      </c>
      <c r="G275" s="2">
        <v>22</v>
      </c>
      <c r="H275" s="5" t="s">
        <v>484</v>
      </c>
      <c r="I275" s="2"/>
      <c r="J275" s="10" t="s">
        <v>485</v>
      </c>
      <c r="K275" s="1"/>
      <c r="L275" s="1"/>
      <c r="M275" s="1"/>
      <c r="N275" s="1"/>
    </row>
    <row r="276" spans="1:14" x14ac:dyDescent="0.25">
      <c r="A276" s="1" t="s">
        <v>40</v>
      </c>
      <c r="B276" s="1" t="s">
        <v>235</v>
      </c>
      <c r="C276" s="1"/>
      <c r="D276" s="1"/>
      <c r="E276" s="2" t="s">
        <v>463</v>
      </c>
      <c r="F276" s="2">
        <v>6</v>
      </c>
      <c r="G276" s="2">
        <v>4</v>
      </c>
      <c r="H276" s="2" t="s">
        <v>482</v>
      </c>
      <c r="I276" s="2"/>
      <c r="J276" s="10" t="s">
        <v>483</v>
      </c>
      <c r="K276" s="1"/>
      <c r="L276" s="1"/>
      <c r="M276" s="1"/>
      <c r="N276" s="1"/>
    </row>
    <row r="277" spans="1:14" x14ac:dyDescent="0.25">
      <c r="A277" s="1" t="s">
        <v>40</v>
      </c>
      <c r="B277" s="1" t="s">
        <v>235</v>
      </c>
      <c r="C277" s="1"/>
      <c r="D277" s="1"/>
      <c r="E277" s="2" t="s">
        <v>463</v>
      </c>
      <c r="F277" s="2">
        <v>6</v>
      </c>
      <c r="G277" s="2">
        <v>30</v>
      </c>
      <c r="H277" s="2" t="s">
        <v>486</v>
      </c>
      <c r="I277" s="2"/>
      <c r="J277" s="10" t="s">
        <v>487</v>
      </c>
      <c r="K277" s="1"/>
      <c r="L277" s="1"/>
      <c r="M277" s="1"/>
      <c r="N277" s="1"/>
    </row>
    <row r="278" spans="1:14" x14ac:dyDescent="0.25">
      <c r="A278" s="1" t="s">
        <v>40</v>
      </c>
      <c r="B278" s="1" t="s">
        <v>235</v>
      </c>
      <c r="C278" s="1"/>
      <c r="D278" s="1"/>
      <c r="E278" s="2" t="s">
        <v>463</v>
      </c>
      <c r="F278" s="2">
        <v>7</v>
      </c>
      <c r="G278" s="2">
        <v>1</v>
      </c>
      <c r="H278" s="5" t="s">
        <v>488</v>
      </c>
      <c r="I278" s="2"/>
      <c r="J278" s="10" t="s">
        <v>489</v>
      </c>
      <c r="K278" s="1"/>
      <c r="L278" s="1"/>
      <c r="M278" s="1"/>
      <c r="N278" s="1"/>
    </row>
    <row r="279" spans="1:14" x14ac:dyDescent="0.25">
      <c r="A279" s="1" t="s">
        <v>40</v>
      </c>
      <c r="B279" s="1" t="s">
        <v>235</v>
      </c>
      <c r="C279" s="1"/>
      <c r="D279" s="1"/>
      <c r="E279" s="2" t="s">
        <v>463</v>
      </c>
      <c r="F279" s="2">
        <v>7</v>
      </c>
      <c r="G279" s="2">
        <v>3</v>
      </c>
      <c r="H279" s="2" t="s">
        <v>490</v>
      </c>
      <c r="I279" s="2"/>
      <c r="J279" s="10" t="s">
        <v>491</v>
      </c>
      <c r="K279" s="1"/>
      <c r="L279" s="1"/>
      <c r="M279" s="1"/>
      <c r="N279" s="1"/>
    </row>
    <row r="280" spans="1:14" x14ac:dyDescent="0.25">
      <c r="A280" s="1" t="s">
        <v>40</v>
      </c>
      <c r="B280" s="1" t="s">
        <v>235</v>
      </c>
      <c r="C280" s="1"/>
      <c r="D280" s="1"/>
      <c r="E280" s="2" t="s">
        <v>463</v>
      </c>
      <c r="F280" s="2">
        <v>7</v>
      </c>
      <c r="G280" s="2">
        <v>5</v>
      </c>
      <c r="H280" s="2" t="s">
        <v>492</v>
      </c>
      <c r="I280" s="2"/>
      <c r="J280" s="10" t="s">
        <v>493</v>
      </c>
      <c r="K280" s="1"/>
      <c r="L280" s="1"/>
      <c r="M280" s="1"/>
      <c r="N280" s="1"/>
    </row>
    <row r="281" spans="1:14" x14ac:dyDescent="0.25">
      <c r="A281" s="1" t="s">
        <v>40</v>
      </c>
      <c r="B281" s="1" t="s">
        <v>235</v>
      </c>
      <c r="C281" s="1"/>
      <c r="D281" s="1"/>
      <c r="E281" s="2" t="s">
        <v>463</v>
      </c>
      <c r="F281" s="2">
        <v>9</v>
      </c>
      <c r="G281" s="2">
        <v>7</v>
      </c>
      <c r="H281" s="5" t="s">
        <v>500</v>
      </c>
      <c r="I281" s="2"/>
      <c r="J281" s="10" t="s">
        <v>501</v>
      </c>
      <c r="K281" s="1"/>
      <c r="L281" s="1"/>
      <c r="M281" s="1"/>
      <c r="N281" s="1"/>
    </row>
    <row r="282" spans="1:14" x14ac:dyDescent="0.25">
      <c r="A282" s="1" t="s">
        <v>40</v>
      </c>
      <c r="B282" s="1" t="s">
        <v>235</v>
      </c>
      <c r="C282" s="1"/>
      <c r="D282" s="1"/>
      <c r="E282" s="2" t="s">
        <v>463</v>
      </c>
      <c r="F282" s="2">
        <v>9</v>
      </c>
      <c r="G282" s="2">
        <v>2</v>
      </c>
      <c r="H282" s="2" t="s">
        <v>494</v>
      </c>
      <c r="I282" s="2"/>
      <c r="J282" s="10" t="s">
        <v>495</v>
      </c>
      <c r="K282" s="1"/>
      <c r="L282" s="1"/>
      <c r="M282" s="1"/>
      <c r="N282" s="1"/>
    </row>
    <row r="283" spans="1:14" x14ac:dyDescent="0.25">
      <c r="A283" s="1" t="s">
        <v>40</v>
      </c>
      <c r="B283" s="1" t="s">
        <v>235</v>
      </c>
      <c r="C283" s="1"/>
      <c r="D283" s="1"/>
      <c r="E283" s="2" t="s">
        <v>463</v>
      </c>
      <c r="F283" s="2">
        <v>9</v>
      </c>
      <c r="G283" s="2">
        <v>5</v>
      </c>
      <c r="H283" s="2" t="s">
        <v>498</v>
      </c>
      <c r="I283" s="2"/>
      <c r="J283" s="10" t="s">
        <v>499</v>
      </c>
      <c r="K283" s="1"/>
      <c r="L283" s="1"/>
      <c r="M283" s="1"/>
      <c r="N283" s="1"/>
    </row>
    <row r="284" spans="1:14" x14ac:dyDescent="0.25">
      <c r="A284" s="1" t="s">
        <v>40</v>
      </c>
      <c r="B284" s="1" t="s">
        <v>235</v>
      </c>
      <c r="C284" s="1"/>
      <c r="D284" s="1"/>
      <c r="E284" s="2" t="s">
        <v>463</v>
      </c>
      <c r="F284" s="2">
        <v>9</v>
      </c>
      <c r="G284" s="2">
        <v>3</v>
      </c>
      <c r="H284" s="2" t="s">
        <v>496</v>
      </c>
      <c r="I284" s="2"/>
      <c r="J284" s="10" t="s">
        <v>497</v>
      </c>
      <c r="K284" s="1"/>
      <c r="L284" s="1"/>
      <c r="M284" s="1"/>
      <c r="N284" s="1"/>
    </row>
    <row r="285" spans="1:14" x14ac:dyDescent="0.25">
      <c r="A285" s="1" t="s">
        <v>40</v>
      </c>
      <c r="B285" s="1" t="s">
        <v>235</v>
      </c>
      <c r="C285" s="1"/>
      <c r="D285" s="1"/>
      <c r="E285" s="2" t="s">
        <v>463</v>
      </c>
      <c r="F285" s="2">
        <v>10</v>
      </c>
      <c r="G285" s="2">
        <v>28</v>
      </c>
      <c r="H285" s="5" t="s">
        <v>504</v>
      </c>
      <c r="I285" s="2"/>
      <c r="J285" s="10" t="s">
        <v>505</v>
      </c>
      <c r="K285" s="1"/>
      <c r="L285" s="1"/>
      <c r="M285" s="1"/>
      <c r="N285" s="1"/>
    </row>
    <row r="286" spans="1:14" x14ac:dyDescent="0.25">
      <c r="A286" s="1" t="s">
        <v>40</v>
      </c>
      <c r="B286" s="1" t="s">
        <v>235</v>
      </c>
      <c r="C286" s="1"/>
      <c r="D286" s="1"/>
      <c r="E286" s="2" t="s">
        <v>463</v>
      </c>
      <c r="F286" s="2">
        <v>10</v>
      </c>
      <c r="G286" s="2">
        <v>47</v>
      </c>
      <c r="H286" s="2" t="s">
        <v>508</v>
      </c>
      <c r="I286" s="2"/>
      <c r="J286" s="10" t="s">
        <v>509</v>
      </c>
      <c r="K286" s="1"/>
      <c r="L286" s="1"/>
      <c r="M286" s="1"/>
      <c r="N286" s="1"/>
    </row>
    <row r="287" spans="1:14" x14ac:dyDescent="0.25">
      <c r="A287" s="1" t="s">
        <v>40</v>
      </c>
      <c r="B287" s="1" t="s">
        <v>235</v>
      </c>
      <c r="C287" s="1"/>
      <c r="D287" s="1"/>
      <c r="E287" s="2" t="s">
        <v>463</v>
      </c>
      <c r="F287" s="2">
        <v>10</v>
      </c>
      <c r="G287" s="2">
        <v>12</v>
      </c>
      <c r="H287" s="2" t="s">
        <v>502</v>
      </c>
      <c r="I287" s="2"/>
      <c r="J287" s="10" t="s">
        <v>503</v>
      </c>
      <c r="K287" s="1"/>
      <c r="L287" s="1"/>
      <c r="M287" s="1"/>
      <c r="N287" s="1"/>
    </row>
    <row r="288" spans="1:14" x14ac:dyDescent="0.25">
      <c r="A288" s="1" t="s">
        <v>40</v>
      </c>
      <c r="B288" s="1" t="s">
        <v>235</v>
      </c>
      <c r="C288" s="1"/>
      <c r="D288" s="1"/>
      <c r="E288" s="2" t="s">
        <v>463</v>
      </c>
      <c r="F288" s="2">
        <v>10</v>
      </c>
      <c r="G288" s="2">
        <v>32</v>
      </c>
      <c r="H288" s="2" t="s">
        <v>506</v>
      </c>
      <c r="I288" s="2"/>
      <c r="J288" s="10" t="s">
        <v>507</v>
      </c>
      <c r="K288" s="1"/>
      <c r="L288" s="1"/>
      <c r="M288" s="1"/>
      <c r="N288" s="1"/>
    </row>
    <row r="289" spans="1:14" x14ac:dyDescent="0.25">
      <c r="A289" s="1" t="s">
        <v>35</v>
      </c>
      <c r="B289" s="1" t="s">
        <v>165</v>
      </c>
      <c r="C289" s="1"/>
      <c r="D289" s="1"/>
      <c r="E289" s="2" t="s">
        <v>463</v>
      </c>
      <c r="F289" s="2">
        <v>11</v>
      </c>
      <c r="G289" s="1">
        <v>1</v>
      </c>
      <c r="H289" s="19" t="s">
        <v>510</v>
      </c>
      <c r="I289" s="2"/>
      <c r="J289" s="1" t="s">
        <v>511</v>
      </c>
      <c r="K289" s="1" t="s">
        <v>512</v>
      </c>
      <c r="L289" s="2" t="s">
        <v>513</v>
      </c>
      <c r="M289" s="2"/>
      <c r="N289" s="18">
        <v>95.76</v>
      </c>
    </row>
    <row r="290" spans="1:14" x14ac:dyDescent="0.25">
      <c r="A290" s="1" t="s">
        <v>40</v>
      </c>
      <c r="B290" s="1" t="s">
        <v>235</v>
      </c>
      <c r="C290" s="1"/>
      <c r="D290" s="1"/>
      <c r="E290" s="2" t="s">
        <v>463</v>
      </c>
      <c r="F290" s="2">
        <v>12</v>
      </c>
      <c r="G290" s="2">
        <v>8</v>
      </c>
      <c r="H290" s="5" t="s">
        <v>514</v>
      </c>
      <c r="I290" s="2"/>
      <c r="J290" s="10" t="s">
        <v>515</v>
      </c>
      <c r="K290" s="1"/>
      <c r="L290" s="1"/>
      <c r="M290" s="1"/>
      <c r="N290" s="1"/>
    </row>
    <row r="291" spans="1:14" x14ac:dyDescent="0.25">
      <c r="A291" s="1" t="s">
        <v>40</v>
      </c>
      <c r="B291" s="1" t="s">
        <v>235</v>
      </c>
      <c r="C291" s="1"/>
      <c r="D291" s="1"/>
      <c r="E291" s="2" t="s">
        <v>463</v>
      </c>
      <c r="F291" s="2">
        <v>12</v>
      </c>
      <c r="G291" s="2">
        <v>21</v>
      </c>
      <c r="H291" s="2" t="s">
        <v>516</v>
      </c>
      <c r="I291" s="2"/>
      <c r="J291" s="10" t="s">
        <v>517</v>
      </c>
      <c r="K291" s="1"/>
      <c r="L291" s="1"/>
      <c r="M291" s="1"/>
      <c r="N291" s="1"/>
    </row>
    <row r="292" spans="1:14" x14ac:dyDescent="0.25">
      <c r="A292" s="1" t="s">
        <v>40</v>
      </c>
      <c r="B292" s="1" t="s">
        <v>235</v>
      </c>
      <c r="C292" s="1"/>
      <c r="D292" s="1"/>
      <c r="E292" s="2" t="s">
        <v>463</v>
      </c>
      <c r="F292" s="2">
        <v>12</v>
      </c>
      <c r="G292" s="2">
        <v>45</v>
      </c>
      <c r="H292" s="2" t="s">
        <v>518</v>
      </c>
      <c r="I292" s="2"/>
      <c r="J292" s="10" t="s">
        <v>519</v>
      </c>
      <c r="K292" s="1"/>
      <c r="L292" s="1"/>
      <c r="M292" s="1"/>
      <c r="N292" s="1"/>
    </row>
    <row r="293" spans="1:14" x14ac:dyDescent="0.25">
      <c r="A293" s="1" t="s">
        <v>40</v>
      </c>
      <c r="B293" s="1" t="s">
        <v>235</v>
      </c>
      <c r="C293" s="1"/>
      <c r="D293" s="1"/>
      <c r="E293" s="2" t="s">
        <v>463</v>
      </c>
      <c r="F293" s="2">
        <v>13</v>
      </c>
      <c r="G293" s="2">
        <v>2</v>
      </c>
      <c r="H293" s="5" t="s">
        <v>522</v>
      </c>
      <c r="I293" s="2"/>
      <c r="J293" s="10" t="s">
        <v>523</v>
      </c>
      <c r="K293" s="1"/>
      <c r="L293" s="1"/>
      <c r="M293" s="1"/>
      <c r="N293" s="1"/>
    </row>
    <row r="294" spans="1:14" x14ac:dyDescent="0.25">
      <c r="A294" s="1" t="s">
        <v>40</v>
      </c>
      <c r="B294" s="1" t="s">
        <v>235</v>
      </c>
      <c r="C294" s="1"/>
      <c r="D294" s="1"/>
      <c r="E294" s="2" t="s">
        <v>463</v>
      </c>
      <c r="F294" s="2">
        <v>13</v>
      </c>
      <c r="G294" s="2">
        <v>5</v>
      </c>
      <c r="H294" s="2" t="s">
        <v>526</v>
      </c>
      <c r="I294" s="2"/>
      <c r="J294" s="10" t="s">
        <v>527</v>
      </c>
      <c r="K294" s="1"/>
      <c r="L294" s="1"/>
      <c r="M294" s="1"/>
      <c r="N294" s="1"/>
    </row>
    <row r="295" spans="1:14" x14ac:dyDescent="0.25">
      <c r="A295" s="1" t="s">
        <v>40</v>
      </c>
      <c r="B295" s="1" t="s">
        <v>235</v>
      </c>
      <c r="C295" s="1"/>
      <c r="D295" s="1"/>
      <c r="E295" s="2" t="s">
        <v>463</v>
      </c>
      <c r="F295" s="2">
        <v>13</v>
      </c>
      <c r="G295" s="2">
        <v>4</v>
      </c>
      <c r="H295" s="2" t="s">
        <v>524</v>
      </c>
      <c r="I295" s="2"/>
      <c r="J295" s="10" t="s">
        <v>525</v>
      </c>
      <c r="K295" s="1"/>
      <c r="L295" s="1"/>
      <c r="M295" s="1"/>
      <c r="N295" s="1"/>
    </row>
    <row r="296" spans="1:14" x14ac:dyDescent="0.25">
      <c r="A296" s="1" t="s">
        <v>40</v>
      </c>
      <c r="B296" s="1" t="s">
        <v>235</v>
      </c>
      <c r="C296" s="1"/>
      <c r="D296" s="1"/>
      <c r="E296" s="2" t="s">
        <v>463</v>
      </c>
      <c r="F296" s="2">
        <v>13</v>
      </c>
      <c r="G296" s="2">
        <v>1</v>
      </c>
      <c r="H296" s="2" t="s">
        <v>520</v>
      </c>
      <c r="I296" s="2"/>
      <c r="J296" s="10" t="s">
        <v>521</v>
      </c>
      <c r="K296" s="1"/>
      <c r="L296" s="1"/>
      <c r="M296" s="1"/>
      <c r="N296" s="1"/>
    </row>
    <row r="297" spans="1:14" x14ac:dyDescent="0.25">
      <c r="A297" s="1" t="s">
        <v>40</v>
      </c>
      <c r="B297" s="1" t="s">
        <v>235</v>
      </c>
      <c r="C297" s="1"/>
      <c r="D297" s="1"/>
      <c r="E297" s="2" t="s">
        <v>463</v>
      </c>
      <c r="F297" s="2">
        <v>13</v>
      </c>
      <c r="G297" s="2">
        <v>6</v>
      </c>
      <c r="H297" s="2" t="s">
        <v>528</v>
      </c>
      <c r="I297" s="2"/>
      <c r="J297" s="10"/>
      <c r="K297" s="1"/>
      <c r="L297" s="1"/>
      <c r="M297" s="1"/>
      <c r="N297" s="1"/>
    </row>
    <row r="298" spans="1:14" x14ac:dyDescent="0.25">
      <c r="A298" s="1" t="s">
        <v>35</v>
      </c>
      <c r="B298" s="1" t="s">
        <v>165</v>
      </c>
      <c r="C298" s="1"/>
      <c r="D298" s="1"/>
      <c r="E298" s="2" t="s">
        <v>463</v>
      </c>
      <c r="F298" s="2">
        <v>15</v>
      </c>
      <c r="G298" s="1">
        <v>1</v>
      </c>
      <c r="H298" s="2" t="s">
        <v>529</v>
      </c>
      <c r="I298" s="2"/>
      <c r="J298" s="1">
        <v>40177</v>
      </c>
      <c r="K298" s="1" t="s">
        <v>530</v>
      </c>
      <c r="L298" s="2" t="s">
        <v>531</v>
      </c>
      <c r="M298" s="2"/>
      <c r="N298" s="18">
        <v>149.80000000000001</v>
      </c>
    </row>
    <row r="299" spans="1:14" x14ac:dyDescent="0.25">
      <c r="A299" s="1" t="s">
        <v>40</v>
      </c>
      <c r="B299" s="1" t="s">
        <v>235</v>
      </c>
      <c r="C299" s="1"/>
      <c r="D299" s="1"/>
      <c r="E299" s="2" t="s">
        <v>463</v>
      </c>
      <c r="F299" s="2">
        <v>17</v>
      </c>
      <c r="G299" s="2">
        <v>6</v>
      </c>
      <c r="H299" s="5" t="s">
        <v>536</v>
      </c>
      <c r="I299" s="2"/>
      <c r="J299" s="10" t="s">
        <v>537</v>
      </c>
      <c r="K299" s="1"/>
      <c r="L299" s="1"/>
      <c r="M299" s="1"/>
      <c r="N299" s="1"/>
    </row>
    <row r="300" spans="1:14" x14ac:dyDescent="0.25">
      <c r="A300" s="1" t="s">
        <v>40</v>
      </c>
      <c r="B300" s="1" t="s">
        <v>235</v>
      </c>
      <c r="C300" s="1"/>
      <c r="D300" s="1"/>
      <c r="E300" s="2" t="s">
        <v>463</v>
      </c>
      <c r="F300" s="2">
        <v>17</v>
      </c>
      <c r="G300" s="2">
        <v>1</v>
      </c>
      <c r="H300" s="2" t="s">
        <v>532</v>
      </c>
      <c r="I300" s="2"/>
      <c r="J300" s="10" t="s">
        <v>533</v>
      </c>
      <c r="K300" s="1"/>
      <c r="L300" s="1"/>
      <c r="M300" s="1"/>
      <c r="N300" s="1"/>
    </row>
    <row r="301" spans="1:14" x14ac:dyDescent="0.25">
      <c r="A301" s="1" t="s">
        <v>40</v>
      </c>
      <c r="B301" s="1" t="s">
        <v>235</v>
      </c>
      <c r="C301" s="1"/>
      <c r="D301" s="1"/>
      <c r="E301" s="2" t="s">
        <v>463</v>
      </c>
      <c r="F301" s="2">
        <v>17</v>
      </c>
      <c r="G301" s="2">
        <v>2</v>
      </c>
      <c r="H301" s="2" t="s">
        <v>534</v>
      </c>
      <c r="I301" s="2"/>
      <c r="J301" s="10" t="s">
        <v>535</v>
      </c>
      <c r="K301" s="1"/>
      <c r="L301" s="1"/>
      <c r="M301" s="1"/>
      <c r="N301" s="1"/>
    </row>
    <row r="302" spans="1:14" x14ac:dyDescent="0.25">
      <c r="A302" s="1" t="s">
        <v>40</v>
      </c>
      <c r="B302" s="1" t="s">
        <v>235</v>
      </c>
      <c r="C302" s="1"/>
      <c r="D302" s="1"/>
      <c r="E302" s="2" t="s">
        <v>463</v>
      </c>
      <c r="F302" s="2">
        <v>18</v>
      </c>
      <c r="G302" s="2">
        <v>108</v>
      </c>
      <c r="H302" s="5" t="s">
        <v>544</v>
      </c>
      <c r="I302" s="2"/>
      <c r="J302" s="10" t="s">
        <v>545</v>
      </c>
      <c r="K302" s="1"/>
      <c r="L302" s="1"/>
      <c r="M302" s="1"/>
      <c r="N302" s="1"/>
    </row>
    <row r="303" spans="1:14" x14ac:dyDescent="0.25">
      <c r="A303" s="1" t="s">
        <v>40</v>
      </c>
      <c r="B303" s="1" t="s">
        <v>235</v>
      </c>
      <c r="C303" s="1"/>
      <c r="D303" s="1"/>
      <c r="E303" s="2" t="s">
        <v>463</v>
      </c>
      <c r="F303" s="2">
        <v>18</v>
      </c>
      <c r="G303" s="2">
        <v>62</v>
      </c>
      <c r="H303" s="5" t="s">
        <v>542</v>
      </c>
      <c r="I303" s="2"/>
      <c r="J303" s="10" t="s">
        <v>543</v>
      </c>
      <c r="K303" s="1"/>
      <c r="L303" s="1"/>
      <c r="M303" s="1"/>
      <c r="N303" s="1"/>
    </row>
    <row r="304" spans="1:14" x14ac:dyDescent="0.25">
      <c r="A304" s="1" t="s">
        <v>40</v>
      </c>
      <c r="B304" s="1" t="s">
        <v>235</v>
      </c>
      <c r="C304" s="1"/>
      <c r="D304" s="1"/>
      <c r="E304" s="2" t="s">
        <v>463</v>
      </c>
      <c r="F304" s="2">
        <v>18</v>
      </c>
      <c r="G304" s="2">
        <v>37</v>
      </c>
      <c r="H304" s="2" t="s">
        <v>538</v>
      </c>
      <c r="I304" s="2"/>
      <c r="J304" s="10"/>
      <c r="K304" s="1"/>
      <c r="L304" s="1"/>
      <c r="M304" s="1"/>
      <c r="N304" s="1"/>
    </row>
    <row r="305" spans="1:14" x14ac:dyDescent="0.25">
      <c r="A305" s="1" t="s">
        <v>40</v>
      </c>
      <c r="B305" s="1" t="s">
        <v>235</v>
      </c>
      <c r="C305" s="1"/>
      <c r="D305" s="1"/>
      <c r="E305" s="2" t="s">
        <v>463</v>
      </c>
      <c r="F305" s="2">
        <v>18</v>
      </c>
      <c r="G305" s="2">
        <v>48</v>
      </c>
      <c r="H305" s="2" t="s">
        <v>539</v>
      </c>
      <c r="I305" s="2"/>
      <c r="J305" s="10"/>
      <c r="K305" s="1"/>
      <c r="L305" s="1"/>
      <c r="M305" s="1"/>
      <c r="N305" s="1"/>
    </row>
    <row r="306" spans="1:14" x14ac:dyDescent="0.25">
      <c r="A306" s="1" t="s">
        <v>40</v>
      </c>
      <c r="B306" s="1" t="s">
        <v>235</v>
      </c>
      <c r="C306" s="1"/>
      <c r="D306" s="1"/>
      <c r="E306" s="2" t="s">
        <v>463</v>
      </c>
      <c r="F306" s="2">
        <v>18</v>
      </c>
      <c r="G306" s="2">
        <v>56</v>
      </c>
      <c r="H306" s="2" t="s">
        <v>540</v>
      </c>
      <c r="I306" s="2"/>
      <c r="J306" s="10" t="s">
        <v>541</v>
      </c>
      <c r="K306" s="1"/>
      <c r="L306" s="1"/>
      <c r="M306" s="1"/>
      <c r="N306" s="1"/>
    </row>
    <row r="307" spans="1:14" x14ac:dyDescent="0.25">
      <c r="A307" s="1" t="s">
        <v>40</v>
      </c>
      <c r="B307" s="1" t="s">
        <v>235</v>
      </c>
      <c r="C307" s="1"/>
      <c r="D307" s="1"/>
      <c r="E307" s="2" t="s">
        <v>463</v>
      </c>
      <c r="F307" s="2">
        <v>20</v>
      </c>
      <c r="G307" s="2">
        <v>20</v>
      </c>
      <c r="H307" s="2" t="s">
        <v>548</v>
      </c>
      <c r="I307" s="2"/>
      <c r="J307" s="10" t="s">
        <v>549</v>
      </c>
      <c r="K307" s="1"/>
      <c r="L307" s="1"/>
      <c r="M307" s="1"/>
      <c r="N307" s="1"/>
    </row>
    <row r="308" spans="1:14" x14ac:dyDescent="0.25">
      <c r="A308" s="1" t="s">
        <v>40</v>
      </c>
      <c r="B308" s="1" t="s">
        <v>235</v>
      </c>
      <c r="C308" s="1"/>
      <c r="D308" s="1"/>
      <c r="E308" s="2" t="s">
        <v>463</v>
      </c>
      <c r="F308" s="2">
        <v>20</v>
      </c>
      <c r="G308" s="2">
        <v>68</v>
      </c>
      <c r="H308" s="2" t="s">
        <v>552</v>
      </c>
      <c r="I308" s="2"/>
      <c r="J308" s="10" t="s">
        <v>553</v>
      </c>
      <c r="K308" s="1"/>
      <c r="L308" s="1"/>
      <c r="M308" s="1"/>
      <c r="N308" s="1"/>
    </row>
    <row r="309" spans="1:14" x14ac:dyDescent="0.25">
      <c r="A309" s="1" t="s">
        <v>40</v>
      </c>
      <c r="B309" s="1" t="s">
        <v>235</v>
      </c>
      <c r="C309" s="1"/>
      <c r="D309" s="1"/>
      <c r="E309" s="2" t="s">
        <v>463</v>
      </c>
      <c r="F309" s="2">
        <v>20</v>
      </c>
      <c r="G309" s="2">
        <v>52</v>
      </c>
      <c r="H309" s="2" t="s">
        <v>550</v>
      </c>
      <c r="I309" s="2"/>
      <c r="J309" s="10" t="s">
        <v>551</v>
      </c>
      <c r="K309" s="1"/>
      <c r="L309" s="1"/>
      <c r="M309" s="1"/>
      <c r="N309" s="1"/>
    </row>
    <row r="310" spans="1:14" x14ac:dyDescent="0.25">
      <c r="A310" s="1" t="s">
        <v>40</v>
      </c>
      <c r="B310" s="1" t="s">
        <v>235</v>
      </c>
      <c r="C310" s="1"/>
      <c r="D310" s="1"/>
      <c r="E310" s="2" t="s">
        <v>463</v>
      </c>
      <c r="F310" s="2">
        <v>23</v>
      </c>
      <c r="G310" s="2">
        <v>18</v>
      </c>
      <c r="H310" s="2" t="s">
        <v>556</v>
      </c>
      <c r="I310" s="2"/>
      <c r="J310" s="10" t="s">
        <v>557</v>
      </c>
      <c r="K310" s="1"/>
      <c r="L310" s="1"/>
      <c r="M310" s="1"/>
      <c r="N310" s="1"/>
    </row>
    <row r="311" spans="1:14" x14ac:dyDescent="0.25">
      <c r="A311" s="1" t="s">
        <v>40</v>
      </c>
      <c r="B311" s="1" t="s">
        <v>235</v>
      </c>
      <c r="C311" s="1"/>
      <c r="D311" s="1"/>
      <c r="E311" s="2" t="s">
        <v>463</v>
      </c>
      <c r="F311" s="2">
        <v>23</v>
      </c>
      <c r="G311" s="2">
        <v>102</v>
      </c>
      <c r="H311" s="2" t="s">
        <v>566</v>
      </c>
      <c r="I311" s="2"/>
      <c r="J311" s="10" t="s">
        <v>567</v>
      </c>
      <c r="K311" s="1"/>
      <c r="L311" s="1"/>
      <c r="M311" s="1"/>
      <c r="N311" s="1"/>
    </row>
    <row r="312" spans="1:14" x14ac:dyDescent="0.25">
      <c r="A312" s="1" t="s">
        <v>40</v>
      </c>
      <c r="B312" s="1" t="s">
        <v>235</v>
      </c>
      <c r="C312" s="1"/>
      <c r="D312" s="1"/>
      <c r="E312" s="2" t="s">
        <v>463</v>
      </c>
      <c r="F312" s="2">
        <v>23</v>
      </c>
      <c r="G312" s="2">
        <v>102</v>
      </c>
      <c r="H312" s="2" t="s">
        <v>568</v>
      </c>
      <c r="I312" s="2"/>
      <c r="J312" s="10" t="s">
        <v>567</v>
      </c>
      <c r="K312" s="1"/>
      <c r="L312" s="1"/>
      <c r="M312" s="1"/>
      <c r="N312" s="1"/>
    </row>
    <row r="313" spans="1:14" x14ac:dyDescent="0.25">
      <c r="A313" s="1" t="s">
        <v>40</v>
      </c>
      <c r="B313" s="1" t="s">
        <v>235</v>
      </c>
      <c r="C313" s="1"/>
      <c r="D313" s="1"/>
      <c r="E313" s="2" t="s">
        <v>463</v>
      </c>
      <c r="F313" s="2">
        <v>23</v>
      </c>
      <c r="G313" s="2">
        <v>65</v>
      </c>
      <c r="H313" s="2" t="s">
        <v>560</v>
      </c>
      <c r="I313" s="2"/>
      <c r="J313" s="10" t="s">
        <v>561</v>
      </c>
      <c r="K313" s="1"/>
      <c r="L313" s="1"/>
      <c r="M313" s="1"/>
      <c r="N313" s="1"/>
    </row>
    <row r="314" spans="1:14" x14ac:dyDescent="0.25">
      <c r="A314" s="1" t="s">
        <v>40</v>
      </c>
      <c r="B314" s="1" t="s">
        <v>235</v>
      </c>
      <c r="C314" s="1"/>
      <c r="D314" s="1"/>
      <c r="E314" s="2" t="s">
        <v>463</v>
      </c>
      <c r="F314" s="2">
        <v>23</v>
      </c>
      <c r="G314" s="2">
        <v>73</v>
      </c>
      <c r="H314" s="2" t="s">
        <v>562</v>
      </c>
      <c r="I314" s="2"/>
      <c r="J314" s="10" t="s">
        <v>563</v>
      </c>
      <c r="K314" s="1"/>
      <c r="L314" s="1"/>
      <c r="M314" s="1"/>
      <c r="N314" s="1"/>
    </row>
    <row r="315" spans="1:14" x14ac:dyDescent="0.25">
      <c r="A315" s="1" t="s">
        <v>40</v>
      </c>
      <c r="B315" s="1" t="s">
        <v>235</v>
      </c>
      <c r="C315" s="1"/>
      <c r="D315" s="1"/>
      <c r="E315" s="2" t="s">
        <v>463</v>
      </c>
      <c r="F315" s="2">
        <v>23</v>
      </c>
      <c r="G315" s="2">
        <v>22</v>
      </c>
      <c r="H315" s="2" t="s">
        <v>558</v>
      </c>
      <c r="I315" s="2"/>
      <c r="J315" s="10" t="s">
        <v>559</v>
      </c>
      <c r="K315" s="1"/>
      <c r="L315" s="1"/>
      <c r="M315" s="1"/>
      <c r="N315" s="1"/>
    </row>
    <row r="316" spans="1:14" x14ac:dyDescent="0.25">
      <c r="A316" s="1" t="s">
        <v>40</v>
      </c>
      <c r="B316" s="1" t="s">
        <v>235</v>
      </c>
      <c r="C316" s="1"/>
      <c r="D316" s="1"/>
      <c r="E316" s="2" t="s">
        <v>463</v>
      </c>
      <c r="F316" s="2">
        <v>23</v>
      </c>
      <c r="G316" s="2">
        <v>98</v>
      </c>
      <c r="H316" s="2" t="s">
        <v>564</v>
      </c>
      <c r="I316" s="2"/>
      <c r="J316" s="10" t="s">
        <v>565</v>
      </c>
      <c r="K316" s="1"/>
      <c r="L316" s="1"/>
      <c r="M316" s="1"/>
      <c r="N316" s="1"/>
    </row>
    <row r="317" spans="1:14" x14ac:dyDescent="0.25">
      <c r="A317" s="1" t="s">
        <v>35</v>
      </c>
      <c r="B317" s="1" t="s">
        <v>165</v>
      </c>
      <c r="C317" s="1"/>
      <c r="D317" s="1"/>
      <c r="E317" s="2" t="s">
        <v>463</v>
      </c>
      <c r="F317" s="2" t="s">
        <v>569</v>
      </c>
      <c r="G317" s="1">
        <v>8</v>
      </c>
      <c r="H317" s="18" t="s">
        <v>570</v>
      </c>
      <c r="I317" s="2"/>
      <c r="J317" s="1" t="s">
        <v>571</v>
      </c>
      <c r="K317" s="1"/>
      <c r="L317" s="2"/>
      <c r="M317" s="2"/>
      <c r="N317" s="18">
        <v>78.75</v>
      </c>
    </row>
    <row r="318" spans="1:14" x14ac:dyDescent="0.25">
      <c r="A318" s="1" t="s">
        <v>40</v>
      </c>
      <c r="B318" s="1" t="s">
        <v>235</v>
      </c>
      <c r="C318" s="1"/>
      <c r="D318" s="1"/>
      <c r="E318" s="2" t="s">
        <v>463</v>
      </c>
      <c r="F318" s="2" t="s">
        <v>572</v>
      </c>
      <c r="G318" s="2">
        <v>6</v>
      </c>
      <c r="H318" s="5" t="s">
        <v>575</v>
      </c>
      <c r="I318" s="2"/>
      <c r="J318" s="10" t="s">
        <v>576</v>
      </c>
      <c r="K318" s="1"/>
      <c r="L318" s="1"/>
      <c r="M318" s="1"/>
      <c r="N318" s="1"/>
    </row>
    <row r="319" spans="1:14" x14ac:dyDescent="0.25">
      <c r="A319" s="1" t="s">
        <v>40</v>
      </c>
      <c r="B319" s="1" t="s">
        <v>235</v>
      </c>
      <c r="C319" s="1"/>
      <c r="D319" s="1"/>
      <c r="E319" s="2" t="s">
        <v>463</v>
      </c>
      <c r="F319" s="2" t="s">
        <v>572</v>
      </c>
      <c r="G319" s="2">
        <v>5</v>
      </c>
      <c r="H319" s="2" t="s">
        <v>573</v>
      </c>
      <c r="I319" s="2"/>
      <c r="J319" s="10" t="s">
        <v>574</v>
      </c>
      <c r="K319" s="1"/>
      <c r="L319" s="1"/>
      <c r="M319" s="1"/>
      <c r="N319" s="1"/>
    </row>
    <row r="320" spans="1:14" x14ac:dyDescent="0.25">
      <c r="A320" s="1" t="s">
        <v>40</v>
      </c>
      <c r="B320" s="1" t="s">
        <v>235</v>
      </c>
      <c r="C320" s="1"/>
      <c r="D320" s="1"/>
      <c r="E320" s="2" t="s">
        <v>463</v>
      </c>
      <c r="F320" s="2" t="s">
        <v>577</v>
      </c>
      <c r="G320" s="2">
        <v>7</v>
      </c>
      <c r="H320" s="5" t="s">
        <v>580</v>
      </c>
      <c r="I320" s="2"/>
      <c r="J320" s="10" t="s">
        <v>581</v>
      </c>
      <c r="K320" s="1"/>
      <c r="L320" s="1"/>
      <c r="M320" s="1"/>
      <c r="N320" s="1"/>
    </row>
    <row r="321" spans="1:14" x14ac:dyDescent="0.25">
      <c r="A321" s="1" t="s">
        <v>40</v>
      </c>
      <c r="B321" s="1" t="s">
        <v>235</v>
      </c>
      <c r="C321" s="1"/>
      <c r="D321" s="1"/>
      <c r="E321" s="2" t="s">
        <v>463</v>
      </c>
      <c r="F321" s="2" t="s">
        <v>577</v>
      </c>
      <c r="G321" s="2">
        <v>5</v>
      </c>
      <c r="H321" s="2" t="s">
        <v>578</v>
      </c>
      <c r="I321" s="2"/>
      <c r="J321" s="10" t="s">
        <v>579</v>
      </c>
      <c r="K321" s="1"/>
      <c r="L321" s="1"/>
      <c r="M321" s="1"/>
      <c r="N321" s="1"/>
    </row>
    <row r="322" spans="1:14" x14ac:dyDescent="0.25">
      <c r="A322" s="1" t="s">
        <v>40</v>
      </c>
      <c r="B322" s="1" t="s">
        <v>235</v>
      </c>
      <c r="C322" s="1"/>
      <c r="D322" s="1"/>
      <c r="E322" s="2" t="s">
        <v>463</v>
      </c>
      <c r="F322" s="2" t="s">
        <v>577</v>
      </c>
      <c r="G322" s="2">
        <v>8</v>
      </c>
      <c r="H322" s="2" t="s">
        <v>582</v>
      </c>
      <c r="I322" s="2"/>
      <c r="J322" s="10" t="s">
        <v>583</v>
      </c>
      <c r="K322" s="1"/>
      <c r="L322" s="1"/>
      <c r="M322" s="1"/>
      <c r="N322" s="1"/>
    </row>
    <row r="323" spans="1:14" x14ac:dyDescent="0.25">
      <c r="A323" s="1" t="s">
        <v>40</v>
      </c>
      <c r="B323" s="1" t="s">
        <v>235</v>
      </c>
      <c r="C323" s="1"/>
      <c r="D323" s="1"/>
      <c r="E323" s="2" t="s">
        <v>463</v>
      </c>
      <c r="F323" s="2" t="s">
        <v>584</v>
      </c>
      <c r="G323" s="2">
        <v>49</v>
      </c>
      <c r="H323" s="5" t="s">
        <v>589</v>
      </c>
      <c r="I323" s="2"/>
      <c r="J323" s="10" t="s">
        <v>590</v>
      </c>
      <c r="K323" s="1"/>
      <c r="L323" s="1"/>
      <c r="M323" s="1"/>
      <c r="N323" s="1"/>
    </row>
    <row r="324" spans="1:14" x14ac:dyDescent="0.25">
      <c r="A324" s="1" t="s">
        <v>40</v>
      </c>
      <c r="B324" s="1" t="s">
        <v>235</v>
      </c>
      <c r="C324" s="1"/>
      <c r="D324" s="1"/>
      <c r="E324" s="2" t="s">
        <v>463</v>
      </c>
      <c r="F324" s="2" t="s">
        <v>584</v>
      </c>
      <c r="G324" s="2">
        <v>18</v>
      </c>
      <c r="H324" s="2" t="s">
        <v>585</v>
      </c>
      <c r="I324" s="2"/>
      <c r="J324" s="10" t="s">
        <v>586</v>
      </c>
      <c r="K324" s="1"/>
      <c r="L324" s="1"/>
      <c r="M324" s="1"/>
      <c r="N324" s="1"/>
    </row>
    <row r="325" spans="1:14" x14ac:dyDescent="0.25">
      <c r="A325" s="1" t="s">
        <v>40</v>
      </c>
      <c r="B325" s="1" t="s">
        <v>235</v>
      </c>
      <c r="C325" s="1"/>
      <c r="D325" s="1"/>
      <c r="E325" s="2" t="s">
        <v>463</v>
      </c>
      <c r="F325" s="2" t="s">
        <v>584</v>
      </c>
      <c r="G325" s="2">
        <v>35</v>
      </c>
      <c r="H325" s="2" t="s">
        <v>587</v>
      </c>
      <c r="I325" s="2"/>
      <c r="J325" s="10" t="s">
        <v>588</v>
      </c>
      <c r="K325" s="1"/>
      <c r="L325" s="1"/>
      <c r="M325" s="1"/>
      <c r="N325" s="1"/>
    </row>
    <row r="326" spans="1:14" x14ac:dyDescent="0.25">
      <c r="A326" s="1" t="s">
        <v>40</v>
      </c>
      <c r="B326" s="1" t="s">
        <v>235</v>
      </c>
      <c r="C326" s="1"/>
      <c r="D326" s="1"/>
      <c r="E326" s="2" t="s">
        <v>463</v>
      </c>
      <c r="F326" s="2" t="s">
        <v>591</v>
      </c>
      <c r="G326" s="2">
        <v>8</v>
      </c>
      <c r="H326" s="5" t="s">
        <v>594</v>
      </c>
      <c r="I326" s="2"/>
      <c r="J326" s="10" t="s">
        <v>595</v>
      </c>
      <c r="K326" s="1"/>
      <c r="L326" s="1"/>
      <c r="M326" s="1"/>
      <c r="N326" s="1"/>
    </row>
    <row r="327" spans="1:14" x14ac:dyDescent="0.25">
      <c r="A327" s="1" t="s">
        <v>40</v>
      </c>
      <c r="B327" s="1" t="s">
        <v>235</v>
      </c>
      <c r="C327" s="1"/>
      <c r="D327" s="1"/>
      <c r="E327" s="2" t="s">
        <v>463</v>
      </c>
      <c r="F327" s="2" t="s">
        <v>591</v>
      </c>
      <c r="G327" s="2">
        <v>6</v>
      </c>
      <c r="H327" s="2" t="s">
        <v>592</v>
      </c>
      <c r="I327" s="2"/>
      <c r="J327" s="10" t="s">
        <v>593</v>
      </c>
      <c r="K327" s="1"/>
      <c r="L327" s="1"/>
      <c r="M327" s="1"/>
      <c r="N327" s="1"/>
    </row>
    <row r="328" spans="1:14" x14ac:dyDescent="0.25">
      <c r="A328" s="1" t="s">
        <v>40</v>
      </c>
      <c r="B328" s="1" t="s">
        <v>235</v>
      </c>
      <c r="C328" s="1"/>
      <c r="D328" s="1"/>
      <c r="E328" s="2" t="s">
        <v>463</v>
      </c>
      <c r="F328" s="2" t="s">
        <v>596</v>
      </c>
      <c r="G328" s="2">
        <v>2</v>
      </c>
      <c r="H328" s="5" t="s">
        <v>597</v>
      </c>
      <c r="I328" s="2"/>
      <c r="J328" s="10" t="s">
        <v>598</v>
      </c>
      <c r="K328" s="1"/>
      <c r="L328" s="1"/>
      <c r="M328" s="1"/>
      <c r="N328" s="1"/>
    </row>
    <row r="329" spans="1:14" x14ac:dyDescent="0.25">
      <c r="A329" s="1" t="s">
        <v>40</v>
      </c>
      <c r="B329" s="1" t="s">
        <v>235</v>
      </c>
      <c r="C329" s="1"/>
      <c r="D329" s="1"/>
      <c r="E329" s="2" t="s">
        <v>463</v>
      </c>
      <c r="F329" s="2" t="s">
        <v>596</v>
      </c>
      <c r="G329" s="2">
        <v>6</v>
      </c>
      <c r="H329" s="2" t="s">
        <v>601</v>
      </c>
      <c r="I329" s="2"/>
      <c r="J329" s="10"/>
      <c r="K329" s="1"/>
      <c r="L329" s="1"/>
      <c r="M329" s="1"/>
      <c r="N329" s="1"/>
    </row>
    <row r="330" spans="1:14" x14ac:dyDescent="0.25">
      <c r="A330" s="1" t="s">
        <v>40</v>
      </c>
      <c r="B330" s="1" t="s">
        <v>235</v>
      </c>
      <c r="C330" s="1"/>
      <c r="D330" s="1"/>
      <c r="E330" s="2" t="s">
        <v>463</v>
      </c>
      <c r="F330" s="2" t="s">
        <v>596</v>
      </c>
      <c r="G330" s="2">
        <v>7</v>
      </c>
      <c r="H330" s="2" t="s">
        <v>602</v>
      </c>
      <c r="I330" s="2"/>
      <c r="J330" s="10" t="s">
        <v>603</v>
      </c>
      <c r="K330" s="1"/>
      <c r="L330" s="1"/>
      <c r="M330" s="1"/>
      <c r="N330" s="1"/>
    </row>
    <row r="331" spans="1:14" x14ac:dyDescent="0.25">
      <c r="A331" s="1" t="s">
        <v>40</v>
      </c>
      <c r="B331" s="1" t="s">
        <v>235</v>
      </c>
      <c r="C331" s="1"/>
      <c r="D331" s="1"/>
      <c r="E331" s="2" t="s">
        <v>463</v>
      </c>
      <c r="F331" s="2" t="s">
        <v>596</v>
      </c>
      <c r="G331" s="2">
        <v>8</v>
      </c>
      <c r="H331" s="2" t="s">
        <v>604</v>
      </c>
      <c r="I331" s="2"/>
      <c r="J331" s="10" t="s">
        <v>605</v>
      </c>
      <c r="K331" s="1"/>
      <c r="L331" s="1"/>
      <c r="M331" s="1"/>
      <c r="N331" s="1"/>
    </row>
    <row r="332" spans="1:14" x14ac:dyDescent="0.25">
      <c r="A332" s="1" t="s">
        <v>40</v>
      </c>
      <c r="B332" s="1" t="s">
        <v>235</v>
      </c>
      <c r="C332" s="1"/>
      <c r="D332" s="1"/>
      <c r="E332" s="2" t="s">
        <v>463</v>
      </c>
      <c r="F332" s="2" t="s">
        <v>596</v>
      </c>
      <c r="G332" s="2">
        <v>5</v>
      </c>
      <c r="H332" s="2" t="s">
        <v>599</v>
      </c>
      <c r="I332" s="2"/>
      <c r="J332" s="10" t="s">
        <v>600</v>
      </c>
      <c r="K332" s="1"/>
      <c r="L332" s="1"/>
      <c r="M332" s="1"/>
      <c r="N332" s="1"/>
    </row>
    <row r="333" spans="1:14" x14ac:dyDescent="0.25">
      <c r="A333" s="1" t="s">
        <v>40</v>
      </c>
      <c r="B333" s="1" t="s">
        <v>235</v>
      </c>
      <c r="C333" s="1"/>
      <c r="D333" s="1"/>
      <c r="E333" s="2" t="s">
        <v>463</v>
      </c>
      <c r="F333" s="2" t="s">
        <v>606</v>
      </c>
      <c r="G333" s="2">
        <v>2</v>
      </c>
      <c r="H333" s="5" t="s">
        <v>609</v>
      </c>
      <c r="I333" s="2"/>
      <c r="J333" s="10" t="s">
        <v>610</v>
      </c>
      <c r="K333" s="1"/>
      <c r="L333" s="1"/>
      <c r="M333" s="1"/>
      <c r="N333" s="1"/>
    </row>
    <row r="334" spans="1:14" x14ac:dyDescent="0.25">
      <c r="A334" s="1" t="s">
        <v>40</v>
      </c>
      <c r="B334" s="1" t="s">
        <v>235</v>
      </c>
      <c r="C334" s="1"/>
      <c r="D334" s="1"/>
      <c r="E334" s="2" t="s">
        <v>463</v>
      </c>
      <c r="F334" s="2" t="s">
        <v>606</v>
      </c>
      <c r="G334" s="2">
        <v>1</v>
      </c>
      <c r="H334" s="5" t="s">
        <v>607</v>
      </c>
      <c r="I334" s="2"/>
      <c r="J334" s="10" t="s">
        <v>608</v>
      </c>
      <c r="K334" s="1"/>
      <c r="L334" s="1"/>
      <c r="M334" s="1"/>
      <c r="N334" s="1"/>
    </row>
    <row r="335" spans="1:14" x14ac:dyDescent="0.25">
      <c r="A335" s="1" t="s">
        <v>40</v>
      </c>
      <c r="B335" s="1" t="s">
        <v>235</v>
      </c>
      <c r="C335" s="1"/>
      <c r="D335" s="1"/>
      <c r="E335" s="2" t="s">
        <v>463</v>
      </c>
      <c r="F335" s="2" t="s">
        <v>606</v>
      </c>
      <c r="G335" s="2">
        <v>6</v>
      </c>
      <c r="H335" s="2" t="s">
        <v>613</v>
      </c>
      <c r="I335" s="2"/>
      <c r="J335" s="10" t="s">
        <v>614</v>
      </c>
      <c r="K335" s="1"/>
      <c r="L335" s="1"/>
      <c r="M335" s="1"/>
      <c r="N335" s="1"/>
    </row>
    <row r="336" spans="1:14" x14ac:dyDescent="0.25">
      <c r="A336" s="1" t="s">
        <v>40</v>
      </c>
      <c r="B336" s="1" t="s">
        <v>235</v>
      </c>
      <c r="C336" s="1"/>
      <c r="D336" s="1"/>
      <c r="E336" s="2" t="s">
        <v>463</v>
      </c>
      <c r="F336" s="2" t="s">
        <v>606</v>
      </c>
      <c r="G336" s="2">
        <v>4</v>
      </c>
      <c r="H336" s="2" t="s">
        <v>611</v>
      </c>
      <c r="I336" s="2"/>
      <c r="J336" s="10" t="s">
        <v>612</v>
      </c>
      <c r="K336" s="1"/>
      <c r="L336" s="1"/>
      <c r="M336" s="1"/>
      <c r="N336" s="1"/>
    </row>
    <row r="337" spans="1:14" x14ac:dyDescent="0.25">
      <c r="A337" s="1" t="s">
        <v>40</v>
      </c>
      <c r="B337" s="1" t="s">
        <v>235</v>
      </c>
      <c r="C337" s="1"/>
      <c r="D337" s="1"/>
      <c r="E337" s="2" t="s">
        <v>463</v>
      </c>
      <c r="F337" s="2" t="s">
        <v>615</v>
      </c>
      <c r="G337" s="2">
        <v>3</v>
      </c>
      <c r="H337" s="5" t="s">
        <v>620</v>
      </c>
      <c r="I337" s="2"/>
      <c r="J337" s="10" t="s">
        <v>621</v>
      </c>
      <c r="K337" s="1"/>
      <c r="L337" s="1"/>
      <c r="M337" s="1"/>
      <c r="N337" s="1"/>
    </row>
    <row r="338" spans="1:14" x14ac:dyDescent="0.25">
      <c r="A338" s="1" t="s">
        <v>40</v>
      </c>
      <c r="B338" s="1" t="s">
        <v>235</v>
      </c>
      <c r="C338" s="1"/>
      <c r="D338" s="1"/>
      <c r="E338" s="2" t="s">
        <v>463</v>
      </c>
      <c r="F338" s="2" t="s">
        <v>615</v>
      </c>
      <c r="G338" s="2">
        <v>8</v>
      </c>
      <c r="H338" s="2" t="s">
        <v>626</v>
      </c>
      <c r="I338" s="2"/>
      <c r="J338" s="10" t="s">
        <v>627</v>
      </c>
      <c r="K338" s="1"/>
      <c r="L338" s="1"/>
      <c r="M338" s="1"/>
      <c r="N338" s="1"/>
    </row>
    <row r="339" spans="1:14" x14ac:dyDescent="0.25">
      <c r="A339" s="1" t="s">
        <v>40</v>
      </c>
      <c r="B339" s="1" t="s">
        <v>235</v>
      </c>
      <c r="C339" s="1"/>
      <c r="D339" s="1"/>
      <c r="E339" s="2" t="s">
        <v>463</v>
      </c>
      <c r="F339" s="2" t="s">
        <v>615</v>
      </c>
      <c r="G339" s="2">
        <v>5</v>
      </c>
      <c r="H339" s="2" t="s">
        <v>622</v>
      </c>
      <c r="I339" s="2"/>
      <c r="J339" s="10" t="s">
        <v>623</v>
      </c>
      <c r="K339" s="1"/>
      <c r="L339" s="1"/>
      <c r="M339" s="1"/>
      <c r="N339" s="1"/>
    </row>
    <row r="340" spans="1:14" x14ac:dyDescent="0.25">
      <c r="A340" s="1" t="s">
        <v>40</v>
      </c>
      <c r="B340" s="1" t="s">
        <v>235</v>
      </c>
      <c r="C340" s="1"/>
      <c r="D340" s="1"/>
      <c r="E340" s="2" t="s">
        <v>463</v>
      </c>
      <c r="F340" s="2" t="s">
        <v>615</v>
      </c>
      <c r="G340" s="2">
        <v>7</v>
      </c>
      <c r="H340" s="2" t="s">
        <v>624</v>
      </c>
      <c r="I340" s="2"/>
      <c r="J340" s="10" t="s">
        <v>625</v>
      </c>
      <c r="K340" s="1"/>
      <c r="L340" s="1"/>
      <c r="M340" s="1"/>
      <c r="N340" s="1"/>
    </row>
    <row r="341" spans="1:14" x14ac:dyDescent="0.25">
      <c r="A341" s="1" t="s">
        <v>40</v>
      </c>
      <c r="B341" s="1" t="s">
        <v>235</v>
      </c>
      <c r="C341" s="1"/>
      <c r="D341" s="1"/>
      <c r="E341" s="2" t="s">
        <v>463</v>
      </c>
      <c r="F341" s="2" t="s">
        <v>615</v>
      </c>
      <c r="G341" s="2">
        <v>1</v>
      </c>
      <c r="H341" s="2" t="s">
        <v>616</v>
      </c>
      <c r="I341" s="2"/>
      <c r="J341" s="10" t="s">
        <v>617</v>
      </c>
      <c r="K341" s="1"/>
      <c r="L341" s="1"/>
      <c r="M341" s="1"/>
      <c r="N341" s="1"/>
    </row>
    <row r="342" spans="1:14" x14ac:dyDescent="0.25">
      <c r="A342" s="1" t="s">
        <v>40</v>
      </c>
      <c r="B342" s="1" t="s">
        <v>235</v>
      </c>
      <c r="C342" s="1"/>
      <c r="D342" s="1"/>
      <c r="E342" s="2" t="s">
        <v>463</v>
      </c>
      <c r="F342" s="2" t="s">
        <v>615</v>
      </c>
      <c r="G342" s="2">
        <v>2</v>
      </c>
      <c r="H342" s="2" t="s">
        <v>618</v>
      </c>
      <c r="I342" s="2"/>
      <c r="J342" s="10" t="s">
        <v>619</v>
      </c>
      <c r="K342" s="1"/>
      <c r="L342" s="1"/>
      <c r="M342" s="1"/>
      <c r="N342" s="1"/>
    </row>
    <row r="343" spans="1:14" x14ac:dyDescent="0.25">
      <c r="A343" s="1" t="s">
        <v>40</v>
      </c>
      <c r="B343" s="1" t="s">
        <v>41</v>
      </c>
      <c r="C343" s="1"/>
      <c r="D343" s="1"/>
      <c r="E343" s="2" t="s">
        <v>628</v>
      </c>
      <c r="F343" s="2">
        <v>4</v>
      </c>
      <c r="G343" s="2">
        <v>1</v>
      </c>
      <c r="H343" s="2" t="s">
        <v>629</v>
      </c>
      <c r="I343" s="2"/>
      <c r="J343" s="10" t="s">
        <v>630</v>
      </c>
      <c r="K343" s="1"/>
      <c r="L343" s="1"/>
      <c r="M343" s="1"/>
      <c r="N343" s="1"/>
    </row>
    <row r="344" spans="1:14" x14ac:dyDescent="0.25">
      <c r="A344" s="1" t="s">
        <v>40</v>
      </c>
      <c r="B344" s="1" t="s">
        <v>41</v>
      </c>
      <c r="C344" s="1"/>
      <c r="D344" s="1"/>
      <c r="E344" s="2" t="s">
        <v>628</v>
      </c>
      <c r="F344" s="2">
        <v>4</v>
      </c>
      <c r="G344" s="2">
        <v>6</v>
      </c>
      <c r="H344" s="2" t="s">
        <v>631</v>
      </c>
      <c r="I344" s="2"/>
      <c r="J344" s="10" t="s">
        <v>632</v>
      </c>
      <c r="K344" s="1"/>
      <c r="L344" s="1"/>
      <c r="M344" s="1"/>
      <c r="N344" s="1"/>
    </row>
    <row r="345" spans="1:14" x14ac:dyDescent="0.25">
      <c r="A345" s="1" t="s">
        <v>40</v>
      </c>
      <c r="B345" s="1" t="s">
        <v>41</v>
      </c>
      <c r="C345" s="1"/>
      <c r="D345" s="1"/>
      <c r="E345" s="2" t="s">
        <v>628</v>
      </c>
      <c r="F345" s="2">
        <v>4</v>
      </c>
      <c r="G345" s="2">
        <v>7</v>
      </c>
      <c r="H345" s="5" t="s">
        <v>633</v>
      </c>
      <c r="I345" s="2"/>
      <c r="J345" s="10" t="s">
        <v>634</v>
      </c>
      <c r="K345" s="1"/>
      <c r="L345" s="1"/>
      <c r="M345" s="1"/>
      <c r="N345" s="1"/>
    </row>
    <row r="346" spans="1:14" x14ac:dyDescent="0.25">
      <c r="A346" s="1" t="s">
        <v>40</v>
      </c>
      <c r="B346" s="1" t="s">
        <v>41</v>
      </c>
      <c r="C346" s="1"/>
      <c r="D346" s="1"/>
      <c r="E346" s="2" t="s">
        <v>628</v>
      </c>
      <c r="F346" s="2">
        <v>6</v>
      </c>
      <c r="G346" s="2">
        <v>14</v>
      </c>
      <c r="H346" s="2" t="s">
        <v>642</v>
      </c>
      <c r="I346" s="2"/>
      <c r="J346" s="10" t="s">
        <v>643</v>
      </c>
      <c r="K346" s="1"/>
      <c r="L346" s="1"/>
      <c r="M346" s="1"/>
      <c r="N346" s="1"/>
    </row>
    <row r="347" spans="1:14" x14ac:dyDescent="0.25">
      <c r="A347" s="1" t="s">
        <v>40</v>
      </c>
      <c r="B347" s="1" t="s">
        <v>41</v>
      </c>
      <c r="C347" s="1"/>
      <c r="D347" s="1"/>
      <c r="E347" s="2" t="s">
        <v>628</v>
      </c>
      <c r="F347" s="2">
        <v>6</v>
      </c>
      <c r="G347" s="2">
        <v>20</v>
      </c>
      <c r="H347" s="2" t="s">
        <v>635</v>
      </c>
      <c r="I347" s="2"/>
      <c r="J347" s="10" t="s">
        <v>636</v>
      </c>
      <c r="K347" s="1"/>
      <c r="L347" s="1"/>
      <c r="M347" s="1"/>
      <c r="N347" s="1"/>
    </row>
    <row r="348" spans="1:14" x14ac:dyDescent="0.25">
      <c r="A348" s="1" t="s">
        <v>40</v>
      </c>
      <c r="B348" s="1" t="s">
        <v>41</v>
      </c>
      <c r="C348" s="1"/>
      <c r="D348" s="1"/>
      <c r="E348" s="2" t="s">
        <v>628</v>
      </c>
      <c r="F348" s="2">
        <v>6</v>
      </c>
      <c r="G348" s="2">
        <v>28</v>
      </c>
      <c r="H348" s="5" t="s">
        <v>644</v>
      </c>
      <c r="I348" s="2"/>
      <c r="J348" s="10" t="s">
        <v>645</v>
      </c>
      <c r="K348" s="1"/>
      <c r="L348" s="1"/>
      <c r="M348" s="1"/>
      <c r="N348" s="1"/>
    </row>
    <row r="349" spans="1:14" x14ac:dyDescent="0.25">
      <c r="A349" s="1" t="s">
        <v>40</v>
      </c>
      <c r="B349" s="1" t="s">
        <v>41</v>
      </c>
      <c r="C349" s="1"/>
      <c r="D349" s="1"/>
      <c r="E349" s="2" t="s">
        <v>628</v>
      </c>
      <c r="F349" s="2">
        <v>6</v>
      </c>
      <c r="G349" s="2">
        <v>12</v>
      </c>
      <c r="H349" s="2" t="s">
        <v>639</v>
      </c>
      <c r="I349" s="2"/>
      <c r="J349" s="10"/>
      <c r="K349" s="1"/>
      <c r="L349" s="1"/>
      <c r="M349" s="1"/>
      <c r="N349" s="1"/>
    </row>
    <row r="350" spans="1:14" x14ac:dyDescent="0.25">
      <c r="A350" s="1" t="s">
        <v>40</v>
      </c>
      <c r="B350" s="1" t="s">
        <v>41</v>
      </c>
      <c r="C350" s="1"/>
      <c r="D350" s="1"/>
      <c r="E350" s="2" t="s">
        <v>628</v>
      </c>
      <c r="F350" s="2">
        <v>6</v>
      </c>
      <c r="G350" s="2">
        <v>12</v>
      </c>
      <c r="H350" s="2" t="s">
        <v>640</v>
      </c>
      <c r="I350" s="2"/>
      <c r="J350" s="10" t="s">
        <v>641</v>
      </c>
      <c r="K350" s="1"/>
      <c r="L350" s="1"/>
      <c r="M350" s="1"/>
      <c r="N350" s="1"/>
    </row>
    <row r="351" spans="1:14" x14ac:dyDescent="0.25">
      <c r="A351" s="1" t="s">
        <v>40</v>
      </c>
      <c r="B351" s="1" t="s">
        <v>41</v>
      </c>
      <c r="C351" s="1"/>
      <c r="D351" s="1"/>
      <c r="E351" s="2" t="s">
        <v>628</v>
      </c>
      <c r="F351" s="2">
        <v>6</v>
      </c>
      <c r="G351" s="2">
        <v>7</v>
      </c>
      <c r="H351" s="2" t="s">
        <v>637</v>
      </c>
      <c r="I351" s="2"/>
      <c r="J351" s="10" t="s">
        <v>638</v>
      </c>
      <c r="K351" s="1"/>
      <c r="L351" s="1"/>
      <c r="M351" s="1"/>
      <c r="N351" s="1"/>
    </row>
    <row r="352" spans="1:14" x14ac:dyDescent="0.25">
      <c r="A352" s="1" t="s">
        <v>40</v>
      </c>
      <c r="B352" s="1" t="s">
        <v>41</v>
      </c>
      <c r="C352" s="1"/>
      <c r="D352" s="1"/>
      <c r="E352" s="2" t="s">
        <v>628</v>
      </c>
      <c r="F352" s="2">
        <v>10</v>
      </c>
      <c r="G352" s="2">
        <v>16</v>
      </c>
      <c r="H352" s="2" t="s">
        <v>652</v>
      </c>
      <c r="I352" s="2"/>
      <c r="J352" s="10" t="s">
        <v>653</v>
      </c>
      <c r="K352" s="1"/>
      <c r="L352" s="1"/>
      <c r="M352" s="1"/>
      <c r="N352" s="1"/>
    </row>
    <row r="353" spans="1:14" x14ac:dyDescent="0.25">
      <c r="A353" s="1" t="s">
        <v>40</v>
      </c>
      <c r="B353" s="1" t="s">
        <v>41</v>
      </c>
      <c r="C353" s="1"/>
      <c r="D353" s="1"/>
      <c r="E353" s="2" t="s">
        <v>628</v>
      </c>
      <c r="F353" s="2">
        <v>10</v>
      </c>
      <c r="G353" s="2">
        <v>6</v>
      </c>
      <c r="H353" s="5" t="s">
        <v>650</v>
      </c>
      <c r="I353" s="2"/>
      <c r="J353" s="10" t="s">
        <v>651</v>
      </c>
      <c r="K353" s="1"/>
      <c r="L353" s="1"/>
      <c r="M353" s="1"/>
      <c r="N353" s="1"/>
    </row>
    <row r="354" spans="1:14" x14ac:dyDescent="0.25">
      <c r="A354" s="1" t="s">
        <v>40</v>
      </c>
      <c r="B354" s="1" t="s">
        <v>41</v>
      </c>
      <c r="C354" s="1"/>
      <c r="D354" s="1"/>
      <c r="E354" s="2" t="s">
        <v>628</v>
      </c>
      <c r="F354" s="2">
        <v>10</v>
      </c>
      <c r="G354" s="2">
        <v>5</v>
      </c>
      <c r="H354" s="2" t="s">
        <v>648</v>
      </c>
      <c r="I354" s="2"/>
      <c r="J354" s="10" t="s">
        <v>649</v>
      </c>
      <c r="K354" s="1"/>
      <c r="L354" s="1"/>
      <c r="M354" s="1"/>
      <c r="N354" s="1"/>
    </row>
    <row r="355" spans="1:14" x14ac:dyDescent="0.25">
      <c r="A355" s="1" t="s">
        <v>40</v>
      </c>
      <c r="B355" s="1" t="s">
        <v>41</v>
      </c>
      <c r="C355" s="1"/>
      <c r="D355" s="1"/>
      <c r="E355" s="2" t="s">
        <v>628</v>
      </c>
      <c r="F355" s="2">
        <v>10</v>
      </c>
      <c r="G355" s="2">
        <v>35</v>
      </c>
      <c r="H355" s="2" t="s">
        <v>654</v>
      </c>
      <c r="I355" s="2"/>
      <c r="J355" s="10" t="s">
        <v>655</v>
      </c>
      <c r="K355" s="1"/>
      <c r="L355" s="1"/>
      <c r="M355" s="1"/>
      <c r="N355" s="1"/>
    </row>
    <row r="356" spans="1:14" x14ac:dyDescent="0.25">
      <c r="A356" s="1" t="s">
        <v>40</v>
      </c>
      <c r="B356" s="1" t="s">
        <v>41</v>
      </c>
      <c r="C356" s="1"/>
      <c r="D356" s="1"/>
      <c r="E356" s="2" t="s">
        <v>628</v>
      </c>
      <c r="F356" s="2">
        <v>10</v>
      </c>
      <c r="G356" s="2">
        <v>1</v>
      </c>
      <c r="H356" s="2" t="s">
        <v>646</v>
      </c>
      <c r="I356" s="2"/>
      <c r="J356" s="10" t="s">
        <v>647</v>
      </c>
      <c r="K356" s="1"/>
      <c r="L356" s="1"/>
      <c r="M356" s="1"/>
      <c r="N356" s="1"/>
    </row>
    <row r="357" spans="1:14" x14ac:dyDescent="0.25">
      <c r="A357" s="1" t="s">
        <v>40</v>
      </c>
      <c r="B357" s="1" t="s">
        <v>41</v>
      </c>
      <c r="C357" s="1"/>
      <c r="D357" s="1"/>
      <c r="E357" s="2" t="s">
        <v>628</v>
      </c>
      <c r="F357" s="2">
        <v>10</v>
      </c>
      <c r="G357" s="2"/>
      <c r="H357" s="2" t="s">
        <v>656</v>
      </c>
      <c r="I357" s="2"/>
      <c r="J357" s="10" t="s">
        <v>657</v>
      </c>
      <c r="K357" s="1"/>
      <c r="L357" s="1"/>
      <c r="M357" s="1"/>
      <c r="N357" s="1"/>
    </row>
    <row r="358" spans="1:14" x14ac:dyDescent="0.25">
      <c r="A358" s="1" t="s">
        <v>40</v>
      </c>
      <c r="B358" s="1" t="s">
        <v>41</v>
      </c>
      <c r="C358" s="1"/>
      <c r="D358" s="1"/>
      <c r="E358" s="2" t="s">
        <v>628</v>
      </c>
      <c r="F358" s="2">
        <v>12</v>
      </c>
      <c r="G358" s="2">
        <v>7</v>
      </c>
      <c r="H358" s="2" t="s">
        <v>658</v>
      </c>
      <c r="I358" s="2"/>
      <c r="J358" s="10" t="s">
        <v>659</v>
      </c>
      <c r="K358" s="1"/>
      <c r="L358" s="1"/>
      <c r="M358" s="1"/>
      <c r="N358" s="1"/>
    </row>
    <row r="359" spans="1:14" x14ac:dyDescent="0.25">
      <c r="A359" s="1" t="s">
        <v>40</v>
      </c>
      <c r="B359" s="1" t="s">
        <v>41</v>
      </c>
      <c r="C359" s="1"/>
      <c r="D359" s="1"/>
      <c r="E359" s="2" t="s">
        <v>628</v>
      </c>
      <c r="F359" s="2">
        <v>12</v>
      </c>
      <c r="G359" s="2">
        <v>26</v>
      </c>
      <c r="H359" s="5" t="s">
        <v>662</v>
      </c>
      <c r="I359" s="2"/>
      <c r="J359" s="10" t="s">
        <v>663</v>
      </c>
      <c r="K359" s="1"/>
      <c r="L359" s="1"/>
      <c r="M359" s="1"/>
      <c r="N359" s="1"/>
    </row>
    <row r="360" spans="1:14" x14ac:dyDescent="0.25">
      <c r="A360" s="1" t="s">
        <v>40</v>
      </c>
      <c r="B360" s="1" t="s">
        <v>41</v>
      </c>
      <c r="C360" s="1"/>
      <c r="D360" s="1"/>
      <c r="E360" s="2" t="s">
        <v>628</v>
      </c>
      <c r="F360" s="2">
        <v>12</v>
      </c>
      <c r="G360" s="2">
        <v>22</v>
      </c>
      <c r="H360" s="2" t="s">
        <v>660</v>
      </c>
      <c r="I360" s="2"/>
      <c r="J360" s="10" t="s">
        <v>661</v>
      </c>
      <c r="K360" s="1"/>
      <c r="L360" s="1"/>
      <c r="M360" s="1"/>
      <c r="N360" s="1"/>
    </row>
    <row r="361" spans="1:14" x14ac:dyDescent="0.25">
      <c r="A361" s="1" t="s">
        <v>40</v>
      </c>
      <c r="B361" s="1" t="s">
        <v>41</v>
      </c>
      <c r="C361" s="1"/>
      <c r="D361" s="1"/>
      <c r="E361" s="2" t="s">
        <v>628</v>
      </c>
      <c r="F361" s="2">
        <v>14</v>
      </c>
      <c r="G361" s="2">
        <v>35</v>
      </c>
      <c r="H361" s="2" t="s">
        <v>668</v>
      </c>
      <c r="I361" s="2"/>
      <c r="J361" s="10" t="s">
        <v>669</v>
      </c>
      <c r="K361" s="1"/>
      <c r="L361" s="1"/>
      <c r="M361" s="1"/>
      <c r="N361" s="1"/>
    </row>
    <row r="362" spans="1:14" x14ac:dyDescent="0.25">
      <c r="A362" s="1" t="s">
        <v>40</v>
      </c>
      <c r="B362" s="1" t="s">
        <v>41</v>
      </c>
      <c r="C362" s="1"/>
      <c r="D362" s="1"/>
      <c r="E362" s="2" t="s">
        <v>628</v>
      </c>
      <c r="F362" s="2">
        <v>14</v>
      </c>
      <c r="G362" s="2">
        <v>17</v>
      </c>
      <c r="H362" s="5" t="s">
        <v>666</v>
      </c>
      <c r="I362" s="2"/>
      <c r="J362" s="10" t="s">
        <v>667</v>
      </c>
      <c r="K362" s="1"/>
      <c r="L362" s="1"/>
      <c r="M362" s="1"/>
      <c r="N362" s="1"/>
    </row>
    <row r="363" spans="1:14" x14ac:dyDescent="0.25">
      <c r="A363" s="1" t="s">
        <v>40</v>
      </c>
      <c r="B363" s="1" t="s">
        <v>41</v>
      </c>
      <c r="C363" s="1"/>
      <c r="D363" s="1"/>
      <c r="E363" s="2" t="s">
        <v>628</v>
      </c>
      <c r="F363" s="2">
        <v>14</v>
      </c>
      <c r="G363" s="2">
        <v>2</v>
      </c>
      <c r="H363" s="2" t="s">
        <v>664</v>
      </c>
      <c r="I363" s="2"/>
      <c r="J363" s="10" t="s">
        <v>665</v>
      </c>
      <c r="K363" s="1"/>
      <c r="L363" s="1"/>
      <c r="M363" s="1"/>
      <c r="N363" s="1"/>
    </row>
    <row r="364" spans="1:14" x14ac:dyDescent="0.25">
      <c r="A364" s="1" t="s">
        <v>40</v>
      </c>
      <c r="B364" s="1" t="s">
        <v>235</v>
      </c>
      <c r="C364" s="1"/>
      <c r="D364" s="1"/>
      <c r="E364" s="2" t="s">
        <v>628</v>
      </c>
      <c r="F364" s="2">
        <v>24</v>
      </c>
      <c r="G364" s="2">
        <v>3</v>
      </c>
      <c r="H364" s="5" t="s">
        <v>672</v>
      </c>
      <c r="I364" s="2"/>
      <c r="J364" s="10" t="s">
        <v>673</v>
      </c>
      <c r="K364" s="1"/>
      <c r="L364" s="1"/>
      <c r="M364" s="1"/>
      <c r="N364" s="1"/>
    </row>
    <row r="365" spans="1:14" x14ac:dyDescent="0.25">
      <c r="A365" s="1" t="s">
        <v>40</v>
      </c>
      <c r="B365" s="1" t="s">
        <v>235</v>
      </c>
      <c r="C365" s="1"/>
      <c r="D365" s="1"/>
      <c r="E365" s="2" t="s">
        <v>628</v>
      </c>
      <c r="F365" s="2">
        <v>24</v>
      </c>
      <c r="G365" s="2">
        <v>5</v>
      </c>
      <c r="H365" s="2" t="s">
        <v>674</v>
      </c>
      <c r="I365" s="2"/>
      <c r="J365" s="10"/>
      <c r="K365" s="1"/>
      <c r="L365" s="1"/>
      <c r="M365" s="1"/>
      <c r="N365" s="1"/>
    </row>
    <row r="366" spans="1:14" x14ac:dyDescent="0.25">
      <c r="A366" s="1" t="s">
        <v>40</v>
      </c>
      <c r="B366" s="1" t="s">
        <v>235</v>
      </c>
      <c r="C366" s="1"/>
      <c r="D366" s="1"/>
      <c r="E366" s="2" t="s">
        <v>628</v>
      </c>
      <c r="F366" s="2">
        <v>24</v>
      </c>
      <c r="G366" s="2">
        <v>2</v>
      </c>
      <c r="H366" s="2" t="s">
        <v>670</v>
      </c>
      <c r="I366" s="2"/>
      <c r="J366" s="10" t="s">
        <v>671</v>
      </c>
      <c r="K366" s="1"/>
      <c r="L366" s="1"/>
      <c r="M366" s="1"/>
      <c r="N366" s="1"/>
    </row>
    <row r="367" spans="1:14" x14ac:dyDescent="0.25">
      <c r="A367" s="1" t="s">
        <v>40</v>
      </c>
      <c r="B367" s="1" t="s">
        <v>235</v>
      </c>
      <c r="C367" s="1"/>
      <c r="D367" s="1"/>
      <c r="E367" s="2" t="s">
        <v>628</v>
      </c>
      <c r="F367" s="2">
        <v>26</v>
      </c>
      <c r="G367" s="2">
        <v>4</v>
      </c>
      <c r="H367" s="5" t="s">
        <v>675</v>
      </c>
      <c r="I367" s="2"/>
      <c r="J367" s="10" t="s">
        <v>676</v>
      </c>
      <c r="K367" s="1"/>
      <c r="L367" s="1"/>
      <c r="M367" s="1"/>
      <c r="N367" s="1"/>
    </row>
    <row r="368" spans="1:14" x14ac:dyDescent="0.25">
      <c r="A368" s="1" t="s">
        <v>40</v>
      </c>
      <c r="B368" s="1" t="s">
        <v>235</v>
      </c>
      <c r="C368" s="1"/>
      <c r="D368" s="1"/>
      <c r="E368" s="2" t="s">
        <v>628</v>
      </c>
      <c r="F368" s="2">
        <v>26</v>
      </c>
      <c r="G368" s="2">
        <v>7</v>
      </c>
      <c r="H368" s="2" t="s">
        <v>679</v>
      </c>
      <c r="I368" s="2"/>
      <c r="J368" s="10" t="s">
        <v>680</v>
      </c>
      <c r="K368" s="1"/>
      <c r="L368" s="1"/>
      <c r="M368" s="1"/>
      <c r="N368" s="1"/>
    </row>
    <row r="369" spans="1:14" x14ac:dyDescent="0.25">
      <c r="A369" s="1" t="s">
        <v>40</v>
      </c>
      <c r="B369" s="1" t="s">
        <v>235</v>
      </c>
      <c r="C369" s="1"/>
      <c r="D369" s="1"/>
      <c r="E369" s="2" t="s">
        <v>628</v>
      </c>
      <c r="F369" s="2">
        <v>26</v>
      </c>
      <c r="G369" s="2">
        <v>5</v>
      </c>
      <c r="H369" s="2" t="s">
        <v>677</v>
      </c>
      <c r="I369" s="2"/>
      <c r="J369" s="10" t="s">
        <v>678</v>
      </c>
      <c r="K369" s="1"/>
      <c r="L369" s="1"/>
      <c r="M369" s="1"/>
      <c r="N369" s="1"/>
    </row>
    <row r="370" spans="1:14" x14ac:dyDescent="0.25">
      <c r="A370" s="1" t="s">
        <v>40</v>
      </c>
      <c r="B370" s="1" t="s">
        <v>235</v>
      </c>
      <c r="C370" s="1"/>
      <c r="D370" s="1"/>
      <c r="E370" s="2" t="s">
        <v>628</v>
      </c>
      <c r="F370" s="2">
        <v>28</v>
      </c>
      <c r="G370" s="2">
        <v>8</v>
      </c>
      <c r="H370" s="5" t="s">
        <v>685</v>
      </c>
      <c r="I370" s="2"/>
      <c r="J370" s="10" t="s">
        <v>686</v>
      </c>
      <c r="K370" s="1"/>
      <c r="L370" s="1"/>
      <c r="M370" s="1"/>
      <c r="N370" s="1"/>
    </row>
    <row r="371" spans="1:14" x14ac:dyDescent="0.25">
      <c r="A371" s="1" t="s">
        <v>40</v>
      </c>
      <c r="B371" s="1" t="s">
        <v>235</v>
      </c>
      <c r="C371" s="1"/>
      <c r="D371" s="1"/>
      <c r="E371" s="2" t="s">
        <v>628</v>
      </c>
      <c r="F371" s="2">
        <v>28</v>
      </c>
      <c r="G371" s="2">
        <v>3</v>
      </c>
      <c r="H371" s="2" t="s">
        <v>681</v>
      </c>
      <c r="I371" s="2"/>
      <c r="J371" s="10" t="s">
        <v>682</v>
      </c>
      <c r="K371" s="1"/>
      <c r="L371" s="1"/>
      <c r="M371" s="1"/>
      <c r="N371" s="1"/>
    </row>
    <row r="372" spans="1:14" x14ac:dyDescent="0.25">
      <c r="A372" s="1" t="s">
        <v>40</v>
      </c>
      <c r="B372" s="1" t="s">
        <v>235</v>
      </c>
      <c r="C372" s="1"/>
      <c r="D372" s="1"/>
      <c r="E372" s="2" t="s">
        <v>628</v>
      </c>
      <c r="F372" s="2">
        <v>28</v>
      </c>
      <c r="G372" s="2">
        <v>5</v>
      </c>
      <c r="H372" s="2" t="s">
        <v>683</v>
      </c>
      <c r="I372" s="2"/>
      <c r="J372" s="10" t="s">
        <v>684</v>
      </c>
      <c r="K372" s="1"/>
      <c r="L372" s="1"/>
      <c r="M372" s="1"/>
      <c r="N372" s="1"/>
    </row>
    <row r="373" spans="1:14" x14ac:dyDescent="0.25">
      <c r="A373" s="1" t="s">
        <v>40</v>
      </c>
      <c r="B373" s="1" t="s">
        <v>235</v>
      </c>
      <c r="C373" s="1"/>
      <c r="D373" s="1"/>
      <c r="E373" s="2" t="s">
        <v>628</v>
      </c>
      <c r="F373" s="2">
        <v>30</v>
      </c>
      <c r="G373" s="2">
        <v>3</v>
      </c>
      <c r="H373" s="5" t="s">
        <v>687</v>
      </c>
      <c r="I373" s="2"/>
      <c r="J373" s="10" t="s">
        <v>688</v>
      </c>
      <c r="K373" s="1"/>
      <c r="L373" s="1"/>
      <c r="M373" s="1"/>
      <c r="N373" s="1"/>
    </row>
    <row r="374" spans="1:14" x14ac:dyDescent="0.25">
      <c r="A374" s="1" t="s">
        <v>40</v>
      </c>
      <c r="B374" s="1" t="s">
        <v>235</v>
      </c>
      <c r="C374" s="1"/>
      <c r="D374" s="1"/>
      <c r="E374" s="2" t="s">
        <v>628</v>
      </c>
      <c r="F374" s="2">
        <v>30</v>
      </c>
      <c r="G374" s="2">
        <v>6</v>
      </c>
      <c r="H374" s="2" t="s">
        <v>689</v>
      </c>
      <c r="I374" s="2"/>
      <c r="J374" s="10" t="s">
        <v>690</v>
      </c>
      <c r="K374" s="1"/>
      <c r="L374" s="1"/>
      <c r="M374" s="1"/>
      <c r="N374" s="1"/>
    </row>
    <row r="375" spans="1:14" x14ac:dyDescent="0.25">
      <c r="A375" s="1" t="s">
        <v>40</v>
      </c>
      <c r="B375" s="1" t="s">
        <v>235</v>
      </c>
      <c r="C375" s="1"/>
      <c r="D375" s="1"/>
      <c r="E375" s="2" t="s">
        <v>628</v>
      </c>
      <c r="F375" s="2">
        <v>34</v>
      </c>
      <c r="G375" s="2">
        <v>4</v>
      </c>
      <c r="H375" s="5" t="s">
        <v>693</v>
      </c>
      <c r="I375" s="2"/>
      <c r="J375" s="10" t="s">
        <v>694</v>
      </c>
      <c r="K375" s="1"/>
      <c r="L375" s="1"/>
      <c r="M375" s="1"/>
      <c r="N375" s="1"/>
    </row>
    <row r="376" spans="1:14" x14ac:dyDescent="0.25">
      <c r="A376" s="1" t="s">
        <v>40</v>
      </c>
      <c r="B376" s="1" t="s">
        <v>235</v>
      </c>
      <c r="C376" s="1"/>
      <c r="D376" s="1"/>
      <c r="E376" s="2" t="s">
        <v>628</v>
      </c>
      <c r="F376" s="2">
        <v>34</v>
      </c>
      <c r="G376" s="2">
        <v>2</v>
      </c>
      <c r="H376" s="2" t="s">
        <v>691</v>
      </c>
      <c r="I376" s="2"/>
      <c r="J376" s="10" t="s">
        <v>692</v>
      </c>
      <c r="K376" s="1"/>
      <c r="L376" s="1"/>
      <c r="M376" s="1"/>
      <c r="N376" s="1"/>
    </row>
    <row r="377" spans="1:14" x14ac:dyDescent="0.25">
      <c r="A377" s="1" t="s">
        <v>40</v>
      </c>
      <c r="B377" s="1" t="s">
        <v>235</v>
      </c>
      <c r="C377" s="1"/>
      <c r="D377" s="1"/>
      <c r="E377" s="2" t="s">
        <v>628</v>
      </c>
      <c r="F377" s="2">
        <v>36</v>
      </c>
      <c r="G377" s="2">
        <v>3</v>
      </c>
      <c r="H377" s="5" t="s">
        <v>697</v>
      </c>
      <c r="I377" s="2"/>
      <c r="J377" s="10" t="s">
        <v>698</v>
      </c>
      <c r="K377" s="1"/>
      <c r="L377" s="1"/>
      <c r="M377" s="1"/>
      <c r="N377" s="1"/>
    </row>
    <row r="378" spans="1:14" x14ac:dyDescent="0.25">
      <c r="A378" s="1" t="s">
        <v>40</v>
      </c>
      <c r="B378" s="1" t="s">
        <v>235</v>
      </c>
      <c r="C378" s="1"/>
      <c r="D378" s="1"/>
      <c r="E378" s="2" t="s">
        <v>628</v>
      </c>
      <c r="F378" s="2">
        <v>36</v>
      </c>
      <c r="G378" s="2">
        <v>7</v>
      </c>
      <c r="H378" s="2" t="s">
        <v>701</v>
      </c>
      <c r="I378" s="2"/>
      <c r="J378" s="10" t="s">
        <v>702</v>
      </c>
      <c r="K378" s="1"/>
      <c r="L378" s="1"/>
      <c r="M378" s="1"/>
      <c r="N378" s="1"/>
    </row>
    <row r="379" spans="1:14" x14ac:dyDescent="0.25">
      <c r="A379" s="1" t="s">
        <v>40</v>
      </c>
      <c r="B379" s="1" t="s">
        <v>235</v>
      </c>
      <c r="C379" s="1"/>
      <c r="D379" s="1"/>
      <c r="E379" s="2" t="s">
        <v>628</v>
      </c>
      <c r="F379" s="2">
        <v>36</v>
      </c>
      <c r="G379" s="2">
        <v>8</v>
      </c>
      <c r="H379" s="2" t="s">
        <v>703</v>
      </c>
      <c r="I379" s="2"/>
      <c r="J379" s="10" t="s">
        <v>704</v>
      </c>
      <c r="K379" s="1"/>
      <c r="L379" s="1"/>
      <c r="M379" s="1"/>
      <c r="N379" s="1"/>
    </row>
    <row r="380" spans="1:14" x14ac:dyDescent="0.25">
      <c r="A380" s="1" t="s">
        <v>40</v>
      </c>
      <c r="B380" s="1" t="s">
        <v>235</v>
      </c>
      <c r="C380" s="1"/>
      <c r="D380" s="1"/>
      <c r="E380" s="2" t="s">
        <v>628</v>
      </c>
      <c r="F380" s="2">
        <v>36</v>
      </c>
      <c r="G380" s="2">
        <v>5</v>
      </c>
      <c r="H380" s="2" t="s">
        <v>699</v>
      </c>
      <c r="I380" s="2"/>
      <c r="J380" s="10" t="s">
        <v>700</v>
      </c>
      <c r="K380" s="1"/>
      <c r="L380" s="1"/>
      <c r="M380" s="1"/>
      <c r="N380" s="1"/>
    </row>
    <row r="381" spans="1:14" x14ac:dyDescent="0.25">
      <c r="A381" s="1" t="s">
        <v>40</v>
      </c>
      <c r="B381" s="1" t="s">
        <v>235</v>
      </c>
      <c r="C381" s="1"/>
      <c r="D381" s="1"/>
      <c r="E381" s="2" t="s">
        <v>628</v>
      </c>
      <c r="F381" s="2">
        <v>36</v>
      </c>
      <c r="G381" s="2">
        <v>2</v>
      </c>
      <c r="H381" s="2" t="s">
        <v>695</v>
      </c>
      <c r="I381" s="2"/>
      <c r="J381" s="10" t="s">
        <v>696</v>
      </c>
      <c r="K381" s="1"/>
      <c r="L381" s="1"/>
      <c r="M381" s="1"/>
      <c r="N381" s="1"/>
    </row>
    <row r="382" spans="1:14" x14ac:dyDescent="0.25">
      <c r="A382" s="1" t="s">
        <v>40</v>
      </c>
      <c r="B382" s="1" t="s">
        <v>235</v>
      </c>
      <c r="C382" s="1"/>
      <c r="D382" s="1"/>
      <c r="E382" s="2" t="s">
        <v>628</v>
      </c>
      <c r="F382" s="2">
        <v>38</v>
      </c>
      <c r="G382" s="2">
        <v>2</v>
      </c>
      <c r="H382" s="5" t="s">
        <v>705</v>
      </c>
      <c r="I382" s="2"/>
      <c r="J382" s="10" t="s">
        <v>706</v>
      </c>
      <c r="K382" s="1"/>
      <c r="L382" s="1"/>
      <c r="M382" s="1"/>
      <c r="N382" s="1"/>
    </row>
    <row r="383" spans="1:14" x14ac:dyDescent="0.25">
      <c r="A383" s="1" t="s">
        <v>40</v>
      </c>
      <c r="B383" s="1" t="s">
        <v>235</v>
      </c>
      <c r="C383" s="1"/>
      <c r="D383" s="1"/>
      <c r="E383" s="2" t="s">
        <v>628</v>
      </c>
      <c r="F383" s="2">
        <v>38</v>
      </c>
      <c r="G383" s="2">
        <v>7</v>
      </c>
      <c r="H383" s="2" t="s">
        <v>709</v>
      </c>
      <c r="I383" s="2"/>
      <c r="J383" s="10" t="s">
        <v>710</v>
      </c>
      <c r="K383" s="1"/>
      <c r="L383" s="1"/>
      <c r="M383" s="1"/>
      <c r="N383" s="1"/>
    </row>
    <row r="384" spans="1:14" x14ac:dyDescent="0.25">
      <c r="A384" s="1" t="s">
        <v>40</v>
      </c>
      <c r="B384" s="1" t="s">
        <v>235</v>
      </c>
      <c r="C384" s="1"/>
      <c r="D384" s="1"/>
      <c r="E384" s="2" t="s">
        <v>628</v>
      </c>
      <c r="F384" s="2">
        <v>38</v>
      </c>
      <c r="G384" s="2">
        <v>6</v>
      </c>
      <c r="H384" s="2" t="s">
        <v>707</v>
      </c>
      <c r="I384" s="2"/>
      <c r="J384" s="10" t="s">
        <v>708</v>
      </c>
      <c r="K384" s="1"/>
      <c r="L384" s="1"/>
      <c r="M384" s="1"/>
      <c r="N384" s="1"/>
    </row>
    <row r="385" spans="1:14" x14ac:dyDescent="0.25">
      <c r="A385" s="1" t="s">
        <v>40</v>
      </c>
      <c r="B385" s="1" t="s">
        <v>41</v>
      </c>
      <c r="C385" s="1"/>
      <c r="D385" s="1"/>
      <c r="E385" s="2" t="s">
        <v>628</v>
      </c>
      <c r="F385" s="2" t="s">
        <v>458</v>
      </c>
      <c r="G385" s="2">
        <v>7</v>
      </c>
      <c r="H385" s="2" t="s">
        <v>714</v>
      </c>
      <c r="I385" s="2"/>
      <c r="J385" s="10" t="s">
        <v>715</v>
      </c>
      <c r="K385" s="1"/>
      <c r="L385" s="1"/>
      <c r="M385" s="1"/>
      <c r="N385" s="1"/>
    </row>
    <row r="386" spans="1:14" x14ac:dyDescent="0.25">
      <c r="A386" s="1" t="s">
        <v>40</v>
      </c>
      <c r="B386" s="1" t="s">
        <v>41</v>
      </c>
      <c r="C386" s="1"/>
      <c r="D386" s="1"/>
      <c r="E386" s="2" t="s">
        <v>628</v>
      </c>
      <c r="F386" s="2" t="s">
        <v>458</v>
      </c>
      <c r="G386" s="2">
        <v>23</v>
      </c>
      <c r="H386" s="2" t="s">
        <v>716</v>
      </c>
      <c r="I386" s="2"/>
      <c r="J386" s="10" t="s">
        <v>717</v>
      </c>
      <c r="K386" s="1"/>
      <c r="L386" s="1"/>
      <c r="M386" s="1"/>
      <c r="N386" s="1"/>
    </row>
    <row r="387" spans="1:14" x14ac:dyDescent="0.25">
      <c r="A387" s="1" t="s">
        <v>40</v>
      </c>
      <c r="B387" s="1" t="s">
        <v>41</v>
      </c>
      <c r="C387" s="1"/>
      <c r="D387" s="1"/>
      <c r="E387" s="2" t="s">
        <v>628</v>
      </c>
      <c r="F387" s="2" t="s">
        <v>718</v>
      </c>
      <c r="G387" s="2">
        <v>12</v>
      </c>
      <c r="H387" s="2" t="s">
        <v>723</v>
      </c>
      <c r="I387" s="2"/>
      <c r="J387" s="10" t="s">
        <v>724</v>
      </c>
      <c r="K387" s="1"/>
      <c r="L387" s="1"/>
      <c r="M387" s="1"/>
      <c r="N387" s="1"/>
    </row>
    <row r="388" spans="1:14" x14ac:dyDescent="0.25">
      <c r="A388" s="1" t="s">
        <v>40</v>
      </c>
      <c r="B388" s="1" t="s">
        <v>41</v>
      </c>
      <c r="C388" s="1"/>
      <c r="D388" s="1"/>
      <c r="E388" s="2" t="s">
        <v>628</v>
      </c>
      <c r="F388" s="2" t="s">
        <v>718</v>
      </c>
      <c r="G388" s="2">
        <v>20</v>
      </c>
      <c r="H388" s="5" t="s">
        <v>719</v>
      </c>
      <c r="I388" s="2"/>
      <c r="J388" s="10" t="s">
        <v>2405</v>
      </c>
      <c r="K388" s="1"/>
      <c r="L388" s="1"/>
      <c r="M388" s="1"/>
      <c r="N388" s="1"/>
    </row>
    <row r="389" spans="1:14" x14ac:dyDescent="0.25">
      <c r="A389" s="1" t="s">
        <v>40</v>
      </c>
      <c r="B389" s="1" t="s">
        <v>41</v>
      </c>
      <c r="C389" s="1"/>
      <c r="D389" s="1"/>
      <c r="E389" s="2" t="s">
        <v>628</v>
      </c>
      <c r="F389" s="2" t="s">
        <v>718</v>
      </c>
      <c r="G389" s="2">
        <v>2</v>
      </c>
      <c r="H389" s="2" t="s">
        <v>721</v>
      </c>
      <c r="I389" s="2"/>
      <c r="J389" s="10" t="s">
        <v>722</v>
      </c>
      <c r="K389" s="1"/>
      <c r="L389" s="1"/>
      <c r="M389" s="1"/>
      <c r="N389" s="1"/>
    </row>
    <row r="390" spans="1:14" x14ac:dyDescent="0.25">
      <c r="A390" s="1" t="s">
        <v>40</v>
      </c>
      <c r="B390" s="1" t="s">
        <v>41</v>
      </c>
      <c r="C390" s="1"/>
      <c r="D390" s="1"/>
      <c r="E390" s="2" t="s">
        <v>628</v>
      </c>
      <c r="F390" s="2" t="s">
        <v>725</v>
      </c>
      <c r="G390" s="2">
        <v>9</v>
      </c>
      <c r="H390" s="2" t="s">
        <v>730</v>
      </c>
      <c r="I390" s="2"/>
      <c r="J390" s="10" t="s">
        <v>731</v>
      </c>
      <c r="K390" s="1"/>
      <c r="L390" s="1"/>
      <c r="M390" s="1"/>
      <c r="N390" s="1"/>
    </row>
    <row r="391" spans="1:14" x14ac:dyDescent="0.25">
      <c r="A391" s="1" t="s">
        <v>40</v>
      </c>
      <c r="B391" s="1" t="s">
        <v>41</v>
      </c>
      <c r="C391" s="1"/>
      <c r="D391" s="1"/>
      <c r="E391" s="2" t="s">
        <v>628</v>
      </c>
      <c r="F391" s="2" t="s">
        <v>725</v>
      </c>
      <c r="G391" s="2">
        <v>10</v>
      </c>
      <c r="H391" s="2" t="s">
        <v>732</v>
      </c>
      <c r="I391" s="2"/>
      <c r="J391" s="10" t="s">
        <v>727</v>
      </c>
      <c r="K391" s="1"/>
      <c r="L391" s="1"/>
      <c r="M391" s="1"/>
      <c r="N391" s="1"/>
    </row>
    <row r="392" spans="1:14" x14ac:dyDescent="0.25">
      <c r="A392" s="1" t="s">
        <v>40</v>
      </c>
      <c r="B392" s="1" t="s">
        <v>41</v>
      </c>
      <c r="C392" s="1"/>
      <c r="D392" s="1"/>
      <c r="E392" s="2" t="s">
        <v>628</v>
      </c>
      <c r="F392" s="2" t="s">
        <v>725</v>
      </c>
      <c r="G392" s="2">
        <v>7</v>
      </c>
      <c r="H392" s="5" t="s">
        <v>728</v>
      </c>
      <c r="I392" s="2"/>
      <c r="J392" s="10" t="s">
        <v>729</v>
      </c>
      <c r="K392" s="1"/>
      <c r="L392" s="1"/>
      <c r="M392" s="1"/>
      <c r="N392" s="1"/>
    </row>
    <row r="393" spans="1:14" x14ac:dyDescent="0.25">
      <c r="A393" s="1" t="s">
        <v>40</v>
      </c>
      <c r="B393" s="1" t="s">
        <v>41</v>
      </c>
      <c r="C393" s="1"/>
      <c r="D393" s="1"/>
      <c r="E393" s="2" t="s">
        <v>628</v>
      </c>
      <c r="F393" s="2" t="s">
        <v>725</v>
      </c>
      <c r="G393" s="2">
        <v>1</v>
      </c>
      <c r="H393" s="2" t="s">
        <v>726</v>
      </c>
      <c r="I393" s="2"/>
      <c r="J393" s="10" t="s">
        <v>727</v>
      </c>
      <c r="K393" s="1"/>
      <c r="L393" s="1"/>
      <c r="M393" s="1"/>
      <c r="N393" s="1"/>
    </row>
    <row r="394" spans="1:14" x14ac:dyDescent="0.25">
      <c r="A394" s="1" t="s">
        <v>40</v>
      </c>
      <c r="B394" s="1" t="s">
        <v>41</v>
      </c>
      <c r="C394" s="1"/>
      <c r="D394" s="1"/>
      <c r="E394" s="2" t="s">
        <v>628</v>
      </c>
      <c r="F394" s="2" t="s">
        <v>733</v>
      </c>
      <c r="G394" s="2">
        <v>3</v>
      </c>
      <c r="H394" s="5" t="s">
        <v>734</v>
      </c>
      <c r="I394" s="2"/>
      <c r="J394" s="10" t="s">
        <v>735</v>
      </c>
      <c r="K394" s="1"/>
      <c r="L394" s="1"/>
      <c r="M394" s="1"/>
      <c r="N394" s="1"/>
    </row>
    <row r="395" spans="1:14" x14ac:dyDescent="0.25">
      <c r="A395" s="1" t="s">
        <v>40</v>
      </c>
      <c r="B395" s="1" t="s">
        <v>41</v>
      </c>
      <c r="C395" s="1"/>
      <c r="D395" s="1"/>
      <c r="E395" s="2" t="s">
        <v>628</v>
      </c>
      <c r="F395" s="2" t="s">
        <v>733</v>
      </c>
      <c r="G395" s="2">
        <v>16</v>
      </c>
      <c r="H395" s="2" t="s">
        <v>736</v>
      </c>
      <c r="I395" s="2"/>
      <c r="J395" s="10"/>
      <c r="K395" s="1"/>
      <c r="L395" s="1"/>
      <c r="M395" s="1"/>
      <c r="N395" s="1"/>
    </row>
    <row r="396" spans="1:14" x14ac:dyDescent="0.25">
      <c r="A396" s="1" t="s">
        <v>40</v>
      </c>
      <c r="B396" s="1" t="s">
        <v>235</v>
      </c>
      <c r="C396" s="1"/>
      <c r="D396" s="1"/>
      <c r="E396" s="2" t="s">
        <v>628</v>
      </c>
      <c r="F396" s="2" t="s">
        <v>408</v>
      </c>
      <c r="G396" s="2">
        <v>1</v>
      </c>
      <c r="H396" s="5" t="s">
        <v>737</v>
      </c>
      <c r="I396" s="2"/>
      <c r="J396" s="10" t="s">
        <v>738</v>
      </c>
      <c r="K396" s="1"/>
      <c r="L396" s="1"/>
      <c r="M396" s="1"/>
      <c r="N396" s="1"/>
    </row>
    <row r="397" spans="1:14" x14ac:dyDescent="0.25">
      <c r="A397" s="1" t="s">
        <v>40</v>
      </c>
      <c r="B397" s="1" t="s">
        <v>235</v>
      </c>
      <c r="C397" s="1"/>
      <c r="D397" s="1"/>
      <c r="E397" s="2" t="s">
        <v>628</v>
      </c>
      <c r="F397" s="2" t="s">
        <v>408</v>
      </c>
      <c r="G397" s="2">
        <v>8</v>
      </c>
      <c r="H397" s="2" t="s">
        <v>740</v>
      </c>
      <c r="I397" s="2"/>
      <c r="J397" s="10" t="s">
        <v>741</v>
      </c>
      <c r="K397" s="1"/>
      <c r="L397" s="1"/>
      <c r="M397" s="1"/>
      <c r="N397" s="1"/>
    </row>
    <row r="398" spans="1:14" x14ac:dyDescent="0.25">
      <c r="A398" s="1" t="s">
        <v>40</v>
      </c>
      <c r="B398" s="1" t="s">
        <v>235</v>
      </c>
      <c r="C398" s="1"/>
      <c r="D398" s="1"/>
      <c r="E398" s="2" t="s">
        <v>628</v>
      </c>
      <c r="F398" s="2" t="s">
        <v>408</v>
      </c>
      <c r="G398" s="2">
        <v>6</v>
      </c>
      <c r="H398" s="2" t="s">
        <v>739</v>
      </c>
      <c r="I398" s="2"/>
      <c r="J398" s="10"/>
      <c r="K398" s="1"/>
      <c r="L398" s="1"/>
      <c r="M398" s="1"/>
      <c r="N398" s="1"/>
    </row>
    <row r="399" spans="1:14" x14ac:dyDescent="0.25">
      <c r="A399" s="1" t="s">
        <v>40</v>
      </c>
      <c r="B399" s="1" t="s">
        <v>235</v>
      </c>
      <c r="C399" s="1"/>
      <c r="D399" s="1"/>
      <c r="E399" s="2" t="s">
        <v>628</v>
      </c>
      <c r="F399" s="2" t="s">
        <v>742</v>
      </c>
      <c r="G399" s="2">
        <v>2</v>
      </c>
      <c r="H399" s="5" t="s">
        <v>743</v>
      </c>
      <c r="I399" s="2"/>
      <c r="J399" s="10" t="s">
        <v>744</v>
      </c>
      <c r="K399" s="1"/>
      <c r="L399" s="1"/>
      <c r="M399" s="1"/>
      <c r="N399" s="1"/>
    </row>
    <row r="400" spans="1:14" x14ac:dyDescent="0.25">
      <c r="A400" s="1" t="s">
        <v>40</v>
      </c>
      <c r="B400" s="1" t="s">
        <v>235</v>
      </c>
      <c r="C400" s="1"/>
      <c r="D400" s="1"/>
      <c r="E400" s="2" t="s">
        <v>628</v>
      </c>
      <c r="F400" s="2" t="s">
        <v>742</v>
      </c>
      <c r="G400" s="2">
        <v>6</v>
      </c>
      <c r="H400" s="2" t="s">
        <v>745</v>
      </c>
      <c r="I400" s="2"/>
      <c r="J400" s="10" t="s">
        <v>746</v>
      </c>
      <c r="K400" s="1"/>
      <c r="L400" s="1"/>
      <c r="M400" s="1"/>
      <c r="N400" s="1"/>
    </row>
    <row r="401" spans="1:14" x14ac:dyDescent="0.25">
      <c r="A401" s="1" t="s">
        <v>40</v>
      </c>
      <c r="B401" s="1" t="s">
        <v>235</v>
      </c>
      <c r="C401" s="1"/>
      <c r="D401" s="1"/>
      <c r="E401" s="2" t="s">
        <v>628</v>
      </c>
      <c r="F401" s="2" t="s">
        <v>747</v>
      </c>
      <c r="G401" s="2">
        <v>2</v>
      </c>
      <c r="H401" s="2" t="s">
        <v>751</v>
      </c>
      <c r="I401" s="2"/>
      <c r="J401" s="10" t="s">
        <v>752</v>
      </c>
      <c r="K401" s="1"/>
      <c r="L401" s="1"/>
      <c r="M401" s="1"/>
      <c r="N401" s="1"/>
    </row>
    <row r="402" spans="1:14" x14ac:dyDescent="0.25">
      <c r="A402" s="1" t="s">
        <v>40</v>
      </c>
      <c r="B402" s="1" t="s">
        <v>235</v>
      </c>
      <c r="C402" s="1"/>
      <c r="D402" s="1"/>
      <c r="E402" s="2" t="s">
        <v>628</v>
      </c>
      <c r="F402" s="2" t="s">
        <v>747</v>
      </c>
      <c r="G402" s="2">
        <v>7</v>
      </c>
      <c r="H402" s="2" t="s">
        <v>755</v>
      </c>
      <c r="I402" s="2"/>
      <c r="J402" s="10" t="s">
        <v>756</v>
      </c>
      <c r="K402" s="1"/>
      <c r="L402" s="1"/>
      <c r="M402" s="1"/>
      <c r="N402" s="1"/>
    </row>
    <row r="403" spans="1:14" x14ac:dyDescent="0.25">
      <c r="A403" s="1" t="s">
        <v>40</v>
      </c>
      <c r="B403" s="1" t="s">
        <v>235</v>
      </c>
      <c r="C403" s="1"/>
      <c r="D403" s="1"/>
      <c r="E403" s="2" t="s">
        <v>628</v>
      </c>
      <c r="F403" s="2" t="s">
        <v>747</v>
      </c>
      <c r="G403" s="2">
        <v>6</v>
      </c>
      <c r="H403" s="2" t="s">
        <v>753</v>
      </c>
      <c r="I403" s="2"/>
      <c r="J403" s="10" t="s">
        <v>754</v>
      </c>
      <c r="K403" s="1"/>
      <c r="L403" s="1"/>
      <c r="M403" s="1"/>
      <c r="N403" s="1"/>
    </row>
    <row r="404" spans="1:14" x14ac:dyDescent="0.25">
      <c r="A404" s="1" t="s">
        <v>40</v>
      </c>
      <c r="B404" s="1" t="s">
        <v>235</v>
      </c>
      <c r="C404" s="1"/>
      <c r="D404" s="1"/>
      <c r="E404" s="2" t="s">
        <v>628</v>
      </c>
      <c r="F404" s="2" t="s">
        <v>757</v>
      </c>
      <c r="G404" s="2">
        <v>6</v>
      </c>
      <c r="H404" s="5" t="s">
        <v>763</v>
      </c>
      <c r="I404" s="2"/>
      <c r="J404" s="10" t="s">
        <v>764</v>
      </c>
      <c r="K404" s="1"/>
      <c r="L404" s="1"/>
      <c r="M404" s="1"/>
      <c r="N404" s="1"/>
    </row>
    <row r="405" spans="1:14" x14ac:dyDescent="0.25">
      <c r="A405" s="1" t="s">
        <v>40</v>
      </c>
      <c r="B405" s="1" t="s">
        <v>235</v>
      </c>
      <c r="C405" s="1"/>
      <c r="D405" s="1"/>
      <c r="E405" s="2" t="s">
        <v>628</v>
      </c>
      <c r="F405" s="2" t="s">
        <v>757</v>
      </c>
      <c r="G405" s="2">
        <v>2</v>
      </c>
      <c r="H405" s="2" t="s">
        <v>758</v>
      </c>
      <c r="I405" s="2"/>
      <c r="J405" s="10" t="s">
        <v>759</v>
      </c>
      <c r="K405" s="1"/>
      <c r="L405" s="1"/>
      <c r="M405" s="1"/>
      <c r="N405" s="1"/>
    </row>
    <row r="406" spans="1:14" x14ac:dyDescent="0.25">
      <c r="A406" s="1" t="s">
        <v>40</v>
      </c>
      <c r="B406" s="1" t="s">
        <v>235</v>
      </c>
      <c r="C406" s="1"/>
      <c r="D406" s="1"/>
      <c r="E406" s="2" t="s">
        <v>628</v>
      </c>
      <c r="F406" s="2" t="s">
        <v>757</v>
      </c>
      <c r="G406" s="2">
        <v>3</v>
      </c>
      <c r="H406" s="2" t="s">
        <v>760</v>
      </c>
      <c r="I406" s="2"/>
      <c r="J406" s="10"/>
      <c r="K406" s="1"/>
      <c r="L406" s="1"/>
      <c r="M406" s="1"/>
      <c r="N406" s="1"/>
    </row>
    <row r="407" spans="1:14" x14ac:dyDescent="0.25">
      <c r="A407" s="1" t="s">
        <v>40</v>
      </c>
      <c r="B407" s="1" t="s">
        <v>235</v>
      </c>
      <c r="C407" s="1"/>
      <c r="D407" s="1"/>
      <c r="E407" s="2" t="s">
        <v>628</v>
      </c>
      <c r="F407" s="2" t="s">
        <v>757</v>
      </c>
      <c r="G407" s="2">
        <v>5</v>
      </c>
      <c r="H407" s="2" t="s">
        <v>761</v>
      </c>
      <c r="I407" s="2"/>
      <c r="J407" s="10" t="s">
        <v>762</v>
      </c>
      <c r="K407" s="1"/>
      <c r="L407" s="1"/>
      <c r="M407" s="1"/>
      <c r="N407" s="1"/>
    </row>
    <row r="408" spans="1:14" x14ac:dyDescent="0.25">
      <c r="A408" s="1" t="s">
        <v>40</v>
      </c>
      <c r="B408" s="1" t="s">
        <v>41</v>
      </c>
      <c r="C408" s="1"/>
      <c r="D408" s="1"/>
      <c r="E408" s="2" t="s">
        <v>628</v>
      </c>
      <c r="F408" s="2" t="s">
        <v>765</v>
      </c>
      <c r="G408" s="2">
        <v>34</v>
      </c>
      <c r="H408" s="5" t="s">
        <v>774</v>
      </c>
      <c r="I408" s="2"/>
      <c r="J408" s="10" t="s">
        <v>775</v>
      </c>
      <c r="K408" s="1"/>
      <c r="L408" s="1"/>
      <c r="M408" s="1"/>
      <c r="N408" s="1"/>
    </row>
    <row r="409" spans="1:14" x14ac:dyDescent="0.25">
      <c r="A409" s="1" t="s">
        <v>40</v>
      </c>
      <c r="B409" s="1" t="s">
        <v>41</v>
      </c>
      <c r="C409" s="1"/>
      <c r="D409" s="1"/>
      <c r="E409" s="2" t="s">
        <v>628</v>
      </c>
      <c r="F409" s="2" t="s">
        <v>765</v>
      </c>
      <c r="G409" s="2">
        <v>18</v>
      </c>
      <c r="H409" s="2" t="s">
        <v>770</v>
      </c>
      <c r="I409" s="2"/>
      <c r="J409" s="10" t="s">
        <v>771</v>
      </c>
      <c r="K409" s="1"/>
      <c r="L409" s="1"/>
      <c r="M409" s="1"/>
      <c r="N409" s="1"/>
    </row>
    <row r="410" spans="1:14" x14ac:dyDescent="0.25">
      <c r="A410" s="1" t="s">
        <v>40</v>
      </c>
      <c r="B410" s="1" t="s">
        <v>41</v>
      </c>
      <c r="C410" s="1"/>
      <c r="D410" s="1"/>
      <c r="E410" s="2" t="s">
        <v>628</v>
      </c>
      <c r="F410" s="2" t="s">
        <v>765</v>
      </c>
      <c r="G410" s="2">
        <v>28</v>
      </c>
      <c r="H410" s="2" t="s">
        <v>772</v>
      </c>
      <c r="I410" s="2"/>
      <c r="J410" s="10" t="s">
        <v>773</v>
      </c>
      <c r="K410" s="1"/>
      <c r="L410" s="1"/>
      <c r="M410" s="1"/>
      <c r="N410" s="1"/>
    </row>
    <row r="411" spans="1:14" x14ac:dyDescent="0.25">
      <c r="A411" s="1" t="s">
        <v>40</v>
      </c>
      <c r="B411" s="1" t="s">
        <v>41</v>
      </c>
      <c r="C411" s="1"/>
      <c r="D411" s="1"/>
      <c r="E411" s="2" t="s">
        <v>628</v>
      </c>
      <c r="F411" s="2" t="s">
        <v>765</v>
      </c>
      <c r="G411" s="2">
        <v>16</v>
      </c>
      <c r="H411" s="2" t="s">
        <v>768</v>
      </c>
      <c r="I411" s="2"/>
      <c r="J411" s="10" t="s">
        <v>769</v>
      </c>
      <c r="K411" s="1"/>
      <c r="L411" s="1"/>
      <c r="M411" s="1"/>
      <c r="N411" s="1"/>
    </row>
    <row r="412" spans="1:14" x14ac:dyDescent="0.25">
      <c r="A412" s="1" t="s">
        <v>40</v>
      </c>
      <c r="B412" s="1" t="s">
        <v>41</v>
      </c>
      <c r="C412" s="1"/>
      <c r="D412" s="1"/>
      <c r="E412" s="2" t="s">
        <v>628</v>
      </c>
      <c r="F412" s="2" t="s">
        <v>765</v>
      </c>
      <c r="G412" s="2">
        <v>10</v>
      </c>
      <c r="H412" s="2" t="s">
        <v>766</v>
      </c>
      <c r="I412" s="2"/>
      <c r="J412" s="10" t="s">
        <v>767</v>
      </c>
      <c r="K412" s="1"/>
      <c r="L412" s="1"/>
      <c r="M412" s="1"/>
      <c r="N412" s="1"/>
    </row>
    <row r="413" spans="1:14" x14ac:dyDescent="0.25">
      <c r="A413" s="1" t="s">
        <v>35</v>
      </c>
      <c r="B413" s="1" t="s">
        <v>36</v>
      </c>
      <c r="C413" s="1"/>
      <c r="D413" s="1"/>
      <c r="E413" s="2" t="s">
        <v>776</v>
      </c>
      <c r="F413" s="2">
        <v>4</v>
      </c>
      <c r="G413" s="1"/>
      <c r="H413" s="2" t="s">
        <v>777</v>
      </c>
      <c r="I413" s="2"/>
      <c r="J413" s="1" t="s">
        <v>778</v>
      </c>
      <c r="K413" s="1"/>
      <c r="L413" s="1"/>
      <c r="M413" s="1"/>
      <c r="N413" s="2">
        <v>220</v>
      </c>
    </row>
    <row r="414" spans="1:14" x14ac:dyDescent="0.25">
      <c r="A414" s="1" t="s">
        <v>35</v>
      </c>
      <c r="B414" s="1" t="s">
        <v>165</v>
      </c>
      <c r="C414" s="1"/>
      <c r="D414" s="1"/>
      <c r="E414" s="1" t="s">
        <v>779</v>
      </c>
      <c r="F414" s="1">
        <v>1</v>
      </c>
      <c r="G414" s="1">
        <v>23</v>
      </c>
      <c r="H414" s="2" t="s">
        <v>780</v>
      </c>
      <c r="I414" s="2"/>
      <c r="J414" s="1" t="s">
        <v>781</v>
      </c>
      <c r="K414" s="1" t="s">
        <v>782</v>
      </c>
      <c r="L414" s="1" t="s">
        <v>376</v>
      </c>
      <c r="M414" s="1"/>
      <c r="N414" s="18">
        <v>2756</v>
      </c>
    </row>
    <row r="415" spans="1:14" x14ac:dyDescent="0.25">
      <c r="A415" s="1" t="s">
        <v>40</v>
      </c>
      <c r="B415" s="1" t="s">
        <v>115</v>
      </c>
      <c r="C415" s="1"/>
      <c r="D415" s="1"/>
      <c r="E415" s="2" t="s">
        <v>786</v>
      </c>
      <c r="F415" s="2">
        <v>2</v>
      </c>
      <c r="G415" s="2">
        <v>71</v>
      </c>
      <c r="H415" s="2" t="s">
        <v>789</v>
      </c>
      <c r="I415" s="2"/>
      <c r="J415" s="2" t="s">
        <v>790</v>
      </c>
      <c r="K415" s="1"/>
      <c r="L415" s="1"/>
      <c r="M415" s="1"/>
      <c r="N415" s="1"/>
    </row>
    <row r="416" spans="1:14" x14ac:dyDescent="0.25">
      <c r="A416" s="1" t="s">
        <v>40</v>
      </c>
      <c r="B416" s="1" t="s">
        <v>115</v>
      </c>
      <c r="C416" s="1"/>
      <c r="D416" s="1"/>
      <c r="E416" s="2" t="s">
        <v>786</v>
      </c>
      <c r="F416" s="2">
        <v>2</v>
      </c>
      <c r="G416" s="2">
        <v>22</v>
      </c>
      <c r="H416" s="2" t="s">
        <v>787</v>
      </c>
      <c r="I416" s="2"/>
      <c r="J416" s="2" t="s">
        <v>788</v>
      </c>
      <c r="K416" s="1"/>
      <c r="L416" s="1"/>
      <c r="M416" s="1"/>
      <c r="N416" s="1"/>
    </row>
    <row r="417" spans="1:14" x14ac:dyDescent="0.25">
      <c r="A417" s="1" t="s">
        <v>40</v>
      </c>
      <c r="B417" s="1" t="s">
        <v>41</v>
      </c>
      <c r="C417" s="1"/>
      <c r="D417" s="1"/>
      <c r="E417" s="2" t="s">
        <v>779</v>
      </c>
      <c r="F417" s="2">
        <v>3</v>
      </c>
      <c r="G417" s="2">
        <v>73</v>
      </c>
      <c r="H417" s="2" t="s">
        <v>794</v>
      </c>
      <c r="I417" s="2"/>
      <c r="J417" s="10" t="s">
        <v>795</v>
      </c>
      <c r="K417" s="1"/>
      <c r="L417" s="1"/>
      <c r="M417" s="1"/>
      <c r="N417" s="1"/>
    </row>
    <row r="418" spans="1:14" x14ac:dyDescent="0.25">
      <c r="A418" s="1" t="s">
        <v>40</v>
      </c>
      <c r="B418" s="1" t="s">
        <v>41</v>
      </c>
      <c r="C418" s="1"/>
      <c r="D418" s="1"/>
      <c r="E418" s="2" t="s">
        <v>779</v>
      </c>
      <c r="F418" s="2">
        <v>3</v>
      </c>
      <c r="G418" s="2">
        <v>18</v>
      </c>
      <c r="H418" s="5" t="s">
        <v>791</v>
      </c>
      <c r="I418" s="2"/>
      <c r="J418" s="10" t="s">
        <v>792</v>
      </c>
      <c r="K418" s="1"/>
      <c r="L418" s="1"/>
      <c r="M418" s="1"/>
      <c r="N418" s="1"/>
    </row>
    <row r="419" spans="1:14" x14ac:dyDescent="0.25">
      <c r="A419" s="1" t="s">
        <v>40</v>
      </c>
      <c r="B419" s="1" t="s">
        <v>41</v>
      </c>
      <c r="C419" s="1"/>
      <c r="D419" s="1"/>
      <c r="E419" s="2" t="s">
        <v>779</v>
      </c>
      <c r="F419" s="2">
        <v>3</v>
      </c>
      <c r="G419" s="2">
        <v>60</v>
      </c>
      <c r="H419" s="2" t="s">
        <v>793</v>
      </c>
      <c r="I419" s="2"/>
      <c r="J419" s="10"/>
      <c r="K419" s="1"/>
      <c r="L419" s="1"/>
      <c r="M419" s="1"/>
      <c r="N419" s="1"/>
    </row>
    <row r="420" spans="1:14" x14ac:dyDescent="0.25">
      <c r="A420" s="1" t="s">
        <v>40</v>
      </c>
      <c r="B420" s="1" t="s">
        <v>115</v>
      </c>
      <c r="C420" s="1"/>
      <c r="D420" s="1"/>
      <c r="E420" s="2" t="s">
        <v>786</v>
      </c>
      <c r="F420" s="2">
        <v>4</v>
      </c>
      <c r="G420" s="2"/>
      <c r="H420" s="2" t="s">
        <v>799</v>
      </c>
      <c r="I420" s="2"/>
      <c r="J420" s="2"/>
      <c r="K420" s="1"/>
      <c r="L420" s="1"/>
      <c r="M420" s="1"/>
      <c r="N420" s="1"/>
    </row>
    <row r="421" spans="1:14" x14ac:dyDescent="0.25">
      <c r="A421" s="1" t="s">
        <v>40</v>
      </c>
      <c r="B421" s="1" t="s">
        <v>115</v>
      </c>
      <c r="C421" s="1"/>
      <c r="D421" s="1"/>
      <c r="E421" s="2" t="s">
        <v>786</v>
      </c>
      <c r="F421" s="2">
        <v>4</v>
      </c>
      <c r="G421" s="2">
        <v>76</v>
      </c>
      <c r="H421" s="2" t="s">
        <v>796</v>
      </c>
      <c r="I421" s="2"/>
      <c r="J421" s="2"/>
      <c r="K421" s="1"/>
      <c r="L421" s="1"/>
      <c r="M421" s="1"/>
      <c r="N421" s="1"/>
    </row>
    <row r="422" spans="1:14" x14ac:dyDescent="0.25">
      <c r="A422" s="1" t="s">
        <v>40</v>
      </c>
      <c r="B422" s="1" t="s">
        <v>115</v>
      </c>
      <c r="C422" s="1"/>
      <c r="D422" s="1"/>
      <c r="E422" s="2" t="s">
        <v>786</v>
      </c>
      <c r="F422" s="2">
        <v>4</v>
      </c>
      <c r="G422" s="2"/>
      <c r="H422" s="2" t="s">
        <v>800</v>
      </c>
      <c r="I422" s="2"/>
      <c r="J422" s="2"/>
      <c r="K422" s="1"/>
      <c r="L422" s="1"/>
      <c r="M422" s="1"/>
      <c r="N422" s="1"/>
    </row>
    <row r="423" spans="1:14" x14ac:dyDescent="0.25">
      <c r="A423" s="1" t="s">
        <v>40</v>
      </c>
      <c r="B423" s="1" t="s">
        <v>115</v>
      </c>
      <c r="C423" s="1"/>
      <c r="D423" s="1"/>
      <c r="E423" s="2" t="s">
        <v>786</v>
      </c>
      <c r="F423" s="2">
        <v>4</v>
      </c>
      <c r="G423" s="2"/>
      <c r="H423" s="2" t="s">
        <v>801</v>
      </c>
      <c r="I423" s="2"/>
      <c r="J423" s="2"/>
      <c r="K423" s="1"/>
      <c r="L423" s="1"/>
      <c r="M423" s="1"/>
      <c r="N423" s="1"/>
    </row>
    <row r="424" spans="1:14" x14ac:dyDescent="0.25">
      <c r="A424" s="1" t="s">
        <v>40</v>
      </c>
      <c r="B424" s="1" t="s">
        <v>115</v>
      </c>
      <c r="C424" s="1"/>
      <c r="D424" s="1"/>
      <c r="E424" s="2" t="s">
        <v>786</v>
      </c>
      <c r="F424" s="2">
        <v>4</v>
      </c>
      <c r="G424" s="2">
        <v>137</v>
      </c>
      <c r="H424" s="5" t="s">
        <v>797</v>
      </c>
      <c r="I424" s="2"/>
      <c r="J424" s="2" t="s">
        <v>798</v>
      </c>
      <c r="K424" s="1"/>
      <c r="L424" s="1"/>
      <c r="M424" s="1"/>
      <c r="N424" s="1"/>
    </row>
    <row r="425" spans="1:14" x14ac:dyDescent="0.25">
      <c r="A425" s="1" t="s">
        <v>40</v>
      </c>
      <c r="B425" s="1" t="s">
        <v>41</v>
      </c>
      <c r="C425" s="1"/>
      <c r="D425" s="1"/>
      <c r="E425" s="2" t="s">
        <v>779</v>
      </c>
      <c r="F425" s="2">
        <v>5</v>
      </c>
      <c r="G425" s="2">
        <v>61</v>
      </c>
      <c r="H425" s="2" t="s">
        <v>804</v>
      </c>
      <c r="I425" s="2"/>
      <c r="J425" s="10" t="s">
        <v>805</v>
      </c>
      <c r="K425" s="1"/>
      <c r="L425" s="1"/>
      <c r="M425" s="1"/>
      <c r="N425" s="1"/>
    </row>
    <row r="426" spans="1:14" x14ac:dyDescent="0.25">
      <c r="A426" s="1" t="s">
        <v>40</v>
      </c>
      <c r="B426" s="1" t="s">
        <v>41</v>
      </c>
      <c r="C426" s="1"/>
      <c r="D426" s="1"/>
      <c r="E426" s="2" t="s">
        <v>779</v>
      </c>
      <c r="F426" s="2">
        <v>5</v>
      </c>
      <c r="G426" s="2">
        <v>18</v>
      </c>
      <c r="H426" s="5" t="s">
        <v>802</v>
      </c>
      <c r="I426" s="2"/>
      <c r="J426" s="10" t="s">
        <v>803</v>
      </c>
      <c r="K426" s="1"/>
      <c r="L426" s="1"/>
      <c r="M426" s="1"/>
      <c r="N426" s="1"/>
    </row>
    <row r="427" spans="1:14" x14ac:dyDescent="0.25">
      <c r="A427" s="1" t="s">
        <v>40</v>
      </c>
      <c r="B427" s="1" t="s">
        <v>41</v>
      </c>
      <c r="C427" s="1"/>
      <c r="D427" s="1"/>
      <c r="E427" s="2" t="s">
        <v>779</v>
      </c>
      <c r="F427" s="2">
        <v>5</v>
      </c>
      <c r="G427" s="2">
        <v>69</v>
      </c>
      <c r="H427" s="2" t="s">
        <v>806</v>
      </c>
      <c r="I427" s="2"/>
      <c r="J427" s="10" t="s">
        <v>807</v>
      </c>
      <c r="K427" s="1"/>
      <c r="L427" s="1"/>
      <c r="M427" s="1"/>
      <c r="N427" s="1"/>
    </row>
    <row r="428" spans="1:14" x14ac:dyDescent="0.25">
      <c r="A428" s="1" t="s">
        <v>40</v>
      </c>
      <c r="B428" s="1" t="s">
        <v>41</v>
      </c>
      <c r="C428" s="1"/>
      <c r="D428" s="1"/>
      <c r="E428" s="2" t="s">
        <v>779</v>
      </c>
      <c r="F428" s="2">
        <v>7</v>
      </c>
      <c r="G428" s="2">
        <v>3</v>
      </c>
      <c r="H428" s="2" t="s">
        <v>810</v>
      </c>
      <c r="I428" s="2"/>
      <c r="J428" s="10" t="s">
        <v>811</v>
      </c>
      <c r="K428" s="1"/>
      <c r="L428" s="1"/>
      <c r="M428" s="1"/>
      <c r="N428" s="1"/>
    </row>
    <row r="429" spans="1:14" x14ac:dyDescent="0.25">
      <c r="A429" s="1" t="s">
        <v>40</v>
      </c>
      <c r="B429" s="1" t="s">
        <v>41</v>
      </c>
      <c r="C429" s="1"/>
      <c r="D429" s="1"/>
      <c r="E429" s="2" t="s">
        <v>779</v>
      </c>
      <c r="F429" s="2">
        <v>7</v>
      </c>
      <c r="G429" s="2">
        <v>11</v>
      </c>
      <c r="H429" s="5" t="s">
        <v>812</v>
      </c>
      <c r="I429" s="2"/>
      <c r="J429" s="10" t="s">
        <v>813</v>
      </c>
      <c r="K429" s="1"/>
      <c r="L429" s="1"/>
      <c r="M429" s="1"/>
      <c r="N429" s="1"/>
    </row>
    <row r="430" spans="1:14" x14ac:dyDescent="0.25">
      <c r="A430" s="1" t="s">
        <v>40</v>
      </c>
      <c r="B430" s="1" t="s">
        <v>41</v>
      </c>
      <c r="C430" s="1"/>
      <c r="D430" s="1"/>
      <c r="E430" s="2" t="s">
        <v>779</v>
      </c>
      <c r="F430" s="2">
        <v>7</v>
      </c>
      <c r="G430" s="2">
        <v>16</v>
      </c>
      <c r="H430" s="2" t="s">
        <v>814</v>
      </c>
      <c r="I430" s="2"/>
      <c r="J430" s="10" t="s">
        <v>815</v>
      </c>
      <c r="K430" s="1"/>
      <c r="L430" s="1"/>
      <c r="M430" s="1"/>
      <c r="N430" s="1"/>
    </row>
    <row r="431" spans="1:14" x14ac:dyDescent="0.25">
      <c r="A431" s="1" t="s">
        <v>40</v>
      </c>
      <c r="B431" s="1" t="s">
        <v>115</v>
      </c>
      <c r="C431" s="1"/>
      <c r="D431" s="1"/>
      <c r="E431" s="2" t="s">
        <v>786</v>
      </c>
      <c r="F431" s="2">
        <v>8</v>
      </c>
      <c r="G431" s="2">
        <v>9</v>
      </c>
      <c r="H431" s="2" t="s">
        <v>816</v>
      </c>
      <c r="I431" s="2"/>
      <c r="J431" s="2" t="s">
        <v>817</v>
      </c>
      <c r="K431" s="1"/>
      <c r="L431" s="1"/>
      <c r="M431" s="1"/>
      <c r="N431" s="1"/>
    </row>
    <row r="432" spans="1:14" x14ac:dyDescent="0.25">
      <c r="A432" s="1" t="s">
        <v>40</v>
      </c>
      <c r="B432" s="1" t="s">
        <v>115</v>
      </c>
      <c r="C432" s="1"/>
      <c r="D432" s="1"/>
      <c r="E432" s="2" t="s">
        <v>786</v>
      </c>
      <c r="F432" s="2">
        <v>8</v>
      </c>
      <c r="G432" s="2">
        <v>9</v>
      </c>
      <c r="H432" s="2" t="s">
        <v>818</v>
      </c>
      <c r="I432" s="2"/>
      <c r="J432" s="2" t="s">
        <v>817</v>
      </c>
      <c r="K432" s="1"/>
      <c r="L432" s="1"/>
      <c r="M432" s="1"/>
      <c r="N432" s="1"/>
    </row>
    <row r="433" spans="1:14" x14ac:dyDescent="0.25">
      <c r="A433" s="1" t="s">
        <v>40</v>
      </c>
      <c r="B433" s="1" t="s">
        <v>115</v>
      </c>
      <c r="C433" s="1"/>
      <c r="D433" s="1"/>
      <c r="E433" s="2" t="s">
        <v>786</v>
      </c>
      <c r="F433" s="2">
        <v>8</v>
      </c>
      <c r="G433" s="2">
        <v>50</v>
      </c>
      <c r="H433" s="5" t="s">
        <v>821</v>
      </c>
      <c r="I433" s="2"/>
      <c r="J433" s="2" t="s">
        <v>822</v>
      </c>
      <c r="K433" s="1"/>
      <c r="L433" s="1"/>
      <c r="M433" s="1"/>
      <c r="N433" s="1"/>
    </row>
    <row r="434" spans="1:14" x14ac:dyDescent="0.25">
      <c r="A434" s="1" t="s">
        <v>40</v>
      </c>
      <c r="B434" s="1" t="s">
        <v>115</v>
      </c>
      <c r="C434" s="1"/>
      <c r="D434" s="1"/>
      <c r="E434" s="2" t="s">
        <v>786</v>
      </c>
      <c r="F434" s="2">
        <v>8</v>
      </c>
      <c r="G434" s="2">
        <v>73</v>
      </c>
      <c r="H434" s="2" t="s">
        <v>823</v>
      </c>
      <c r="I434" s="2"/>
      <c r="J434" s="2" t="s">
        <v>824</v>
      </c>
      <c r="K434" s="1"/>
      <c r="L434" s="1"/>
      <c r="M434" s="1"/>
      <c r="N434" s="1"/>
    </row>
    <row r="435" spans="1:14" x14ac:dyDescent="0.25">
      <c r="A435" s="1" t="s">
        <v>40</v>
      </c>
      <c r="B435" s="1" t="s">
        <v>115</v>
      </c>
      <c r="C435" s="1"/>
      <c r="D435" s="1"/>
      <c r="E435" s="2" t="s">
        <v>786</v>
      </c>
      <c r="F435" s="2">
        <v>8</v>
      </c>
      <c r="G435" s="2">
        <v>29</v>
      </c>
      <c r="H435" s="2" t="s">
        <v>819</v>
      </c>
      <c r="I435" s="2"/>
      <c r="J435" s="2" t="s">
        <v>820</v>
      </c>
      <c r="K435" s="1"/>
      <c r="L435" s="1"/>
      <c r="M435" s="1"/>
      <c r="N435" s="1"/>
    </row>
    <row r="436" spans="1:14" x14ac:dyDescent="0.25">
      <c r="A436" s="1" t="s">
        <v>40</v>
      </c>
      <c r="B436" s="1" t="s">
        <v>115</v>
      </c>
      <c r="C436" s="1"/>
      <c r="D436" s="1"/>
      <c r="E436" s="2" t="s">
        <v>786</v>
      </c>
      <c r="F436" s="2">
        <v>8</v>
      </c>
      <c r="G436" s="2">
        <v>76</v>
      </c>
      <c r="H436" s="2" t="s">
        <v>825</v>
      </c>
      <c r="I436" s="2"/>
      <c r="J436" s="2" t="s">
        <v>826</v>
      </c>
      <c r="K436" s="1"/>
      <c r="L436" s="1"/>
      <c r="M436" s="1"/>
      <c r="N436" s="1"/>
    </row>
    <row r="437" spans="1:14" x14ac:dyDescent="0.25">
      <c r="A437" s="1" t="s">
        <v>40</v>
      </c>
      <c r="B437" s="1" t="s">
        <v>115</v>
      </c>
      <c r="C437" s="1"/>
      <c r="D437" s="1"/>
      <c r="E437" s="2" t="s">
        <v>786</v>
      </c>
      <c r="F437" s="2">
        <v>8</v>
      </c>
      <c r="G437" s="2">
        <v>100</v>
      </c>
      <c r="H437" s="2" t="s">
        <v>829</v>
      </c>
      <c r="I437" s="2"/>
      <c r="J437" s="2" t="s">
        <v>830</v>
      </c>
      <c r="K437" s="1"/>
      <c r="L437" s="1"/>
      <c r="M437" s="1"/>
      <c r="N437" s="1"/>
    </row>
    <row r="438" spans="1:14" x14ac:dyDescent="0.25">
      <c r="A438" s="1" t="s">
        <v>40</v>
      </c>
      <c r="B438" s="1" t="s">
        <v>115</v>
      </c>
      <c r="C438" s="1"/>
      <c r="D438" s="1"/>
      <c r="E438" s="2" t="s">
        <v>786</v>
      </c>
      <c r="F438" s="2">
        <v>8</v>
      </c>
      <c r="G438" s="2">
        <v>78</v>
      </c>
      <c r="H438" s="2" t="s">
        <v>827</v>
      </c>
      <c r="I438" s="2"/>
      <c r="J438" s="2" t="s">
        <v>828</v>
      </c>
      <c r="K438" s="1"/>
      <c r="L438" s="1"/>
      <c r="M438" s="1"/>
      <c r="N438" s="1"/>
    </row>
    <row r="439" spans="1:14" x14ac:dyDescent="0.25">
      <c r="A439" s="1" t="s">
        <v>40</v>
      </c>
      <c r="B439" s="1" t="s">
        <v>41</v>
      </c>
      <c r="C439" s="1"/>
      <c r="D439" s="1"/>
      <c r="E439" s="2" t="s">
        <v>779</v>
      </c>
      <c r="F439" s="2">
        <v>9</v>
      </c>
      <c r="G439" s="2">
        <v>8</v>
      </c>
      <c r="H439" s="2" t="s">
        <v>833</v>
      </c>
      <c r="I439" s="2"/>
      <c r="J439" s="10" t="s">
        <v>834</v>
      </c>
      <c r="K439" s="1"/>
      <c r="L439" s="1"/>
      <c r="M439" s="1"/>
      <c r="N439" s="1"/>
    </row>
    <row r="440" spans="1:14" x14ac:dyDescent="0.25">
      <c r="A440" s="1" t="s">
        <v>40</v>
      </c>
      <c r="B440" s="1" t="s">
        <v>41</v>
      </c>
      <c r="C440" s="1"/>
      <c r="D440" s="1"/>
      <c r="E440" s="2" t="s">
        <v>779</v>
      </c>
      <c r="F440" s="2">
        <v>9</v>
      </c>
      <c r="G440" s="2">
        <v>1</v>
      </c>
      <c r="H440" s="2" t="s">
        <v>831</v>
      </c>
      <c r="I440" s="2"/>
      <c r="J440" s="10" t="s">
        <v>832</v>
      </c>
      <c r="K440" s="1"/>
      <c r="L440" s="1"/>
      <c r="M440" s="1"/>
      <c r="N440" s="1"/>
    </row>
    <row r="441" spans="1:14" x14ac:dyDescent="0.25">
      <c r="A441" s="1" t="s">
        <v>40</v>
      </c>
      <c r="B441" s="1" t="s">
        <v>41</v>
      </c>
      <c r="C441" s="1"/>
      <c r="D441" s="1"/>
      <c r="E441" s="2" t="s">
        <v>779</v>
      </c>
      <c r="F441" s="2">
        <v>9</v>
      </c>
      <c r="G441" s="2">
        <v>23</v>
      </c>
      <c r="H441" s="5" t="s">
        <v>835</v>
      </c>
      <c r="I441" s="2"/>
      <c r="J441" s="10" t="s">
        <v>836</v>
      </c>
      <c r="K441" s="1"/>
      <c r="L441" s="1"/>
      <c r="M441" s="1"/>
      <c r="N441" s="1"/>
    </row>
    <row r="442" spans="1:14" x14ac:dyDescent="0.25">
      <c r="A442" s="1" t="s">
        <v>40</v>
      </c>
      <c r="B442" s="1" t="s">
        <v>41</v>
      </c>
      <c r="C442" s="1"/>
      <c r="D442" s="1"/>
      <c r="E442" s="2" t="s">
        <v>779</v>
      </c>
      <c r="F442" s="2">
        <v>9</v>
      </c>
      <c r="G442" s="2">
        <v>34</v>
      </c>
      <c r="H442" s="2" t="s">
        <v>837</v>
      </c>
      <c r="I442" s="2"/>
      <c r="J442" s="10" t="s">
        <v>838</v>
      </c>
      <c r="K442" s="1"/>
      <c r="L442" s="1"/>
      <c r="M442" s="1"/>
      <c r="N442" s="1"/>
    </row>
    <row r="443" spans="1:14" x14ac:dyDescent="0.25">
      <c r="A443" s="1" t="s">
        <v>40</v>
      </c>
      <c r="B443" s="1" t="s">
        <v>41</v>
      </c>
      <c r="C443" s="1"/>
      <c r="D443" s="1"/>
      <c r="E443" s="2" t="s">
        <v>779</v>
      </c>
      <c r="F443" s="2">
        <v>11</v>
      </c>
      <c r="G443" s="2">
        <v>32</v>
      </c>
      <c r="H443" s="2" t="s">
        <v>841</v>
      </c>
      <c r="I443" s="2"/>
      <c r="J443" s="10" t="s">
        <v>842</v>
      </c>
      <c r="K443" s="1"/>
      <c r="L443" s="1"/>
      <c r="M443" s="1"/>
      <c r="N443" s="1"/>
    </row>
    <row r="444" spans="1:14" x14ac:dyDescent="0.25">
      <c r="A444" s="1" t="s">
        <v>40</v>
      </c>
      <c r="B444" s="1" t="s">
        <v>41</v>
      </c>
      <c r="C444" s="1"/>
      <c r="D444" s="1"/>
      <c r="E444" s="2" t="s">
        <v>779</v>
      </c>
      <c r="F444" s="2">
        <v>11</v>
      </c>
      <c r="G444" s="2">
        <v>80</v>
      </c>
      <c r="H444" s="2" t="s">
        <v>847</v>
      </c>
      <c r="I444" s="2"/>
      <c r="J444" s="10" t="s">
        <v>848</v>
      </c>
      <c r="K444" s="1"/>
      <c r="L444" s="1"/>
      <c r="M444" s="1"/>
      <c r="N444" s="1"/>
    </row>
    <row r="445" spans="1:14" x14ac:dyDescent="0.25">
      <c r="A445" s="1" t="s">
        <v>40</v>
      </c>
      <c r="B445" s="1" t="s">
        <v>41</v>
      </c>
      <c r="C445" s="1"/>
      <c r="D445" s="1"/>
      <c r="E445" s="2" t="s">
        <v>779</v>
      </c>
      <c r="F445" s="2">
        <v>11</v>
      </c>
      <c r="G445" s="2">
        <v>21</v>
      </c>
      <c r="H445" s="5" t="s">
        <v>839</v>
      </c>
      <c r="I445" s="2"/>
      <c r="J445" s="10" t="s">
        <v>840</v>
      </c>
      <c r="K445" s="1"/>
      <c r="L445" s="1"/>
      <c r="M445" s="1"/>
      <c r="N445" s="1"/>
    </row>
    <row r="446" spans="1:14" x14ac:dyDescent="0.25">
      <c r="A446" s="1" t="s">
        <v>40</v>
      </c>
      <c r="B446" s="1" t="s">
        <v>41</v>
      </c>
      <c r="C446" s="1"/>
      <c r="D446" s="1"/>
      <c r="E446" s="2" t="s">
        <v>779</v>
      </c>
      <c r="F446" s="2">
        <v>11</v>
      </c>
      <c r="G446" s="2">
        <v>44</v>
      </c>
      <c r="H446" s="2" t="s">
        <v>845</v>
      </c>
      <c r="I446" s="2"/>
      <c r="J446" s="10" t="s">
        <v>846</v>
      </c>
      <c r="K446" s="1"/>
      <c r="L446" s="1"/>
      <c r="M446" s="1"/>
      <c r="N446" s="1"/>
    </row>
    <row r="447" spans="1:14" x14ac:dyDescent="0.25">
      <c r="A447" s="1" t="s">
        <v>40</v>
      </c>
      <c r="B447" s="1" t="s">
        <v>41</v>
      </c>
      <c r="C447" s="1"/>
      <c r="D447" s="1"/>
      <c r="E447" s="2" t="s">
        <v>779</v>
      </c>
      <c r="F447" s="2">
        <v>11</v>
      </c>
      <c r="G447" s="2">
        <v>33</v>
      </c>
      <c r="H447" s="2" t="s">
        <v>843</v>
      </c>
      <c r="I447" s="2"/>
      <c r="J447" s="10" t="s">
        <v>844</v>
      </c>
      <c r="K447" s="1"/>
      <c r="L447" s="1"/>
      <c r="M447" s="1"/>
      <c r="N447" s="1"/>
    </row>
    <row r="448" spans="1:14" x14ac:dyDescent="0.25">
      <c r="A448" s="1" t="s">
        <v>40</v>
      </c>
      <c r="B448" s="1" t="s">
        <v>115</v>
      </c>
      <c r="C448" s="1"/>
      <c r="D448" s="1"/>
      <c r="E448" s="2" t="s">
        <v>786</v>
      </c>
      <c r="F448" s="2">
        <v>12</v>
      </c>
      <c r="G448" s="2">
        <v>6</v>
      </c>
      <c r="H448" s="2" t="s">
        <v>849</v>
      </c>
      <c r="I448" s="2"/>
      <c r="J448" s="2">
        <v>89135661619</v>
      </c>
      <c r="K448" s="1"/>
      <c r="L448" s="1"/>
      <c r="M448" s="1"/>
      <c r="N448" s="1"/>
    </row>
    <row r="449" spans="1:14" x14ac:dyDescent="0.25">
      <c r="A449" s="1" t="s">
        <v>40</v>
      </c>
      <c r="B449" s="1" t="s">
        <v>115</v>
      </c>
      <c r="C449" s="1"/>
      <c r="D449" s="1"/>
      <c r="E449" s="2" t="s">
        <v>786</v>
      </c>
      <c r="F449" s="2">
        <v>12</v>
      </c>
      <c r="G449" s="2">
        <v>58</v>
      </c>
      <c r="H449" s="2" t="s">
        <v>853</v>
      </c>
      <c r="I449" s="2"/>
      <c r="J449" s="2"/>
      <c r="K449" s="1"/>
      <c r="L449" s="1"/>
      <c r="M449" s="1"/>
      <c r="N449" s="1"/>
    </row>
    <row r="450" spans="1:14" x14ac:dyDescent="0.25">
      <c r="A450" s="1" t="s">
        <v>40</v>
      </c>
      <c r="B450" s="1" t="s">
        <v>115</v>
      </c>
      <c r="C450" s="1"/>
      <c r="D450" s="1"/>
      <c r="E450" s="2" t="s">
        <v>786</v>
      </c>
      <c r="F450" s="2">
        <v>12</v>
      </c>
      <c r="G450" s="2">
        <v>49</v>
      </c>
      <c r="H450" s="2" t="s">
        <v>852</v>
      </c>
      <c r="I450" s="2"/>
      <c r="J450" s="2">
        <v>89135985096</v>
      </c>
      <c r="K450" s="1"/>
      <c r="L450" s="1"/>
      <c r="M450" s="1"/>
      <c r="N450" s="1"/>
    </row>
    <row r="451" spans="1:14" x14ac:dyDescent="0.25">
      <c r="A451" s="1" t="s">
        <v>40</v>
      </c>
      <c r="B451" s="1" t="s">
        <v>115</v>
      </c>
      <c r="C451" s="1"/>
      <c r="D451" s="1"/>
      <c r="E451" s="2" t="s">
        <v>786</v>
      </c>
      <c r="F451" s="2">
        <v>12</v>
      </c>
      <c r="G451" s="2">
        <v>28</v>
      </c>
      <c r="H451" s="5" t="s">
        <v>850</v>
      </c>
      <c r="I451" s="2"/>
      <c r="J451" s="2" t="s">
        <v>851</v>
      </c>
      <c r="K451" s="1"/>
      <c r="L451" s="1"/>
      <c r="M451" s="1"/>
      <c r="N451" s="1"/>
    </row>
    <row r="452" spans="1:14" x14ac:dyDescent="0.25">
      <c r="A452" s="1" t="s">
        <v>40</v>
      </c>
      <c r="B452" s="1" t="s">
        <v>41</v>
      </c>
      <c r="C452" s="1"/>
      <c r="D452" s="1"/>
      <c r="E452" s="2" t="s">
        <v>779</v>
      </c>
      <c r="F452" s="2">
        <v>13</v>
      </c>
      <c r="G452" s="2">
        <v>40</v>
      </c>
      <c r="H452" s="2" t="s">
        <v>856</v>
      </c>
      <c r="I452" s="2"/>
      <c r="J452" s="10"/>
      <c r="K452" s="1"/>
      <c r="L452" s="1"/>
      <c r="M452" s="1"/>
      <c r="N452" s="1"/>
    </row>
    <row r="453" spans="1:14" x14ac:dyDescent="0.25">
      <c r="A453" s="1" t="s">
        <v>40</v>
      </c>
      <c r="B453" s="1" t="s">
        <v>41</v>
      </c>
      <c r="C453" s="1"/>
      <c r="D453" s="1"/>
      <c r="E453" s="2" t="s">
        <v>779</v>
      </c>
      <c r="F453" s="2">
        <v>13</v>
      </c>
      <c r="G453" s="2">
        <v>61</v>
      </c>
      <c r="H453" s="2" t="s">
        <v>857</v>
      </c>
      <c r="I453" s="2"/>
      <c r="J453" s="10" t="s">
        <v>858</v>
      </c>
      <c r="K453" s="1"/>
      <c r="L453" s="1"/>
      <c r="M453" s="1"/>
      <c r="N453" s="1"/>
    </row>
    <row r="454" spans="1:14" x14ac:dyDescent="0.25">
      <c r="A454" s="1" t="s">
        <v>40</v>
      </c>
      <c r="B454" s="1" t="s">
        <v>41</v>
      </c>
      <c r="C454" s="1"/>
      <c r="D454" s="1"/>
      <c r="E454" s="2" t="s">
        <v>779</v>
      </c>
      <c r="F454" s="2">
        <v>15</v>
      </c>
      <c r="G454" s="2">
        <v>20</v>
      </c>
      <c r="H454" s="2" t="s">
        <v>859</v>
      </c>
      <c r="I454" s="2"/>
      <c r="J454" s="10" t="s">
        <v>860</v>
      </c>
      <c r="K454" s="1"/>
      <c r="L454" s="1"/>
      <c r="M454" s="1"/>
      <c r="N454" s="1"/>
    </row>
    <row r="455" spans="1:14" x14ac:dyDescent="0.25">
      <c r="A455" s="1" t="s">
        <v>40</v>
      </c>
      <c r="B455" s="1" t="s">
        <v>41</v>
      </c>
      <c r="C455" s="1"/>
      <c r="D455" s="1"/>
      <c r="E455" s="2" t="s">
        <v>779</v>
      </c>
      <c r="F455" s="2">
        <v>15</v>
      </c>
      <c r="G455" s="2">
        <v>73</v>
      </c>
      <c r="H455" s="2" t="s">
        <v>863</v>
      </c>
      <c r="I455" s="2"/>
      <c r="J455" s="10" t="s">
        <v>864</v>
      </c>
      <c r="K455" s="1"/>
      <c r="L455" s="1"/>
      <c r="M455" s="1"/>
      <c r="N455" s="1"/>
    </row>
    <row r="456" spans="1:14" x14ac:dyDescent="0.25">
      <c r="A456" s="1" t="s">
        <v>40</v>
      </c>
      <c r="B456" s="1" t="s">
        <v>41</v>
      </c>
      <c r="C456" s="1"/>
      <c r="D456" s="1"/>
      <c r="E456" s="2" t="s">
        <v>779</v>
      </c>
      <c r="F456" s="2">
        <v>15</v>
      </c>
      <c r="G456" s="2">
        <v>77</v>
      </c>
      <c r="H456" s="5" t="s">
        <v>865</v>
      </c>
      <c r="I456" s="2"/>
      <c r="J456" s="10" t="s">
        <v>866</v>
      </c>
      <c r="K456" s="1"/>
      <c r="L456" s="1"/>
      <c r="M456" s="1"/>
      <c r="N456" s="1"/>
    </row>
    <row r="457" spans="1:14" x14ac:dyDescent="0.25">
      <c r="A457" s="1" t="s">
        <v>40</v>
      </c>
      <c r="B457" s="1" t="s">
        <v>41</v>
      </c>
      <c r="C457" s="1"/>
      <c r="D457" s="1"/>
      <c r="E457" s="2" t="s">
        <v>779</v>
      </c>
      <c r="F457" s="2">
        <v>15</v>
      </c>
      <c r="G457" s="2">
        <v>21</v>
      </c>
      <c r="H457" s="2" t="s">
        <v>861</v>
      </c>
      <c r="I457" s="2"/>
      <c r="J457" s="10" t="s">
        <v>862</v>
      </c>
      <c r="K457" s="1"/>
      <c r="L457" s="1"/>
      <c r="M457" s="1"/>
      <c r="N457" s="1"/>
    </row>
    <row r="458" spans="1:14" x14ac:dyDescent="0.25">
      <c r="A458" s="1" t="s">
        <v>40</v>
      </c>
      <c r="B458" s="1" t="s">
        <v>41</v>
      </c>
      <c r="C458" s="1"/>
      <c r="D458" s="1"/>
      <c r="E458" s="2" t="s">
        <v>779</v>
      </c>
      <c r="F458" s="2">
        <v>19</v>
      </c>
      <c r="G458" s="2">
        <v>18</v>
      </c>
      <c r="H458" s="2" t="s">
        <v>870</v>
      </c>
      <c r="I458" s="2"/>
      <c r="J458" s="10" t="s">
        <v>871</v>
      </c>
      <c r="K458" s="1"/>
      <c r="L458" s="1"/>
      <c r="M458" s="1"/>
      <c r="N458" s="1"/>
    </row>
    <row r="459" spans="1:14" x14ac:dyDescent="0.25">
      <c r="A459" s="1" t="s">
        <v>40</v>
      </c>
      <c r="B459" s="1" t="s">
        <v>41</v>
      </c>
      <c r="C459" s="1"/>
      <c r="D459" s="1"/>
      <c r="E459" s="2" t="s">
        <v>779</v>
      </c>
      <c r="F459" s="2">
        <v>19</v>
      </c>
      <c r="G459" s="2">
        <v>56</v>
      </c>
      <c r="H459" s="2" t="s">
        <v>878</v>
      </c>
      <c r="I459" s="2"/>
      <c r="J459" s="10" t="s">
        <v>879</v>
      </c>
      <c r="K459" s="1"/>
      <c r="L459" s="1"/>
      <c r="M459" s="1"/>
      <c r="N459" s="1"/>
    </row>
    <row r="460" spans="1:14" x14ac:dyDescent="0.25">
      <c r="A460" s="1" t="s">
        <v>40</v>
      </c>
      <c r="B460" s="1" t="s">
        <v>41</v>
      </c>
      <c r="C460" s="1"/>
      <c r="D460" s="1"/>
      <c r="E460" s="2" t="s">
        <v>779</v>
      </c>
      <c r="F460" s="2">
        <v>19</v>
      </c>
      <c r="G460" s="2">
        <v>52</v>
      </c>
      <c r="H460" s="2" t="s">
        <v>876</v>
      </c>
      <c r="I460" s="2"/>
      <c r="J460" s="10" t="s">
        <v>877</v>
      </c>
      <c r="K460" s="1"/>
      <c r="L460" s="1"/>
      <c r="M460" s="1"/>
      <c r="N460" s="1"/>
    </row>
    <row r="461" spans="1:14" x14ac:dyDescent="0.25">
      <c r="A461" s="1" t="s">
        <v>40</v>
      </c>
      <c r="B461" s="1" t="s">
        <v>41</v>
      </c>
      <c r="C461" s="1"/>
      <c r="D461" s="1"/>
      <c r="E461" s="2" t="s">
        <v>779</v>
      </c>
      <c r="F461" s="2">
        <v>19</v>
      </c>
      <c r="G461" s="2">
        <v>32</v>
      </c>
      <c r="H461" s="2" t="s">
        <v>872</v>
      </c>
      <c r="I461" s="2"/>
      <c r="J461" s="10" t="s">
        <v>873</v>
      </c>
      <c r="K461" s="1"/>
      <c r="L461" s="1"/>
      <c r="M461" s="1"/>
      <c r="N461" s="1"/>
    </row>
    <row r="462" spans="1:14" x14ac:dyDescent="0.25">
      <c r="A462" s="1" t="s">
        <v>40</v>
      </c>
      <c r="B462" s="1" t="s">
        <v>41</v>
      </c>
      <c r="C462" s="1"/>
      <c r="D462" s="1"/>
      <c r="E462" s="2" t="s">
        <v>779</v>
      </c>
      <c r="F462" s="2">
        <v>19</v>
      </c>
      <c r="G462" s="2">
        <v>36</v>
      </c>
      <c r="H462" s="2" t="s">
        <v>874</v>
      </c>
      <c r="I462" s="2"/>
      <c r="J462" s="10" t="s">
        <v>875</v>
      </c>
      <c r="K462" s="1"/>
      <c r="L462" s="1"/>
      <c r="M462" s="1"/>
      <c r="N462" s="1"/>
    </row>
    <row r="463" spans="1:14" x14ac:dyDescent="0.25">
      <c r="A463" s="1" t="s">
        <v>40</v>
      </c>
      <c r="B463" s="1" t="s">
        <v>41</v>
      </c>
      <c r="C463" s="1"/>
      <c r="D463" s="1"/>
      <c r="E463" s="2" t="s">
        <v>779</v>
      </c>
      <c r="F463" s="2">
        <v>21</v>
      </c>
      <c r="G463" s="2">
        <v>32</v>
      </c>
      <c r="H463" s="5" t="s">
        <v>887</v>
      </c>
      <c r="I463" s="2"/>
      <c r="J463" s="10" t="s">
        <v>888</v>
      </c>
      <c r="K463" s="1"/>
      <c r="L463" s="1"/>
      <c r="M463" s="1"/>
      <c r="N463" s="1"/>
    </row>
    <row r="464" spans="1:14" x14ac:dyDescent="0.25">
      <c r="A464" s="1" t="s">
        <v>40</v>
      </c>
      <c r="B464" s="1" t="s">
        <v>41</v>
      </c>
      <c r="C464" s="1"/>
      <c r="D464" s="1"/>
      <c r="E464" s="2" t="s">
        <v>779</v>
      </c>
      <c r="F464" s="2">
        <v>21</v>
      </c>
      <c r="G464" s="2">
        <v>77</v>
      </c>
      <c r="H464" s="2" t="s">
        <v>889</v>
      </c>
      <c r="I464" s="2"/>
      <c r="J464" s="10" t="s">
        <v>890</v>
      </c>
      <c r="K464" s="1"/>
      <c r="L464" s="1"/>
      <c r="M464" s="1"/>
      <c r="N464" s="1"/>
    </row>
    <row r="465" spans="1:14" x14ac:dyDescent="0.25">
      <c r="A465" s="1" t="s">
        <v>40</v>
      </c>
      <c r="B465" s="1" t="s">
        <v>41</v>
      </c>
      <c r="C465" s="1"/>
      <c r="D465" s="1"/>
      <c r="E465" s="2" t="s">
        <v>779</v>
      </c>
      <c r="F465" s="2">
        <v>21</v>
      </c>
      <c r="G465" s="2">
        <v>9</v>
      </c>
      <c r="H465" s="2" t="s">
        <v>883</v>
      </c>
      <c r="I465" s="2"/>
      <c r="J465" s="10" t="s">
        <v>884</v>
      </c>
      <c r="K465" s="1"/>
      <c r="L465" s="1"/>
      <c r="M465" s="1"/>
      <c r="N465" s="1"/>
    </row>
    <row r="466" spans="1:14" x14ac:dyDescent="0.25">
      <c r="A466" s="1" t="s">
        <v>40</v>
      </c>
      <c r="B466" s="1" t="s">
        <v>41</v>
      </c>
      <c r="C466" s="1"/>
      <c r="D466" s="1"/>
      <c r="E466" s="2" t="s">
        <v>779</v>
      </c>
      <c r="F466" s="2">
        <v>21</v>
      </c>
      <c r="G466" s="2">
        <v>27</v>
      </c>
      <c r="H466" s="2" t="s">
        <v>885</v>
      </c>
      <c r="I466" s="2"/>
      <c r="J466" s="10" t="s">
        <v>886</v>
      </c>
      <c r="K466" s="1"/>
      <c r="L466" s="1"/>
      <c r="M466" s="1"/>
      <c r="N466" s="1"/>
    </row>
    <row r="467" spans="1:14" x14ac:dyDescent="0.25">
      <c r="A467" s="1" t="s">
        <v>40</v>
      </c>
      <c r="B467" s="1" t="s">
        <v>41</v>
      </c>
      <c r="C467" s="1"/>
      <c r="D467" s="1"/>
      <c r="E467" s="2" t="s">
        <v>779</v>
      </c>
      <c r="F467" s="2">
        <v>23</v>
      </c>
      <c r="G467" s="2">
        <v>56</v>
      </c>
      <c r="H467" s="2" t="s">
        <v>896</v>
      </c>
      <c r="I467" s="2"/>
      <c r="J467" s="10" t="s">
        <v>897</v>
      </c>
      <c r="K467" s="1"/>
      <c r="L467" s="1"/>
      <c r="M467" s="1"/>
      <c r="N467" s="1"/>
    </row>
    <row r="468" spans="1:14" x14ac:dyDescent="0.25">
      <c r="A468" s="1" t="s">
        <v>40</v>
      </c>
      <c r="B468" s="1" t="s">
        <v>41</v>
      </c>
      <c r="C468" s="1"/>
      <c r="D468" s="1"/>
      <c r="E468" s="2" t="s">
        <v>779</v>
      </c>
      <c r="F468" s="2">
        <v>23</v>
      </c>
      <c r="G468" s="2">
        <v>22</v>
      </c>
      <c r="H468" s="2" t="s">
        <v>894</v>
      </c>
      <c r="I468" s="2"/>
      <c r="J468" s="10" t="s">
        <v>895</v>
      </c>
      <c r="K468" s="1"/>
      <c r="L468" s="1"/>
      <c r="M468" s="1"/>
      <c r="N468" s="1"/>
    </row>
    <row r="469" spans="1:14" x14ac:dyDescent="0.25">
      <c r="A469" s="1" t="s">
        <v>40</v>
      </c>
      <c r="B469" s="1" t="s">
        <v>41</v>
      </c>
      <c r="C469" s="1"/>
      <c r="D469" s="1"/>
      <c r="E469" s="2" t="s">
        <v>779</v>
      </c>
      <c r="F469" s="2">
        <v>25</v>
      </c>
      <c r="G469" s="2">
        <v>32</v>
      </c>
      <c r="H469" s="2" t="s">
        <v>900</v>
      </c>
      <c r="I469" s="2"/>
      <c r="J469" s="10" t="s">
        <v>901</v>
      </c>
      <c r="K469" s="1"/>
      <c r="L469" s="1"/>
      <c r="M469" s="1"/>
      <c r="N469" s="1"/>
    </row>
    <row r="470" spans="1:14" x14ac:dyDescent="0.25">
      <c r="A470" s="1" t="s">
        <v>40</v>
      </c>
      <c r="B470" s="1" t="s">
        <v>41</v>
      </c>
      <c r="C470" s="1"/>
      <c r="D470" s="1"/>
      <c r="E470" s="2" t="s">
        <v>779</v>
      </c>
      <c r="F470" s="2">
        <v>25</v>
      </c>
      <c r="G470" s="2">
        <v>19</v>
      </c>
      <c r="H470" s="2" t="s">
        <v>898</v>
      </c>
      <c r="I470" s="2"/>
      <c r="J470" s="10" t="s">
        <v>899</v>
      </c>
      <c r="K470" s="1"/>
      <c r="L470" s="1"/>
      <c r="M470" s="1"/>
      <c r="N470" s="1"/>
    </row>
    <row r="471" spans="1:14" x14ac:dyDescent="0.25">
      <c r="A471" s="1" t="s">
        <v>40</v>
      </c>
      <c r="B471" s="1" t="s">
        <v>41</v>
      </c>
      <c r="C471" s="1"/>
      <c r="D471" s="1"/>
      <c r="E471" s="2" t="s">
        <v>779</v>
      </c>
      <c r="F471" s="2">
        <v>25</v>
      </c>
      <c r="G471" s="2">
        <v>50</v>
      </c>
      <c r="H471" s="5" t="s">
        <v>902</v>
      </c>
      <c r="I471" s="2"/>
      <c r="J471" s="10" t="s">
        <v>903</v>
      </c>
      <c r="K471" s="1"/>
      <c r="L471" s="1"/>
      <c r="M471" s="1"/>
      <c r="N471" s="1"/>
    </row>
    <row r="472" spans="1:14" x14ac:dyDescent="0.25">
      <c r="A472" s="1" t="s">
        <v>40</v>
      </c>
      <c r="B472" s="1" t="s">
        <v>41</v>
      </c>
      <c r="C472" s="1"/>
      <c r="D472" s="1"/>
      <c r="E472" s="2" t="s">
        <v>779</v>
      </c>
      <c r="F472" s="2">
        <v>27</v>
      </c>
      <c r="G472" s="2">
        <v>10</v>
      </c>
      <c r="H472" s="5" t="s">
        <v>906</v>
      </c>
      <c r="I472" s="2"/>
      <c r="J472" s="10" t="s">
        <v>907</v>
      </c>
      <c r="K472" s="1"/>
      <c r="L472" s="1"/>
      <c r="M472" s="1"/>
      <c r="N472" s="1"/>
    </row>
    <row r="473" spans="1:14" x14ac:dyDescent="0.25">
      <c r="A473" s="1" t="s">
        <v>40</v>
      </c>
      <c r="B473" s="1" t="s">
        <v>41</v>
      </c>
      <c r="C473" s="1"/>
      <c r="D473" s="1"/>
      <c r="E473" s="2" t="s">
        <v>779</v>
      </c>
      <c r="F473" s="2">
        <v>27</v>
      </c>
      <c r="G473" s="2">
        <v>41</v>
      </c>
      <c r="H473" s="2" t="s">
        <v>910</v>
      </c>
      <c r="I473" s="2"/>
      <c r="J473" s="10" t="s">
        <v>911</v>
      </c>
      <c r="K473" s="1"/>
      <c r="L473" s="1"/>
      <c r="M473" s="1"/>
      <c r="N473" s="1"/>
    </row>
    <row r="474" spans="1:14" x14ac:dyDescent="0.25">
      <c r="A474" s="1" t="s">
        <v>40</v>
      </c>
      <c r="B474" s="1" t="s">
        <v>41</v>
      </c>
      <c r="C474" s="1"/>
      <c r="D474" s="1"/>
      <c r="E474" s="2" t="s">
        <v>779</v>
      </c>
      <c r="F474" s="2">
        <v>27</v>
      </c>
      <c r="G474" s="2">
        <v>4</v>
      </c>
      <c r="H474" s="2" t="s">
        <v>904</v>
      </c>
      <c r="I474" s="2"/>
      <c r="J474" s="10" t="s">
        <v>905</v>
      </c>
      <c r="K474" s="1"/>
      <c r="L474" s="1"/>
      <c r="M474" s="1"/>
      <c r="N474" s="1"/>
    </row>
    <row r="475" spans="1:14" x14ac:dyDescent="0.25">
      <c r="A475" s="1" t="s">
        <v>40</v>
      </c>
      <c r="B475" s="1" t="s">
        <v>41</v>
      </c>
      <c r="C475" s="1"/>
      <c r="D475" s="1"/>
      <c r="E475" s="2" t="s">
        <v>779</v>
      </c>
      <c r="F475" s="2">
        <v>27</v>
      </c>
      <c r="G475" s="2">
        <v>36</v>
      </c>
      <c r="H475" s="2" t="s">
        <v>908</v>
      </c>
      <c r="I475" s="2"/>
      <c r="J475" s="10" t="s">
        <v>909</v>
      </c>
      <c r="K475" s="1"/>
      <c r="L475" s="1"/>
      <c r="M475" s="1"/>
      <c r="N475" s="1"/>
    </row>
    <row r="476" spans="1:14" x14ac:dyDescent="0.25">
      <c r="A476" s="1" t="s">
        <v>912</v>
      </c>
      <c r="B476" s="1" t="s">
        <v>912</v>
      </c>
      <c r="C476" s="1"/>
      <c r="D476" s="1"/>
      <c r="E476" s="27" t="s">
        <v>779</v>
      </c>
      <c r="F476" s="27">
        <v>31</v>
      </c>
      <c r="G476" s="27">
        <v>22</v>
      </c>
      <c r="H476" s="27" t="s">
        <v>913</v>
      </c>
      <c r="I476" s="33"/>
      <c r="J476" s="27" t="s">
        <v>914</v>
      </c>
      <c r="K476" s="1"/>
      <c r="L476" s="1"/>
      <c r="M476" s="1"/>
      <c r="N476" s="1"/>
    </row>
    <row r="477" spans="1:14" x14ac:dyDescent="0.25">
      <c r="A477" s="1" t="s">
        <v>40</v>
      </c>
      <c r="B477" s="1" t="s">
        <v>41</v>
      </c>
      <c r="C477" s="1"/>
      <c r="D477" s="1"/>
      <c r="E477" s="2" t="s">
        <v>779</v>
      </c>
      <c r="F477" s="2">
        <v>35</v>
      </c>
      <c r="G477" s="2">
        <v>21</v>
      </c>
      <c r="H477" s="2" t="s">
        <v>915</v>
      </c>
      <c r="I477" s="2"/>
      <c r="J477" s="10" t="s">
        <v>916</v>
      </c>
      <c r="K477" s="1"/>
      <c r="L477" s="1"/>
      <c r="M477" s="1"/>
      <c r="N477" s="1"/>
    </row>
    <row r="478" spans="1:14" x14ac:dyDescent="0.25">
      <c r="A478" s="1" t="s">
        <v>40</v>
      </c>
      <c r="B478" s="1" t="s">
        <v>41</v>
      </c>
      <c r="C478" s="1"/>
      <c r="D478" s="1"/>
      <c r="E478" s="2" t="s">
        <v>779</v>
      </c>
      <c r="F478" s="2">
        <v>35</v>
      </c>
      <c r="G478" s="2">
        <v>56</v>
      </c>
      <c r="H478" s="2" t="s">
        <v>917</v>
      </c>
      <c r="I478" s="2"/>
      <c r="J478" s="10" t="s">
        <v>918</v>
      </c>
      <c r="K478" s="1"/>
      <c r="L478" s="1"/>
      <c r="M478" s="1"/>
      <c r="N478" s="1"/>
    </row>
    <row r="479" spans="1:14" x14ac:dyDescent="0.25">
      <c r="A479" s="1" t="s">
        <v>40</v>
      </c>
      <c r="B479" s="1" t="s">
        <v>41</v>
      </c>
      <c r="C479" s="1"/>
      <c r="D479" s="1"/>
      <c r="E479" s="2" t="s">
        <v>779</v>
      </c>
      <c r="F479" s="2">
        <v>35</v>
      </c>
      <c r="G479" s="2">
        <v>10</v>
      </c>
      <c r="H479" s="5" t="s">
        <v>906</v>
      </c>
      <c r="I479" s="2"/>
      <c r="J479" s="10" t="s">
        <v>907</v>
      </c>
      <c r="K479" s="1"/>
      <c r="L479" s="1"/>
      <c r="M479" s="1"/>
      <c r="N479" s="1"/>
    </row>
    <row r="480" spans="1:14" x14ac:dyDescent="0.25">
      <c r="A480" s="1" t="s">
        <v>40</v>
      </c>
      <c r="B480" s="1" t="s">
        <v>41</v>
      </c>
      <c r="C480" s="1"/>
      <c r="D480" s="1"/>
      <c r="E480" s="2" t="s">
        <v>779</v>
      </c>
      <c r="F480" s="2">
        <v>35</v>
      </c>
      <c r="G480" s="2">
        <v>77</v>
      </c>
      <c r="H480" s="2" t="s">
        <v>919</v>
      </c>
      <c r="I480" s="2"/>
      <c r="J480" s="10"/>
      <c r="K480" s="1"/>
      <c r="L480" s="1"/>
      <c r="M480" s="1"/>
      <c r="N480" s="1"/>
    </row>
    <row r="481" spans="1:14" x14ac:dyDescent="0.25">
      <c r="A481" s="1" t="s">
        <v>40</v>
      </c>
      <c r="B481" s="1" t="s">
        <v>41</v>
      </c>
      <c r="C481" s="1"/>
      <c r="D481" s="1"/>
      <c r="E481" s="2" t="s">
        <v>779</v>
      </c>
      <c r="F481" s="2">
        <v>37</v>
      </c>
      <c r="G481" s="2">
        <v>79</v>
      </c>
      <c r="H481" s="5" t="s">
        <v>922</v>
      </c>
      <c r="I481" s="2"/>
      <c r="J481" s="10" t="s">
        <v>923</v>
      </c>
      <c r="K481" s="1"/>
      <c r="L481" s="1"/>
      <c r="M481" s="1"/>
      <c r="N481" s="1"/>
    </row>
    <row r="482" spans="1:14" x14ac:dyDescent="0.25">
      <c r="A482" s="1" t="s">
        <v>40</v>
      </c>
      <c r="B482" s="1" t="s">
        <v>41</v>
      </c>
      <c r="C482" s="1"/>
      <c r="D482" s="1"/>
      <c r="E482" s="2" t="s">
        <v>779</v>
      </c>
      <c r="F482" s="2">
        <v>37</v>
      </c>
      <c r="G482" s="2">
        <v>56</v>
      </c>
      <c r="H482" s="2" t="s">
        <v>920</v>
      </c>
      <c r="I482" s="2"/>
      <c r="J482" s="10" t="s">
        <v>921</v>
      </c>
      <c r="K482" s="1"/>
      <c r="L482" s="1"/>
      <c r="M482" s="1"/>
      <c r="N482" s="1"/>
    </row>
    <row r="483" spans="1:14" x14ac:dyDescent="0.25">
      <c r="A483" s="1" t="s">
        <v>40</v>
      </c>
      <c r="B483" s="1" t="s">
        <v>41</v>
      </c>
      <c r="C483" s="1"/>
      <c r="D483" s="1"/>
      <c r="E483" s="2" t="s">
        <v>779</v>
      </c>
      <c r="F483" s="2">
        <v>37</v>
      </c>
      <c r="G483" s="2">
        <v>79</v>
      </c>
      <c r="H483" s="2" t="s">
        <v>924</v>
      </c>
      <c r="I483" s="2"/>
      <c r="J483" s="10" t="s">
        <v>923</v>
      </c>
      <c r="K483" s="1"/>
      <c r="L483" s="1"/>
      <c r="M483" s="1"/>
      <c r="N483" s="1"/>
    </row>
    <row r="484" spans="1:14" x14ac:dyDescent="0.25">
      <c r="A484" s="1" t="s">
        <v>912</v>
      </c>
      <c r="B484" s="1" t="s">
        <v>912</v>
      </c>
      <c r="C484" s="1"/>
      <c r="D484" s="1"/>
      <c r="E484" s="27" t="s">
        <v>779</v>
      </c>
      <c r="F484" s="27">
        <v>39</v>
      </c>
      <c r="G484" s="27">
        <v>65</v>
      </c>
      <c r="H484" s="27" t="s">
        <v>927</v>
      </c>
      <c r="I484" s="33"/>
      <c r="J484" s="27" t="s">
        <v>928</v>
      </c>
      <c r="K484" s="1"/>
      <c r="L484" s="1"/>
      <c r="M484" s="1"/>
      <c r="N484" s="1"/>
    </row>
    <row r="485" spans="1:14" x14ac:dyDescent="0.25">
      <c r="A485" s="1" t="s">
        <v>40</v>
      </c>
      <c r="B485" s="1" t="s">
        <v>322</v>
      </c>
      <c r="C485" s="1"/>
      <c r="D485" s="1"/>
      <c r="E485" s="2" t="s">
        <v>929</v>
      </c>
      <c r="F485" s="2">
        <v>2</v>
      </c>
      <c r="G485" s="2">
        <v>4</v>
      </c>
      <c r="H485" s="2" t="s">
        <v>930</v>
      </c>
      <c r="I485" s="2"/>
      <c r="J485" s="2" t="s">
        <v>931</v>
      </c>
      <c r="K485" s="1"/>
      <c r="L485" s="1"/>
      <c r="M485" s="1"/>
      <c r="N485" s="1"/>
    </row>
    <row r="486" spans="1:14" x14ac:dyDescent="0.25">
      <c r="A486" s="1" t="s">
        <v>40</v>
      </c>
      <c r="B486" s="1" t="s">
        <v>322</v>
      </c>
      <c r="C486" s="1"/>
      <c r="D486" s="1"/>
      <c r="E486" s="2" t="s">
        <v>929</v>
      </c>
      <c r="F486" s="2">
        <v>3</v>
      </c>
      <c r="G486" s="2">
        <v>6</v>
      </c>
      <c r="H486" s="2" t="s">
        <v>932</v>
      </c>
      <c r="I486" s="2"/>
      <c r="J486" s="2" t="s">
        <v>933</v>
      </c>
      <c r="K486" s="1"/>
      <c r="L486" s="1"/>
      <c r="M486" s="1"/>
      <c r="N486" s="1"/>
    </row>
    <row r="487" spans="1:14" x14ac:dyDescent="0.25">
      <c r="A487" s="1" t="s">
        <v>40</v>
      </c>
      <c r="B487" s="1" t="s">
        <v>322</v>
      </c>
      <c r="C487" s="1"/>
      <c r="D487" s="1"/>
      <c r="E487" s="2" t="s">
        <v>929</v>
      </c>
      <c r="F487" s="2">
        <v>6</v>
      </c>
      <c r="G487" s="2">
        <v>7</v>
      </c>
      <c r="H487" s="2" t="s">
        <v>934</v>
      </c>
      <c r="I487" s="2"/>
      <c r="J487" s="2" t="s">
        <v>935</v>
      </c>
      <c r="K487" s="1"/>
      <c r="L487" s="1"/>
      <c r="M487" s="1"/>
      <c r="N487" s="1"/>
    </row>
    <row r="488" spans="1:14" x14ac:dyDescent="0.25">
      <c r="A488" s="1" t="s">
        <v>40</v>
      </c>
      <c r="B488" s="1" t="s">
        <v>41</v>
      </c>
      <c r="C488" s="1"/>
      <c r="D488" s="1"/>
      <c r="E488" s="2" t="s">
        <v>936</v>
      </c>
      <c r="F488" s="2">
        <v>3</v>
      </c>
      <c r="G488" s="2">
        <v>29</v>
      </c>
      <c r="H488" s="2" t="s">
        <v>942</v>
      </c>
      <c r="I488" s="2"/>
      <c r="J488" s="10" t="s">
        <v>943</v>
      </c>
      <c r="K488" s="1"/>
      <c r="L488" s="1"/>
      <c r="M488" s="1"/>
      <c r="N488" s="1"/>
    </row>
    <row r="489" spans="1:14" x14ac:dyDescent="0.25">
      <c r="A489" s="1" t="s">
        <v>40</v>
      </c>
      <c r="B489" s="1" t="s">
        <v>41</v>
      </c>
      <c r="C489" s="1"/>
      <c r="D489" s="1"/>
      <c r="E489" s="2" t="s">
        <v>936</v>
      </c>
      <c r="F489" s="2">
        <v>3</v>
      </c>
      <c r="G489" s="2">
        <v>21</v>
      </c>
      <c r="H489" s="2" t="s">
        <v>940</v>
      </c>
      <c r="I489" s="2"/>
      <c r="J489" s="10" t="s">
        <v>941</v>
      </c>
      <c r="K489" s="1"/>
      <c r="L489" s="1"/>
      <c r="M489" s="1"/>
      <c r="N489" s="1"/>
    </row>
    <row r="490" spans="1:14" x14ac:dyDescent="0.25">
      <c r="A490" s="1" t="s">
        <v>40</v>
      </c>
      <c r="B490" s="1" t="s">
        <v>41</v>
      </c>
      <c r="C490" s="1"/>
      <c r="D490" s="1"/>
      <c r="E490" s="2" t="s">
        <v>936</v>
      </c>
      <c r="F490" s="2">
        <v>3</v>
      </c>
      <c r="G490" s="2">
        <v>35</v>
      </c>
      <c r="H490" s="2" t="s">
        <v>944</v>
      </c>
      <c r="I490" s="2"/>
      <c r="J490" s="10" t="s">
        <v>945</v>
      </c>
      <c r="K490" s="1"/>
      <c r="L490" s="1"/>
      <c r="M490" s="1"/>
      <c r="N490" s="1"/>
    </row>
    <row r="491" spans="1:14" x14ac:dyDescent="0.25">
      <c r="A491" s="1" t="s">
        <v>40</v>
      </c>
      <c r="B491" s="1" t="s">
        <v>41</v>
      </c>
      <c r="C491" s="1"/>
      <c r="D491" s="1"/>
      <c r="E491" s="2" t="s">
        <v>936</v>
      </c>
      <c r="F491" s="2">
        <v>4</v>
      </c>
      <c r="G491" s="2">
        <v>55</v>
      </c>
      <c r="H491" s="5" t="s">
        <v>949</v>
      </c>
      <c r="I491" s="2"/>
      <c r="J491" s="10" t="s">
        <v>950</v>
      </c>
      <c r="K491" s="1"/>
      <c r="L491" s="1"/>
      <c r="M491" s="1"/>
      <c r="N491" s="1"/>
    </row>
    <row r="492" spans="1:14" x14ac:dyDescent="0.25">
      <c r="A492" s="1" t="s">
        <v>40</v>
      </c>
      <c r="B492" s="1" t="s">
        <v>41</v>
      </c>
      <c r="C492" s="1"/>
      <c r="D492" s="1"/>
      <c r="E492" s="2" t="s">
        <v>936</v>
      </c>
      <c r="F492" s="2">
        <v>4</v>
      </c>
      <c r="G492" s="2">
        <v>15</v>
      </c>
      <c r="H492" s="2" t="s">
        <v>946</v>
      </c>
      <c r="I492" s="2"/>
      <c r="J492" s="10"/>
      <c r="K492" s="1"/>
      <c r="L492" s="1"/>
      <c r="M492" s="1"/>
      <c r="N492" s="1"/>
    </row>
    <row r="493" spans="1:14" x14ac:dyDescent="0.25">
      <c r="A493" s="1" t="s">
        <v>40</v>
      </c>
      <c r="B493" s="1" t="s">
        <v>41</v>
      </c>
      <c r="C493" s="1"/>
      <c r="D493" s="1"/>
      <c r="E493" s="2" t="s">
        <v>936</v>
      </c>
      <c r="F493" s="2">
        <v>4</v>
      </c>
      <c r="G493" s="2">
        <v>45</v>
      </c>
      <c r="H493" s="2" t="s">
        <v>947</v>
      </c>
      <c r="I493" s="2"/>
      <c r="J493" s="10" t="s">
        <v>948</v>
      </c>
      <c r="K493" s="1"/>
      <c r="L493" s="1"/>
      <c r="M493" s="1"/>
      <c r="N493" s="1"/>
    </row>
    <row r="494" spans="1:14" x14ac:dyDescent="0.25">
      <c r="A494" s="1" t="s">
        <v>40</v>
      </c>
      <c r="B494" s="1" t="s">
        <v>41</v>
      </c>
      <c r="C494" s="1"/>
      <c r="D494" s="1"/>
      <c r="E494" s="2" t="s">
        <v>936</v>
      </c>
      <c r="F494" s="2">
        <v>4</v>
      </c>
      <c r="G494" s="2">
        <v>56</v>
      </c>
      <c r="H494" s="2" t="s">
        <v>951</v>
      </c>
      <c r="I494" s="2"/>
      <c r="J494" s="10" t="s">
        <v>952</v>
      </c>
      <c r="K494" s="1"/>
      <c r="L494" s="1"/>
      <c r="M494" s="1"/>
      <c r="N494" s="1"/>
    </row>
    <row r="495" spans="1:14" x14ac:dyDescent="0.25">
      <c r="A495" s="1" t="s">
        <v>40</v>
      </c>
      <c r="B495" s="1" t="s">
        <v>41</v>
      </c>
      <c r="C495" s="1"/>
      <c r="D495" s="1"/>
      <c r="E495" s="2" t="s">
        <v>936</v>
      </c>
      <c r="F495" s="2">
        <v>8</v>
      </c>
      <c r="G495" s="2">
        <v>19</v>
      </c>
      <c r="H495" s="5" t="s">
        <v>953</v>
      </c>
      <c r="I495" s="2"/>
      <c r="J495" s="10" t="s">
        <v>954</v>
      </c>
      <c r="K495" s="1"/>
      <c r="L495" s="1"/>
      <c r="M495" s="1"/>
      <c r="N495" s="1"/>
    </row>
    <row r="496" spans="1:14" x14ac:dyDescent="0.25">
      <c r="A496" s="1" t="s">
        <v>40</v>
      </c>
      <c r="B496" s="1" t="s">
        <v>41</v>
      </c>
      <c r="C496" s="1"/>
      <c r="D496" s="1"/>
      <c r="E496" s="2" t="s">
        <v>936</v>
      </c>
      <c r="F496" s="2">
        <v>8</v>
      </c>
      <c r="G496" s="2">
        <v>23</v>
      </c>
      <c r="H496" s="2" t="s">
        <v>955</v>
      </c>
      <c r="I496" s="2"/>
      <c r="J496" s="10" t="s">
        <v>956</v>
      </c>
      <c r="K496" s="1"/>
      <c r="L496" s="1"/>
      <c r="M496" s="1"/>
      <c r="N496" s="1"/>
    </row>
    <row r="497" spans="1:14" x14ac:dyDescent="0.25">
      <c r="A497" s="1" t="s">
        <v>40</v>
      </c>
      <c r="B497" s="1" t="s">
        <v>41</v>
      </c>
      <c r="C497" s="1"/>
      <c r="D497" s="1"/>
      <c r="E497" s="2" t="s">
        <v>936</v>
      </c>
      <c r="F497" s="2">
        <v>11</v>
      </c>
      <c r="G497" s="2">
        <v>21</v>
      </c>
      <c r="H497" s="5" t="s">
        <v>959</v>
      </c>
      <c r="I497" s="2"/>
      <c r="J497" s="10" t="s">
        <v>960</v>
      </c>
      <c r="K497" s="1"/>
      <c r="L497" s="1"/>
      <c r="M497" s="1"/>
      <c r="N497" s="1"/>
    </row>
    <row r="498" spans="1:14" x14ac:dyDescent="0.25">
      <c r="A498" s="1" t="s">
        <v>40</v>
      </c>
      <c r="B498" s="1" t="s">
        <v>41</v>
      </c>
      <c r="C498" s="1"/>
      <c r="D498" s="1"/>
      <c r="E498" s="2" t="s">
        <v>936</v>
      </c>
      <c r="F498" s="2">
        <v>11</v>
      </c>
      <c r="G498" s="2">
        <v>23</v>
      </c>
      <c r="H498" s="2" t="s">
        <v>961</v>
      </c>
      <c r="I498" s="2"/>
      <c r="J498" s="10" t="s">
        <v>962</v>
      </c>
      <c r="K498" s="1"/>
      <c r="L498" s="1"/>
      <c r="M498" s="1"/>
      <c r="N498" s="1"/>
    </row>
    <row r="499" spans="1:14" x14ac:dyDescent="0.25">
      <c r="A499" s="1" t="s">
        <v>40</v>
      </c>
      <c r="B499" s="1" t="s">
        <v>41</v>
      </c>
      <c r="C499" s="1"/>
      <c r="D499" s="1"/>
      <c r="E499" s="2" t="s">
        <v>936</v>
      </c>
      <c r="F499" s="2">
        <v>11</v>
      </c>
      <c r="G499" s="2">
        <v>14</v>
      </c>
      <c r="H499" s="2" t="s">
        <v>957</v>
      </c>
      <c r="I499" s="2"/>
      <c r="J499" s="10" t="s">
        <v>958</v>
      </c>
      <c r="K499" s="1"/>
      <c r="L499" s="1"/>
      <c r="M499" s="1"/>
      <c r="N499" s="1"/>
    </row>
    <row r="500" spans="1:14" x14ac:dyDescent="0.25">
      <c r="A500" s="1" t="s">
        <v>40</v>
      </c>
      <c r="B500" s="1" t="s">
        <v>41</v>
      </c>
      <c r="C500" s="1"/>
      <c r="D500" s="1"/>
      <c r="E500" s="2" t="s">
        <v>936</v>
      </c>
      <c r="F500" s="2">
        <v>11</v>
      </c>
      <c r="G500" s="2">
        <v>56</v>
      </c>
      <c r="H500" s="2" t="s">
        <v>963</v>
      </c>
      <c r="I500" s="2"/>
      <c r="J500" s="10" t="s">
        <v>964</v>
      </c>
      <c r="K500" s="1"/>
      <c r="L500" s="1"/>
      <c r="M500" s="1"/>
      <c r="N500" s="1"/>
    </row>
    <row r="501" spans="1:14" x14ac:dyDescent="0.25">
      <c r="A501" s="1" t="s">
        <v>40</v>
      </c>
      <c r="B501" s="1" t="s">
        <v>41</v>
      </c>
      <c r="C501" s="1"/>
      <c r="D501" s="1"/>
      <c r="E501" s="2" t="s">
        <v>936</v>
      </c>
      <c r="F501" s="2">
        <v>16</v>
      </c>
      <c r="G501" s="2">
        <v>56</v>
      </c>
      <c r="H501" s="2" t="s">
        <v>973</v>
      </c>
      <c r="I501" s="2"/>
      <c r="J501" s="10" t="s">
        <v>974</v>
      </c>
      <c r="K501" s="1"/>
      <c r="L501" s="1"/>
      <c r="M501" s="1"/>
      <c r="N501" s="1"/>
    </row>
    <row r="502" spans="1:14" x14ac:dyDescent="0.25">
      <c r="A502" s="1" t="s">
        <v>40</v>
      </c>
      <c r="B502" s="1" t="s">
        <v>41</v>
      </c>
      <c r="C502" s="1"/>
      <c r="D502" s="1"/>
      <c r="E502" s="2" t="s">
        <v>936</v>
      </c>
      <c r="F502" s="2">
        <v>16</v>
      </c>
      <c r="G502" s="2">
        <v>37</v>
      </c>
      <c r="H502" s="2" t="s">
        <v>971</v>
      </c>
      <c r="I502" s="2"/>
      <c r="J502" s="10" t="s">
        <v>972</v>
      </c>
      <c r="K502" s="1"/>
      <c r="L502" s="1"/>
      <c r="M502" s="1"/>
      <c r="N502" s="1"/>
    </row>
    <row r="503" spans="1:14" x14ac:dyDescent="0.25">
      <c r="A503" s="1" t="s">
        <v>40</v>
      </c>
      <c r="B503" s="1" t="s">
        <v>41</v>
      </c>
      <c r="C503" s="1"/>
      <c r="D503" s="1"/>
      <c r="E503" s="2" t="s">
        <v>936</v>
      </c>
      <c r="F503" s="2">
        <v>16</v>
      </c>
      <c r="G503" s="2">
        <v>4</v>
      </c>
      <c r="H503" s="2" t="s">
        <v>965</v>
      </c>
      <c r="I503" s="2"/>
      <c r="J503" s="10" t="s">
        <v>966</v>
      </c>
      <c r="K503" s="1"/>
      <c r="L503" s="1"/>
      <c r="M503" s="1"/>
      <c r="N503" s="1"/>
    </row>
    <row r="504" spans="1:14" x14ac:dyDescent="0.25">
      <c r="A504" s="1" t="s">
        <v>40</v>
      </c>
      <c r="B504" s="1" t="s">
        <v>41</v>
      </c>
      <c r="C504" s="1"/>
      <c r="D504" s="1"/>
      <c r="E504" s="2" t="s">
        <v>936</v>
      </c>
      <c r="F504" s="2">
        <v>16</v>
      </c>
      <c r="G504" s="2">
        <v>10</v>
      </c>
      <c r="H504" s="2" t="s">
        <v>967</v>
      </c>
      <c r="I504" s="2"/>
      <c r="J504" s="10" t="s">
        <v>968</v>
      </c>
      <c r="K504" s="1"/>
      <c r="L504" s="1"/>
      <c r="M504" s="1"/>
      <c r="N504" s="1"/>
    </row>
    <row r="505" spans="1:14" x14ac:dyDescent="0.25">
      <c r="A505" s="1" t="s">
        <v>40</v>
      </c>
      <c r="B505" s="1" t="s">
        <v>41</v>
      </c>
      <c r="C505" s="1"/>
      <c r="D505" s="1"/>
      <c r="E505" s="2" t="s">
        <v>936</v>
      </c>
      <c r="F505" s="2">
        <v>16</v>
      </c>
      <c r="G505" s="2">
        <v>35</v>
      </c>
      <c r="H505" s="5" t="s">
        <v>969</v>
      </c>
      <c r="I505" s="2"/>
      <c r="J505" s="10" t="s">
        <v>970</v>
      </c>
      <c r="K505" s="1"/>
      <c r="L505" s="1"/>
      <c r="M505" s="1"/>
      <c r="N505" s="1"/>
    </row>
    <row r="506" spans="1:14" x14ac:dyDescent="0.25">
      <c r="A506" s="1" t="s">
        <v>40</v>
      </c>
      <c r="B506" s="1" t="s">
        <v>41</v>
      </c>
      <c r="C506" s="1"/>
      <c r="D506" s="1"/>
      <c r="E506" s="2" t="s">
        <v>936</v>
      </c>
      <c r="F506" s="2">
        <v>18</v>
      </c>
      <c r="G506" s="2">
        <v>81</v>
      </c>
      <c r="H506" s="2" t="s">
        <v>976</v>
      </c>
      <c r="I506" s="2"/>
      <c r="J506" s="10" t="s">
        <v>977</v>
      </c>
      <c r="K506" s="1"/>
      <c r="L506" s="1"/>
      <c r="M506" s="1"/>
      <c r="N506" s="1"/>
    </row>
    <row r="507" spans="1:14" x14ac:dyDescent="0.25">
      <c r="A507" s="1" t="s">
        <v>40</v>
      </c>
      <c r="B507" s="1" t="s">
        <v>41</v>
      </c>
      <c r="C507" s="1"/>
      <c r="D507" s="1"/>
      <c r="E507" s="2" t="s">
        <v>936</v>
      </c>
      <c r="F507" s="2">
        <v>18</v>
      </c>
      <c r="G507" s="2">
        <v>105</v>
      </c>
      <c r="H507" s="2" t="s">
        <v>978</v>
      </c>
      <c r="I507" s="2"/>
      <c r="J507" s="10" t="s">
        <v>979</v>
      </c>
      <c r="K507" s="1"/>
      <c r="L507" s="1"/>
      <c r="M507" s="1"/>
      <c r="N507" s="1"/>
    </row>
    <row r="508" spans="1:14" x14ac:dyDescent="0.25">
      <c r="A508" s="1" t="s">
        <v>40</v>
      </c>
      <c r="B508" s="1" t="s">
        <v>41</v>
      </c>
      <c r="C508" s="1"/>
      <c r="D508" s="1"/>
      <c r="E508" s="2" t="s">
        <v>936</v>
      </c>
      <c r="F508" s="2">
        <v>18</v>
      </c>
      <c r="G508" s="2">
        <v>2</v>
      </c>
      <c r="H508" s="5" t="s">
        <v>753</v>
      </c>
      <c r="I508" s="2"/>
      <c r="J508" s="10" t="s">
        <v>975</v>
      </c>
      <c r="K508" s="1"/>
      <c r="L508" s="1"/>
      <c r="M508" s="1"/>
      <c r="N508" s="1"/>
    </row>
    <row r="509" spans="1:14" x14ac:dyDescent="0.25">
      <c r="A509" s="1" t="s">
        <v>40</v>
      </c>
      <c r="B509" s="1" t="s">
        <v>41</v>
      </c>
      <c r="C509" s="1"/>
      <c r="D509" s="1"/>
      <c r="E509" s="2" t="s">
        <v>936</v>
      </c>
      <c r="F509" s="2">
        <v>19</v>
      </c>
      <c r="G509" s="2">
        <v>43</v>
      </c>
      <c r="H509" s="2" t="s">
        <v>980</v>
      </c>
      <c r="I509" s="2"/>
      <c r="J509" s="10" t="s">
        <v>981</v>
      </c>
      <c r="K509" s="1"/>
      <c r="L509" s="1"/>
      <c r="M509" s="1"/>
      <c r="N509" s="1"/>
    </row>
    <row r="510" spans="1:14" x14ac:dyDescent="0.25">
      <c r="A510" s="1" t="s">
        <v>40</v>
      </c>
      <c r="B510" s="1" t="s">
        <v>41</v>
      </c>
      <c r="C510" s="1"/>
      <c r="D510" s="1"/>
      <c r="E510" s="2" t="s">
        <v>936</v>
      </c>
      <c r="F510" s="2">
        <v>19</v>
      </c>
      <c r="G510" s="2">
        <v>65</v>
      </c>
      <c r="H510" s="5" t="s">
        <v>982</v>
      </c>
      <c r="I510" s="2"/>
      <c r="J510" s="10" t="s">
        <v>983</v>
      </c>
      <c r="K510" s="1"/>
      <c r="L510" s="1"/>
      <c r="M510" s="1"/>
      <c r="N510" s="1"/>
    </row>
    <row r="511" spans="1:14" x14ac:dyDescent="0.25">
      <c r="A511" s="1" t="s">
        <v>40</v>
      </c>
      <c r="B511" s="1" t="s">
        <v>41</v>
      </c>
      <c r="C511" s="1"/>
      <c r="D511" s="1"/>
      <c r="E511" s="2" t="s">
        <v>936</v>
      </c>
      <c r="F511" s="2">
        <v>19</v>
      </c>
      <c r="G511" s="2">
        <v>75</v>
      </c>
      <c r="H511" s="2" t="s">
        <v>219</v>
      </c>
      <c r="I511" s="2"/>
      <c r="J511" s="10" t="s">
        <v>984</v>
      </c>
      <c r="K511" s="1"/>
      <c r="L511" s="1"/>
      <c r="M511" s="1"/>
      <c r="N511" s="1"/>
    </row>
    <row r="512" spans="1:14" x14ac:dyDescent="0.25">
      <c r="A512" s="1" t="s">
        <v>40</v>
      </c>
      <c r="B512" s="1" t="s">
        <v>41</v>
      </c>
      <c r="C512" s="1"/>
      <c r="D512" s="1"/>
      <c r="E512" s="2" t="s">
        <v>936</v>
      </c>
      <c r="F512" s="2">
        <v>20</v>
      </c>
      <c r="G512" s="2">
        <v>8</v>
      </c>
      <c r="H512" s="2" t="s">
        <v>988</v>
      </c>
      <c r="I512" s="2"/>
      <c r="J512" s="10" t="s">
        <v>989</v>
      </c>
      <c r="K512" s="1"/>
      <c r="L512" s="1"/>
      <c r="M512" s="1"/>
      <c r="N512" s="1"/>
    </row>
    <row r="513" spans="1:14" x14ac:dyDescent="0.25">
      <c r="A513" s="1" t="s">
        <v>40</v>
      </c>
      <c r="B513" s="1" t="s">
        <v>41</v>
      </c>
      <c r="C513" s="1"/>
      <c r="D513" s="1"/>
      <c r="E513" s="2" t="s">
        <v>936</v>
      </c>
      <c r="F513" s="2">
        <v>20</v>
      </c>
      <c r="G513" s="2">
        <v>40</v>
      </c>
      <c r="H513" s="5" t="s">
        <v>990</v>
      </c>
      <c r="I513" s="2"/>
      <c r="J513" s="10" t="s">
        <v>991</v>
      </c>
      <c r="K513" s="1"/>
      <c r="L513" s="1"/>
      <c r="M513" s="1"/>
      <c r="N513" s="1"/>
    </row>
    <row r="514" spans="1:14" x14ac:dyDescent="0.25">
      <c r="A514" s="1" t="s">
        <v>40</v>
      </c>
      <c r="B514" s="1" t="s">
        <v>41</v>
      </c>
      <c r="C514" s="1"/>
      <c r="D514" s="1"/>
      <c r="E514" s="2" t="s">
        <v>936</v>
      </c>
      <c r="F514" s="2" t="s">
        <v>458</v>
      </c>
      <c r="G514" s="2">
        <v>57</v>
      </c>
      <c r="H514" s="2" t="s">
        <v>998</v>
      </c>
      <c r="I514" s="2"/>
      <c r="J514" s="10"/>
      <c r="K514" s="1"/>
      <c r="L514" s="1"/>
      <c r="M514" s="1"/>
      <c r="N514" s="1"/>
    </row>
    <row r="515" spans="1:14" x14ac:dyDescent="0.25">
      <c r="A515" s="1" t="s">
        <v>40</v>
      </c>
      <c r="B515" s="1" t="s">
        <v>41</v>
      </c>
      <c r="C515" s="1"/>
      <c r="D515" s="1"/>
      <c r="E515" s="2" t="s">
        <v>936</v>
      </c>
      <c r="F515" s="2" t="s">
        <v>458</v>
      </c>
      <c r="G515" s="2">
        <v>35</v>
      </c>
      <c r="H515" s="5" t="s">
        <v>993</v>
      </c>
      <c r="I515" s="2"/>
      <c r="J515" s="10" t="s">
        <v>994</v>
      </c>
      <c r="K515" s="1"/>
      <c r="L515" s="1"/>
      <c r="M515" s="1"/>
      <c r="N515" s="1"/>
    </row>
    <row r="516" spans="1:14" x14ac:dyDescent="0.25">
      <c r="A516" s="1" t="s">
        <v>40</v>
      </c>
      <c r="B516" s="1" t="s">
        <v>41</v>
      </c>
      <c r="C516" s="1"/>
      <c r="D516" s="1"/>
      <c r="E516" s="2" t="s">
        <v>936</v>
      </c>
      <c r="F516" s="2" t="s">
        <v>458</v>
      </c>
      <c r="G516" s="2">
        <v>6</v>
      </c>
      <c r="H516" s="2" t="s">
        <v>992</v>
      </c>
      <c r="I516" s="2"/>
      <c r="J516" s="10"/>
      <c r="K516" s="1"/>
      <c r="L516" s="1"/>
      <c r="M516" s="1"/>
      <c r="N516" s="1"/>
    </row>
    <row r="517" spans="1:14" x14ac:dyDescent="0.25">
      <c r="A517" s="1" t="s">
        <v>40</v>
      </c>
      <c r="B517" s="1" t="s">
        <v>41</v>
      </c>
      <c r="C517" s="1"/>
      <c r="D517" s="1"/>
      <c r="E517" s="2" t="s">
        <v>936</v>
      </c>
      <c r="F517" s="2" t="s">
        <v>458</v>
      </c>
      <c r="G517" s="2">
        <v>49</v>
      </c>
      <c r="H517" s="2" t="s">
        <v>996</v>
      </c>
      <c r="I517" s="2"/>
      <c r="J517" s="10" t="s">
        <v>997</v>
      </c>
      <c r="K517" s="1"/>
      <c r="L517" s="1"/>
      <c r="M517" s="1"/>
      <c r="N517" s="1"/>
    </row>
    <row r="518" spans="1:14" x14ac:dyDescent="0.25">
      <c r="A518" s="1" t="s">
        <v>40</v>
      </c>
      <c r="B518" s="1" t="s">
        <v>41</v>
      </c>
      <c r="C518" s="1"/>
      <c r="D518" s="1"/>
      <c r="E518" s="2" t="s">
        <v>936</v>
      </c>
      <c r="F518" s="2" t="s">
        <v>458</v>
      </c>
      <c r="G518" s="2">
        <v>38</v>
      </c>
      <c r="H518" s="2" t="s">
        <v>995</v>
      </c>
      <c r="I518" s="2"/>
      <c r="J518" s="10"/>
      <c r="K518" s="1"/>
      <c r="L518" s="1"/>
      <c r="M518" s="1"/>
      <c r="N518" s="1"/>
    </row>
    <row r="519" spans="1:14" x14ac:dyDescent="0.25">
      <c r="A519" s="1" t="s">
        <v>40</v>
      </c>
      <c r="B519" s="1" t="s">
        <v>41</v>
      </c>
      <c r="C519" s="1"/>
      <c r="D519" s="1"/>
      <c r="E519" s="2" t="s">
        <v>936</v>
      </c>
      <c r="F519" s="2" t="s">
        <v>718</v>
      </c>
      <c r="G519" s="2">
        <v>73</v>
      </c>
      <c r="H519" s="5" t="s">
        <v>1003</v>
      </c>
      <c r="I519" s="2"/>
      <c r="J519" s="10" t="s">
        <v>1004</v>
      </c>
      <c r="K519" s="1"/>
      <c r="L519" s="1"/>
      <c r="M519" s="1"/>
      <c r="N519" s="1"/>
    </row>
    <row r="520" spans="1:14" x14ac:dyDescent="0.25">
      <c r="A520" s="1" t="s">
        <v>40</v>
      </c>
      <c r="B520" s="1" t="s">
        <v>41</v>
      </c>
      <c r="C520" s="1"/>
      <c r="D520" s="1"/>
      <c r="E520" s="2" t="s">
        <v>936</v>
      </c>
      <c r="F520" s="2" t="s">
        <v>718</v>
      </c>
      <c r="G520" s="2">
        <v>73</v>
      </c>
      <c r="H520" s="2" t="s">
        <v>1005</v>
      </c>
      <c r="I520" s="2"/>
      <c r="J520" s="10" t="s">
        <v>1006</v>
      </c>
      <c r="K520" s="1"/>
      <c r="L520" s="1"/>
      <c r="M520" s="1"/>
      <c r="N520" s="1"/>
    </row>
    <row r="521" spans="1:14" x14ac:dyDescent="0.25">
      <c r="A521" s="1" t="s">
        <v>40</v>
      </c>
      <c r="B521" s="1" t="s">
        <v>41</v>
      </c>
      <c r="C521" s="1"/>
      <c r="D521" s="1"/>
      <c r="E521" s="2" t="s">
        <v>936</v>
      </c>
      <c r="F521" s="2" t="s">
        <v>718</v>
      </c>
      <c r="G521" s="2">
        <v>44</v>
      </c>
      <c r="H521" s="2" t="s">
        <v>1001</v>
      </c>
      <c r="I521" s="2"/>
      <c r="J521" s="10" t="s">
        <v>1002</v>
      </c>
      <c r="K521" s="1"/>
      <c r="L521" s="1"/>
      <c r="M521" s="1"/>
      <c r="N521" s="1"/>
    </row>
    <row r="522" spans="1:14" x14ac:dyDescent="0.25">
      <c r="A522" s="1" t="s">
        <v>40</v>
      </c>
      <c r="B522" s="1" t="s">
        <v>41</v>
      </c>
      <c r="C522" s="1"/>
      <c r="D522" s="1"/>
      <c r="E522" s="2" t="s">
        <v>936</v>
      </c>
      <c r="F522" s="2" t="s">
        <v>718</v>
      </c>
      <c r="G522" s="2">
        <v>41</v>
      </c>
      <c r="H522" s="2" t="s">
        <v>999</v>
      </c>
      <c r="I522" s="2"/>
      <c r="J522" s="10" t="s">
        <v>1000</v>
      </c>
      <c r="K522" s="1"/>
      <c r="L522" s="1"/>
      <c r="M522" s="1"/>
      <c r="N522" s="1"/>
    </row>
    <row r="523" spans="1:14" x14ac:dyDescent="0.25">
      <c r="A523" s="1" t="s">
        <v>40</v>
      </c>
      <c r="B523" s="1" t="s">
        <v>41</v>
      </c>
      <c r="C523" s="1"/>
      <c r="D523" s="1"/>
      <c r="E523" s="2" t="s">
        <v>936</v>
      </c>
      <c r="F523" s="2" t="s">
        <v>1007</v>
      </c>
      <c r="G523" s="2">
        <v>11</v>
      </c>
      <c r="H523" s="2" t="s">
        <v>1008</v>
      </c>
      <c r="I523" s="2"/>
      <c r="J523" s="10" t="s">
        <v>1009</v>
      </c>
      <c r="K523" s="1"/>
      <c r="L523" s="1"/>
      <c r="M523" s="1"/>
      <c r="N523" s="1"/>
    </row>
    <row r="524" spans="1:14" x14ac:dyDescent="0.25">
      <c r="A524" s="1" t="s">
        <v>40</v>
      </c>
      <c r="B524" s="1" t="s">
        <v>41</v>
      </c>
      <c r="C524" s="1"/>
      <c r="D524" s="1"/>
      <c r="E524" s="2" t="s">
        <v>936</v>
      </c>
      <c r="F524" s="2" t="s">
        <v>1007</v>
      </c>
      <c r="G524" s="2">
        <v>21</v>
      </c>
      <c r="H524" s="2" t="s">
        <v>1012</v>
      </c>
      <c r="I524" s="2"/>
      <c r="J524" s="10" t="s">
        <v>1013</v>
      </c>
      <c r="K524" s="1"/>
      <c r="L524" s="1"/>
      <c r="M524" s="1"/>
      <c r="N524" s="1"/>
    </row>
    <row r="525" spans="1:14" x14ac:dyDescent="0.25">
      <c r="A525" s="1" t="s">
        <v>40</v>
      </c>
      <c r="B525" s="1" t="s">
        <v>41</v>
      </c>
      <c r="C525" s="1"/>
      <c r="D525" s="1"/>
      <c r="E525" s="2" t="s">
        <v>936</v>
      </c>
      <c r="F525" s="2" t="s">
        <v>1007</v>
      </c>
      <c r="G525" s="2">
        <v>27</v>
      </c>
      <c r="H525" s="2" t="s">
        <v>1014</v>
      </c>
      <c r="I525" s="2"/>
      <c r="J525" s="10" t="s">
        <v>1015</v>
      </c>
      <c r="K525" s="1"/>
      <c r="L525" s="1"/>
      <c r="M525" s="1"/>
      <c r="N525" s="1"/>
    </row>
    <row r="526" spans="1:14" x14ac:dyDescent="0.25">
      <c r="A526" s="1" t="s">
        <v>40</v>
      </c>
      <c r="B526" s="1" t="s">
        <v>41</v>
      </c>
      <c r="C526" s="1"/>
      <c r="D526" s="1"/>
      <c r="E526" s="2" t="s">
        <v>936</v>
      </c>
      <c r="F526" s="2" t="s">
        <v>1007</v>
      </c>
      <c r="G526" s="2">
        <v>15</v>
      </c>
      <c r="H526" s="2" t="s">
        <v>1010</v>
      </c>
      <c r="I526" s="2"/>
      <c r="J526" s="10" t="s">
        <v>1011</v>
      </c>
      <c r="K526" s="1"/>
      <c r="L526" s="1"/>
      <c r="M526" s="1"/>
      <c r="N526" s="1"/>
    </row>
    <row r="527" spans="1:14" x14ac:dyDescent="0.25">
      <c r="A527" s="1" t="s">
        <v>40</v>
      </c>
      <c r="B527" s="1" t="s">
        <v>41</v>
      </c>
      <c r="C527" s="1"/>
      <c r="D527" s="1"/>
      <c r="E527" s="2" t="s">
        <v>936</v>
      </c>
      <c r="F527" s="2" t="s">
        <v>1007</v>
      </c>
      <c r="G527" s="2">
        <v>58</v>
      </c>
      <c r="H527" s="2" t="s">
        <v>1018</v>
      </c>
      <c r="I527" s="2"/>
      <c r="J527" s="10" t="s">
        <v>1019</v>
      </c>
      <c r="K527" s="1"/>
      <c r="L527" s="1"/>
      <c r="M527" s="1"/>
      <c r="N527" s="1"/>
    </row>
    <row r="528" spans="1:14" x14ac:dyDescent="0.25">
      <c r="A528" s="1" t="s">
        <v>40</v>
      </c>
      <c r="B528" s="1" t="s">
        <v>41</v>
      </c>
      <c r="C528" s="1"/>
      <c r="D528" s="1"/>
      <c r="E528" s="2" t="s">
        <v>936</v>
      </c>
      <c r="F528" s="2" t="s">
        <v>1007</v>
      </c>
      <c r="G528" s="2">
        <v>42</v>
      </c>
      <c r="H528" s="5" t="s">
        <v>1016</v>
      </c>
      <c r="I528" s="2"/>
      <c r="J528" s="10" t="s">
        <v>1017</v>
      </c>
      <c r="K528" s="1"/>
      <c r="L528" s="1"/>
      <c r="M528" s="1"/>
      <c r="N528" s="1"/>
    </row>
    <row r="529" spans="1:14" x14ac:dyDescent="0.25">
      <c r="A529" s="1" t="s">
        <v>40</v>
      </c>
      <c r="B529" s="1" t="s">
        <v>41</v>
      </c>
      <c r="C529" s="1"/>
      <c r="D529" s="1"/>
      <c r="E529" s="2" t="s">
        <v>936</v>
      </c>
      <c r="F529" s="2" t="s">
        <v>1020</v>
      </c>
      <c r="G529" s="2">
        <v>27</v>
      </c>
      <c r="H529" s="2" t="s">
        <v>1021</v>
      </c>
      <c r="I529" s="2"/>
      <c r="J529" s="10" t="s">
        <v>1022</v>
      </c>
      <c r="K529" s="1"/>
      <c r="L529" s="1"/>
      <c r="M529" s="1"/>
      <c r="N529" s="1"/>
    </row>
    <row r="530" spans="1:14" x14ac:dyDescent="0.25">
      <c r="A530" s="1" t="s">
        <v>40</v>
      </c>
      <c r="B530" s="1" t="s">
        <v>41</v>
      </c>
      <c r="C530" s="1"/>
      <c r="D530" s="1"/>
      <c r="E530" s="2" t="s">
        <v>936</v>
      </c>
      <c r="F530" s="2" t="s">
        <v>1020</v>
      </c>
      <c r="G530" s="2">
        <v>52</v>
      </c>
      <c r="H530" s="5" t="s">
        <v>1027</v>
      </c>
      <c r="I530" s="2"/>
      <c r="J530" s="10" t="s">
        <v>1028</v>
      </c>
      <c r="K530" s="1"/>
      <c r="L530" s="1"/>
      <c r="M530" s="1"/>
      <c r="N530" s="1"/>
    </row>
    <row r="531" spans="1:14" x14ac:dyDescent="0.25">
      <c r="A531" s="1" t="s">
        <v>40</v>
      </c>
      <c r="B531" s="1" t="s">
        <v>41</v>
      </c>
      <c r="C531" s="1"/>
      <c r="D531" s="1"/>
      <c r="E531" s="2" t="s">
        <v>936</v>
      </c>
      <c r="F531" s="2" t="s">
        <v>1020</v>
      </c>
      <c r="G531" s="2">
        <v>44</v>
      </c>
      <c r="H531" s="2" t="s">
        <v>1025</v>
      </c>
      <c r="I531" s="2"/>
      <c r="J531" s="10" t="s">
        <v>1026</v>
      </c>
      <c r="K531" s="1"/>
      <c r="L531" s="1"/>
      <c r="M531" s="1"/>
      <c r="N531" s="1"/>
    </row>
    <row r="532" spans="1:14" x14ac:dyDescent="0.25">
      <c r="A532" s="1" t="s">
        <v>40</v>
      </c>
      <c r="B532" s="1" t="s">
        <v>41</v>
      </c>
      <c r="C532" s="1"/>
      <c r="D532" s="1"/>
      <c r="E532" s="2" t="s">
        <v>936</v>
      </c>
      <c r="F532" s="2" t="s">
        <v>1020</v>
      </c>
      <c r="G532" s="2">
        <v>30</v>
      </c>
      <c r="H532" s="5" t="s">
        <v>1023</v>
      </c>
      <c r="I532" s="2"/>
      <c r="J532" s="10" t="s">
        <v>1024</v>
      </c>
      <c r="K532" s="1"/>
      <c r="L532" s="1"/>
      <c r="M532" s="1"/>
      <c r="N532" s="1"/>
    </row>
    <row r="533" spans="1:14" x14ac:dyDescent="0.25">
      <c r="A533" s="1" t="s">
        <v>40</v>
      </c>
      <c r="B533" s="1" t="s">
        <v>41</v>
      </c>
      <c r="C533" s="1"/>
      <c r="D533" s="1"/>
      <c r="E533" s="2" t="s">
        <v>936</v>
      </c>
      <c r="F533" s="2" t="s">
        <v>1020</v>
      </c>
      <c r="G533" s="2">
        <v>54</v>
      </c>
      <c r="H533" s="2" t="s">
        <v>1029</v>
      </c>
      <c r="I533" s="2"/>
      <c r="J533" s="10" t="s">
        <v>1030</v>
      </c>
      <c r="K533" s="1"/>
      <c r="L533" s="1"/>
      <c r="M533" s="1"/>
      <c r="N533" s="1"/>
    </row>
    <row r="534" spans="1:14" x14ac:dyDescent="0.25">
      <c r="A534" s="1" t="s">
        <v>40</v>
      </c>
      <c r="B534" s="1" t="s">
        <v>41</v>
      </c>
      <c r="C534" s="1"/>
      <c r="D534" s="1"/>
      <c r="E534" s="2" t="s">
        <v>936</v>
      </c>
      <c r="F534" s="2" t="s">
        <v>1031</v>
      </c>
      <c r="G534" s="2">
        <v>16</v>
      </c>
      <c r="H534" s="2" t="s">
        <v>1034</v>
      </c>
      <c r="I534" s="2"/>
      <c r="J534" s="10" t="s">
        <v>1035</v>
      </c>
      <c r="K534" s="1"/>
      <c r="L534" s="1"/>
      <c r="M534" s="1"/>
      <c r="N534" s="1"/>
    </row>
    <row r="535" spans="1:14" x14ac:dyDescent="0.25">
      <c r="A535" s="1" t="s">
        <v>40</v>
      </c>
      <c r="B535" s="1" t="s">
        <v>41</v>
      </c>
      <c r="C535" s="1"/>
      <c r="D535" s="1"/>
      <c r="E535" s="2" t="s">
        <v>936</v>
      </c>
      <c r="F535" s="2" t="s">
        <v>1031</v>
      </c>
      <c r="G535" s="2">
        <v>26</v>
      </c>
      <c r="H535" s="2" t="s">
        <v>1036</v>
      </c>
      <c r="I535" s="2"/>
      <c r="J535" s="10" t="s">
        <v>1037</v>
      </c>
      <c r="K535" s="1"/>
      <c r="L535" s="1"/>
      <c r="M535" s="1"/>
      <c r="N535" s="1"/>
    </row>
    <row r="536" spans="1:14" x14ac:dyDescent="0.25">
      <c r="A536" s="1" t="s">
        <v>40</v>
      </c>
      <c r="B536" s="1" t="s">
        <v>41</v>
      </c>
      <c r="C536" s="1"/>
      <c r="D536" s="1"/>
      <c r="E536" s="2" t="s">
        <v>936</v>
      </c>
      <c r="F536" s="2" t="s">
        <v>1031</v>
      </c>
      <c r="G536" s="2">
        <v>8</v>
      </c>
      <c r="H536" s="5" t="s">
        <v>1032</v>
      </c>
      <c r="I536" s="2"/>
      <c r="J536" s="10" t="s">
        <v>1033</v>
      </c>
      <c r="K536" s="1"/>
      <c r="L536" s="1"/>
      <c r="M536" s="1"/>
      <c r="N536" s="1"/>
    </row>
    <row r="537" spans="1:14" x14ac:dyDescent="0.25">
      <c r="A537" s="1" t="s">
        <v>40</v>
      </c>
      <c r="B537" s="1" t="s">
        <v>41</v>
      </c>
      <c r="C537" s="1"/>
      <c r="D537" s="1"/>
      <c r="E537" s="2" t="s">
        <v>936</v>
      </c>
      <c r="F537" s="2" t="s">
        <v>342</v>
      </c>
      <c r="G537" s="2">
        <v>30</v>
      </c>
      <c r="H537" s="2" t="s">
        <v>1038</v>
      </c>
      <c r="I537" s="2"/>
      <c r="J537" s="10" t="s">
        <v>1039</v>
      </c>
      <c r="K537" s="1"/>
      <c r="L537" s="1"/>
      <c r="M537" s="1"/>
      <c r="N537" s="1"/>
    </row>
    <row r="538" spans="1:14" x14ac:dyDescent="0.25">
      <c r="A538" s="1" t="s">
        <v>40</v>
      </c>
      <c r="B538" s="1" t="s">
        <v>41</v>
      </c>
      <c r="C538" s="1"/>
      <c r="D538" s="1"/>
      <c r="E538" s="2" t="s">
        <v>936</v>
      </c>
      <c r="F538" s="2" t="s">
        <v>342</v>
      </c>
      <c r="G538" s="2" t="s">
        <v>1040</v>
      </c>
      <c r="H538" s="5" t="s">
        <v>1041</v>
      </c>
      <c r="I538" s="2"/>
      <c r="J538" s="10" t="s">
        <v>1042</v>
      </c>
      <c r="K538" s="1"/>
      <c r="L538" s="1"/>
      <c r="M538" s="1"/>
      <c r="N538" s="1"/>
    </row>
    <row r="539" spans="1:14" x14ac:dyDescent="0.25">
      <c r="A539" s="1" t="s">
        <v>40</v>
      </c>
      <c r="B539" s="1" t="s">
        <v>41</v>
      </c>
      <c r="C539" s="1"/>
      <c r="D539" s="1"/>
      <c r="E539" s="2" t="s">
        <v>936</v>
      </c>
      <c r="F539" s="2" t="s">
        <v>1043</v>
      </c>
      <c r="G539" s="2">
        <v>11</v>
      </c>
      <c r="H539" s="5" t="s">
        <v>1046</v>
      </c>
      <c r="I539" s="2"/>
      <c r="J539" s="10" t="s">
        <v>1047</v>
      </c>
      <c r="K539" s="1"/>
      <c r="L539" s="1"/>
      <c r="M539" s="1"/>
      <c r="N539" s="1"/>
    </row>
    <row r="540" spans="1:14" x14ac:dyDescent="0.25">
      <c r="A540" s="1" t="s">
        <v>40</v>
      </c>
      <c r="B540" s="1" t="s">
        <v>41</v>
      </c>
      <c r="C540" s="1"/>
      <c r="D540" s="1"/>
      <c r="E540" s="2" t="s">
        <v>936</v>
      </c>
      <c r="F540" s="2" t="s">
        <v>1043</v>
      </c>
      <c r="G540" s="2">
        <v>15</v>
      </c>
      <c r="H540" s="2" t="s">
        <v>1048</v>
      </c>
      <c r="I540" s="2"/>
      <c r="J540" s="10"/>
      <c r="K540" s="1"/>
      <c r="L540" s="1"/>
      <c r="M540" s="1"/>
      <c r="N540" s="1"/>
    </row>
    <row r="541" spans="1:14" x14ac:dyDescent="0.25">
      <c r="A541" s="1" t="s">
        <v>40</v>
      </c>
      <c r="B541" s="1" t="s">
        <v>41</v>
      </c>
      <c r="C541" s="1"/>
      <c r="D541" s="1"/>
      <c r="E541" s="2" t="s">
        <v>936</v>
      </c>
      <c r="F541" s="2" t="s">
        <v>1043</v>
      </c>
      <c r="G541" s="2">
        <v>6</v>
      </c>
      <c r="H541" s="2" t="s">
        <v>1044</v>
      </c>
      <c r="I541" s="2"/>
      <c r="J541" s="10" t="s">
        <v>1045</v>
      </c>
      <c r="K541" s="1"/>
      <c r="L541" s="1"/>
      <c r="M541" s="1"/>
      <c r="N541" s="1"/>
    </row>
    <row r="542" spans="1:14" x14ac:dyDescent="0.25">
      <c r="A542" s="1" t="s">
        <v>40</v>
      </c>
      <c r="B542" s="1" t="s">
        <v>235</v>
      </c>
      <c r="C542" s="1"/>
      <c r="D542" s="1"/>
      <c r="E542" s="2" t="s">
        <v>1049</v>
      </c>
      <c r="F542" s="2">
        <v>23</v>
      </c>
      <c r="G542" s="2">
        <v>40</v>
      </c>
      <c r="H542" s="5" t="s">
        <v>1052</v>
      </c>
      <c r="I542" s="2"/>
      <c r="J542" s="10" t="s">
        <v>1053</v>
      </c>
      <c r="K542" s="1"/>
      <c r="L542" s="1"/>
      <c r="M542" s="1"/>
      <c r="N542" s="1"/>
    </row>
    <row r="543" spans="1:14" x14ac:dyDescent="0.25">
      <c r="A543" s="1" t="s">
        <v>40</v>
      </c>
      <c r="B543" s="1" t="s">
        <v>235</v>
      </c>
      <c r="C543" s="1"/>
      <c r="D543" s="1"/>
      <c r="E543" s="2" t="s">
        <v>1049</v>
      </c>
      <c r="F543" s="2">
        <v>23</v>
      </c>
      <c r="G543" s="2">
        <v>33</v>
      </c>
      <c r="H543" s="2" t="s">
        <v>1050</v>
      </c>
      <c r="I543" s="2"/>
      <c r="J543" s="10" t="s">
        <v>1051</v>
      </c>
      <c r="K543" s="1"/>
      <c r="L543" s="1"/>
      <c r="M543" s="1"/>
      <c r="N543" s="1"/>
    </row>
    <row r="544" spans="1:14" x14ac:dyDescent="0.25">
      <c r="A544" s="1" t="s">
        <v>40</v>
      </c>
      <c r="B544" s="1" t="s">
        <v>235</v>
      </c>
      <c r="C544" s="1"/>
      <c r="D544" s="1"/>
      <c r="E544" s="2" t="s">
        <v>1049</v>
      </c>
      <c r="F544" s="2">
        <v>23</v>
      </c>
      <c r="G544" s="13" t="s">
        <v>1060</v>
      </c>
      <c r="H544" s="2" t="s">
        <v>1061</v>
      </c>
      <c r="I544" s="2"/>
      <c r="J544" s="10" t="s">
        <v>1062</v>
      </c>
      <c r="K544" s="1"/>
      <c r="L544" s="1"/>
      <c r="M544" s="1"/>
      <c r="N544" s="1"/>
    </row>
    <row r="545" spans="1:14" x14ac:dyDescent="0.25">
      <c r="A545" s="1" t="s">
        <v>40</v>
      </c>
      <c r="B545" s="1" t="s">
        <v>235</v>
      </c>
      <c r="C545" s="1"/>
      <c r="D545" s="1"/>
      <c r="E545" s="2" t="s">
        <v>1049</v>
      </c>
      <c r="F545" s="2">
        <v>23</v>
      </c>
      <c r="G545" s="2">
        <v>58</v>
      </c>
      <c r="H545" s="2" t="s">
        <v>1054</v>
      </c>
      <c r="I545" s="2"/>
      <c r="J545" s="10" t="s">
        <v>1055</v>
      </c>
      <c r="K545" s="1"/>
      <c r="L545" s="1"/>
      <c r="M545" s="1"/>
      <c r="N545" s="1"/>
    </row>
    <row r="546" spans="1:14" x14ac:dyDescent="0.25">
      <c r="A546" s="1" t="s">
        <v>40</v>
      </c>
      <c r="B546" s="1" t="s">
        <v>235</v>
      </c>
      <c r="C546" s="1"/>
      <c r="D546" s="1"/>
      <c r="E546" s="2" t="s">
        <v>1049</v>
      </c>
      <c r="F546" s="2">
        <v>23</v>
      </c>
      <c r="G546" s="2">
        <v>59</v>
      </c>
      <c r="H546" s="2" t="s">
        <v>1056</v>
      </c>
      <c r="I546" s="2"/>
      <c r="J546" s="10" t="s">
        <v>1057</v>
      </c>
      <c r="K546" s="1"/>
      <c r="L546" s="1"/>
      <c r="M546" s="1"/>
      <c r="N546" s="1"/>
    </row>
    <row r="547" spans="1:14" x14ac:dyDescent="0.25">
      <c r="A547" s="1" t="s">
        <v>40</v>
      </c>
      <c r="B547" s="1" t="s">
        <v>235</v>
      </c>
      <c r="C547" s="1"/>
      <c r="D547" s="1"/>
      <c r="E547" s="2" t="s">
        <v>1049</v>
      </c>
      <c r="F547" s="2">
        <v>23</v>
      </c>
      <c r="G547" s="2">
        <v>63</v>
      </c>
      <c r="H547" s="2" t="s">
        <v>1058</v>
      </c>
      <c r="I547" s="2"/>
      <c r="J547" s="10" t="s">
        <v>1059</v>
      </c>
      <c r="K547" s="1"/>
      <c r="L547" s="1"/>
      <c r="M547" s="1"/>
      <c r="N547" s="1"/>
    </row>
    <row r="548" spans="1:14" x14ac:dyDescent="0.25">
      <c r="A548" s="1" t="s">
        <v>40</v>
      </c>
      <c r="B548" s="1" t="s">
        <v>235</v>
      </c>
      <c r="C548" s="1"/>
      <c r="D548" s="1"/>
      <c r="E548" s="2" t="s">
        <v>1049</v>
      </c>
      <c r="F548" s="2">
        <v>24</v>
      </c>
      <c r="G548" s="2">
        <v>33</v>
      </c>
      <c r="H548" s="5" t="s">
        <v>1065</v>
      </c>
      <c r="I548" s="2"/>
      <c r="J548" s="10" t="s">
        <v>1066</v>
      </c>
      <c r="K548" s="1"/>
      <c r="L548" s="1"/>
      <c r="M548" s="1"/>
      <c r="N548" s="1"/>
    </row>
    <row r="549" spans="1:14" x14ac:dyDescent="0.25">
      <c r="A549" s="1" t="s">
        <v>40</v>
      </c>
      <c r="B549" s="1" t="s">
        <v>235</v>
      </c>
      <c r="C549" s="1"/>
      <c r="D549" s="1"/>
      <c r="E549" s="2" t="s">
        <v>1049</v>
      </c>
      <c r="F549" s="2">
        <v>24</v>
      </c>
      <c r="G549" s="2">
        <v>50</v>
      </c>
      <c r="H549" s="2" t="s">
        <v>1069</v>
      </c>
      <c r="I549" s="2"/>
      <c r="J549" s="10" t="s">
        <v>1070</v>
      </c>
      <c r="K549" s="1"/>
      <c r="L549" s="1"/>
      <c r="M549" s="1"/>
      <c r="N549" s="1"/>
    </row>
    <row r="550" spans="1:14" x14ac:dyDescent="0.25">
      <c r="A550" s="1" t="s">
        <v>40</v>
      </c>
      <c r="B550" s="1" t="s">
        <v>235</v>
      </c>
      <c r="C550" s="1"/>
      <c r="D550" s="1"/>
      <c r="E550" s="2" t="s">
        <v>1049</v>
      </c>
      <c r="F550" s="2">
        <v>24</v>
      </c>
      <c r="G550" s="2">
        <v>43</v>
      </c>
      <c r="H550" s="2" t="s">
        <v>1067</v>
      </c>
      <c r="I550" s="2"/>
      <c r="J550" s="10" t="s">
        <v>1068</v>
      </c>
      <c r="K550" s="1"/>
      <c r="L550" s="1"/>
      <c r="M550" s="1"/>
      <c r="N550" s="1"/>
    </row>
    <row r="551" spans="1:14" x14ac:dyDescent="0.25">
      <c r="A551" s="1" t="s">
        <v>40</v>
      </c>
      <c r="B551" s="1" t="s">
        <v>235</v>
      </c>
      <c r="C551" s="1"/>
      <c r="D551" s="1"/>
      <c r="E551" s="2" t="s">
        <v>1049</v>
      </c>
      <c r="F551" s="2">
        <v>24</v>
      </c>
      <c r="G551" s="2">
        <v>58</v>
      </c>
      <c r="H551" s="2" t="s">
        <v>1071</v>
      </c>
      <c r="I551" s="2"/>
      <c r="J551" s="10" t="s">
        <v>1072</v>
      </c>
      <c r="K551" s="1"/>
      <c r="L551" s="1"/>
      <c r="M551" s="1"/>
      <c r="N551" s="1"/>
    </row>
    <row r="552" spans="1:14" x14ac:dyDescent="0.25">
      <c r="A552" s="1" t="s">
        <v>40</v>
      </c>
      <c r="B552" s="1" t="s">
        <v>235</v>
      </c>
      <c r="C552" s="1"/>
      <c r="D552" s="1"/>
      <c r="E552" s="2" t="s">
        <v>1049</v>
      </c>
      <c r="F552" s="2">
        <v>24</v>
      </c>
      <c r="G552" s="2">
        <v>29</v>
      </c>
      <c r="H552" s="2" t="s">
        <v>1063</v>
      </c>
      <c r="I552" s="2"/>
      <c r="J552" s="10" t="s">
        <v>1064</v>
      </c>
      <c r="K552" s="1"/>
      <c r="L552" s="1"/>
      <c r="M552" s="1"/>
      <c r="N552" s="1"/>
    </row>
    <row r="553" spans="1:14" x14ac:dyDescent="0.25">
      <c r="A553" s="1" t="s">
        <v>40</v>
      </c>
      <c r="B553" s="1" t="s">
        <v>235</v>
      </c>
      <c r="C553" s="1"/>
      <c r="D553" s="1"/>
      <c r="E553" s="2" t="s">
        <v>1049</v>
      </c>
      <c r="F553" s="2">
        <v>25</v>
      </c>
      <c r="G553" s="2">
        <v>61</v>
      </c>
      <c r="H553" s="5" t="s">
        <v>1079</v>
      </c>
      <c r="I553" s="2"/>
      <c r="J553" s="10" t="s">
        <v>1080</v>
      </c>
      <c r="K553" s="1"/>
      <c r="L553" s="1"/>
      <c r="M553" s="1"/>
      <c r="N553" s="1"/>
    </row>
    <row r="554" spans="1:14" x14ac:dyDescent="0.25">
      <c r="A554" s="1" t="s">
        <v>40</v>
      </c>
      <c r="B554" s="1" t="s">
        <v>235</v>
      </c>
      <c r="C554" s="1"/>
      <c r="D554" s="1"/>
      <c r="E554" s="2" t="s">
        <v>1049</v>
      </c>
      <c r="F554" s="2">
        <v>25</v>
      </c>
      <c r="G554" s="2">
        <v>28</v>
      </c>
      <c r="H554" s="2" t="s">
        <v>1077</v>
      </c>
      <c r="I554" s="2"/>
      <c r="J554" s="10" t="s">
        <v>1078</v>
      </c>
      <c r="K554" s="1"/>
      <c r="L554" s="1"/>
      <c r="M554" s="1"/>
      <c r="N554" s="1"/>
    </row>
    <row r="555" spans="1:14" x14ac:dyDescent="0.25">
      <c r="A555" s="1" t="s">
        <v>40</v>
      </c>
      <c r="B555" s="1" t="s">
        <v>235</v>
      </c>
      <c r="C555" s="1"/>
      <c r="D555" s="1"/>
      <c r="E555" s="2" t="s">
        <v>1049</v>
      </c>
      <c r="F555" s="2">
        <v>25</v>
      </c>
      <c r="G555" s="2">
        <v>12</v>
      </c>
      <c r="H555" s="2" t="s">
        <v>1075</v>
      </c>
      <c r="I555" s="2"/>
      <c r="J555" s="10" t="s">
        <v>1076</v>
      </c>
      <c r="K555" s="1"/>
      <c r="L555" s="1"/>
      <c r="M555" s="1"/>
      <c r="N555" s="1"/>
    </row>
    <row r="556" spans="1:14" x14ac:dyDescent="0.25">
      <c r="A556" s="1" t="s">
        <v>40</v>
      </c>
      <c r="B556" s="1" t="s">
        <v>235</v>
      </c>
      <c r="C556" s="1"/>
      <c r="D556" s="1"/>
      <c r="E556" s="2" t="s">
        <v>1049</v>
      </c>
      <c r="F556" s="2">
        <v>25</v>
      </c>
      <c r="G556" s="2">
        <v>4</v>
      </c>
      <c r="H556" s="2" t="s">
        <v>1073</v>
      </c>
      <c r="I556" s="2"/>
      <c r="J556" s="10" t="s">
        <v>1074</v>
      </c>
      <c r="K556" s="1"/>
      <c r="L556" s="1"/>
      <c r="M556" s="1"/>
      <c r="N556" s="1"/>
    </row>
    <row r="557" spans="1:14" x14ac:dyDescent="0.25">
      <c r="A557" s="1" t="s">
        <v>40</v>
      </c>
      <c r="B557" s="1" t="s">
        <v>235</v>
      </c>
      <c r="C557" s="1"/>
      <c r="D557" s="1"/>
      <c r="E557" s="2" t="s">
        <v>1049</v>
      </c>
      <c r="F557" s="2">
        <v>26</v>
      </c>
      <c r="G557" s="2">
        <v>29</v>
      </c>
      <c r="H557" s="5" t="s">
        <v>1082</v>
      </c>
      <c r="I557" s="2"/>
      <c r="J557" s="10" t="s">
        <v>1083</v>
      </c>
      <c r="K557" s="1"/>
      <c r="L557" s="1"/>
      <c r="M557" s="1"/>
      <c r="N557" s="1"/>
    </row>
    <row r="558" spans="1:14" x14ac:dyDescent="0.25">
      <c r="A558" s="1" t="s">
        <v>40</v>
      </c>
      <c r="B558" s="1" t="s">
        <v>235</v>
      </c>
      <c r="C558" s="1"/>
      <c r="D558" s="1"/>
      <c r="E558" s="2" t="s">
        <v>1049</v>
      </c>
      <c r="F558" s="2">
        <v>26</v>
      </c>
      <c r="G558" s="2">
        <v>45</v>
      </c>
      <c r="H558" s="2" t="s">
        <v>1085</v>
      </c>
      <c r="I558" s="2"/>
      <c r="J558" s="10" t="s">
        <v>1086</v>
      </c>
      <c r="K558" s="1"/>
      <c r="L558" s="1"/>
      <c r="M558" s="1"/>
      <c r="N558" s="1"/>
    </row>
    <row r="559" spans="1:14" x14ac:dyDescent="0.25">
      <c r="A559" s="1" t="s">
        <v>40</v>
      </c>
      <c r="B559" s="1" t="s">
        <v>235</v>
      </c>
      <c r="C559" s="1"/>
      <c r="D559" s="1"/>
      <c r="E559" s="2" t="s">
        <v>1049</v>
      </c>
      <c r="F559" s="2">
        <v>26</v>
      </c>
      <c r="G559" s="2">
        <v>40</v>
      </c>
      <c r="H559" s="2" t="s">
        <v>1084</v>
      </c>
      <c r="I559" s="2"/>
      <c r="J559" s="10"/>
      <c r="K559" s="1"/>
      <c r="L559" s="1"/>
      <c r="M559" s="1"/>
      <c r="N559" s="1"/>
    </row>
    <row r="560" spans="1:14" x14ac:dyDescent="0.25">
      <c r="A560" s="1" t="s">
        <v>40</v>
      </c>
      <c r="B560" s="1" t="s">
        <v>235</v>
      </c>
      <c r="C560" s="1"/>
      <c r="D560" s="1"/>
      <c r="E560" s="2" t="s">
        <v>1049</v>
      </c>
      <c r="F560" s="2">
        <v>26</v>
      </c>
      <c r="G560" s="2">
        <v>20</v>
      </c>
      <c r="H560" s="2" t="s">
        <v>1081</v>
      </c>
      <c r="I560" s="2"/>
      <c r="J560" s="10"/>
      <c r="K560" s="1"/>
      <c r="L560" s="1"/>
      <c r="M560" s="1"/>
      <c r="N560" s="1"/>
    </row>
    <row r="561" spans="1:14" x14ac:dyDescent="0.25">
      <c r="A561" s="1" t="s">
        <v>40</v>
      </c>
      <c r="B561" s="1" t="s">
        <v>235</v>
      </c>
      <c r="C561" s="1"/>
      <c r="D561" s="1"/>
      <c r="E561" s="2" t="s">
        <v>1049</v>
      </c>
      <c r="F561" s="2">
        <v>27</v>
      </c>
      <c r="G561" s="2">
        <v>53</v>
      </c>
      <c r="H561" s="5" t="s">
        <v>1091</v>
      </c>
      <c r="I561" s="2"/>
      <c r="J561" s="10" t="s">
        <v>1092</v>
      </c>
      <c r="K561" s="1"/>
      <c r="L561" s="1"/>
      <c r="M561" s="1"/>
      <c r="N561" s="1"/>
    </row>
    <row r="562" spans="1:14" x14ac:dyDescent="0.25">
      <c r="A562" s="1" t="s">
        <v>40</v>
      </c>
      <c r="B562" s="1" t="s">
        <v>235</v>
      </c>
      <c r="C562" s="1"/>
      <c r="D562" s="1"/>
      <c r="E562" s="2" t="s">
        <v>1049</v>
      </c>
      <c r="F562" s="2">
        <v>27</v>
      </c>
      <c r="G562" s="2">
        <v>29</v>
      </c>
      <c r="H562" s="2" t="s">
        <v>1087</v>
      </c>
      <c r="I562" s="2"/>
      <c r="J562" s="10" t="s">
        <v>1088</v>
      </c>
      <c r="K562" s="1"/>
      <c r="L562" s="1"/>
      <c r="M562" s="1"/>
      <c r="N562" s="1"/>
    </row>
    <row r="563" spans="1:14" x14ac:dyDescent="0.25">
      <c r="A563" s="1" t="s">
        <v>40</v>
      </c>
      <c r="B563" s="1" t="s">
        <v>235</v>
      </c>
      <c r="C563" s="1"/>
      <c r="D563" s="1"/>
      <c r="E563" s="2" t="s">
        <v>1049</v>
      </c>
      <c r="F563" s="2">
        <v>27</v>
      </c>
      <c r="G563" s="2">
        <v>33</v>
      </c>
      <c r="H563" s="2" t="s">
        <v>1089</v>
      </c>
      <c r="I563" s="2"/>
      <c r="J563" s="10" t="s">
        <v>1090</v>
      </c>
      <c r="K563" s="1"/>
      <c r="L563" s="1"/>
      <c r="M563" s="1"/>
      <c r="N563" s="1"/>
    </row>
    <row r="564" spans="1:14" x14ac:dyDescent="0.25">
      <c r="A564" s="1" t="s">
        <v>40</v>
      </c>
      <c r="B564" s="1" t="s">
        <v>235</v>
      </c>
      <c r="C564" s="1"/>
      <c r="D564" s="1"/>
      <c r="E564" s="2" t="s">
        <v>1049</v>
      </c>
      <c r="F564" s="2">
        <v>28</v>
      </c>
      <c r="G564" s="2">
        <v>23</v>
      </c>
      <c r="H564" s="5" t="s">
        <v>1095</v>
      </c>
      <c r="I564" s="2"/>
      <c r="J564" s="10" t="s">
        <v>1096</v>
      </c>
      <c r="K564" s="1"/>
      <c r="L564" s="1"/>
      <c r="M564" s="1"/>
      <c r="N564" s="1"/>
    </row>
    <row r="565" spans="1:14" x14ac:dyDescent="0.25">
      <c r="A565" s="1" t="s">
        <v>40</v>
      </c>
      <c r="B565" s="1" t="s">
        <v>235</v>
      </c>
      <c r="C565" s="1"/>
      <c r="D565" s="1"/>
      <c r="E565" s="2" t="s">
        <v>1049</v>
      </c>
      <c r="F565" s="2">
        <v>28</v>
      </c>
      <c r="G565" s="2">
        <v>21</v>
      </c>
      <c r="H565" s="2" t="s">
        <v>1093</v>
      </c>
      <c r="I565" s="2"/>
      <c r="J565" s="10" t="s">
        <v>1094</v>
      </c>
      <c r="K565" s="1"/>
      <c r="L565" s="1"/>
      <c r="M565" s="1"/>
      <c r="N565" s="1"/>
    </row>
    <row r="566" spans="1:14" x14ac:dyDescent="0.25">
      <c r="A566" s="1" t="s">
        <v>40</v>
      </c>
      <c r="B566" s="1" t="s">
        <v>235</v>
      </c>
      <c r="C566" s="1"/>
      <c r="D566" s="1"/>
      <c r="E566" s="2" t="s">
        <v>1049</v>
      </c>
      <c r="F566" s="2">
        <v>29</v>
      </c>
      <c r="G566" s="2">
        <v>51</v>
      </c>
      <c r="H566" s="5" t="s">
        <v>1101</v>
      </c>
      <c r="I566" s="2"/>
      <c r="J566" s="10" t="s">
        <v>1102</v>
      </c>
      <c r="K566" s="1"/>
      <c r="L566" s="1"/>
      <c r="M566" s="1"/>
      <c r="N566" s="1"/>
    </row>
    <row r="567" spans="1:14" x14ac:dyDescent="0.25">
      <c r="A567" s="1" t="s">
        <v>40</v>
      </c>
      <c r="B567" s="1" t="s">
        <v>235</v>
      </c>
      <c r="C567" s="1"/>
      <c r="D567" s="1"/>
      <c r="E567" s="2" t="s">
        <v>1049</v>
      </c>
      <c r="F567" s="2">
        <v>29</v>
      </c>
      <c r="G567" s="2">
        <v>8</v>
      </c>
      <c r="H567" s="2" t="s">
        <v>1097</v>
      </c>
      <c r="I567" s="2"/>
      <c r="J567" s="10" t="s">
        <v>1098</v>
      </c>
      <c r="K567" s="1"/>
      <c r="L567" s="1"/>
      <c r="M567" s="1"/>
      <c r="N567" s="1"/>
    </row>
    <row r="568" spans="1:14" x14ac:dyDescent="0.25">
      <c r="A568" s="1" t="s">
        <v>40</v>
      </c>
      <c r="B568" s="1" t="s">
        <v>235</v>
      </c>
      <c r="C568" s="1"/>
      <c r="D568" s="1"/>
      <c r="E568" s="2" t="s">
        <v>1049</v>
      </c>
      <c r="F568" s="2">
        <v>29</v>
      </c>
      <c r="G568" s="2">
        <v>27</v>
      </c>
      <c r="H568" s="2" t="s">
        <v>1099</v>
      </c>
      <c r="I568" s="2"/>
      <c r="J568" s="10" t="s">
        <v>1100</v>
      </c>
      <c r="K568" s="1"/>
      <c r="L568" s="1"/>
      <c r="M568" s="1"/>
      <c r="N568" s="1"/>
    </row>
    <row r="569" spans="1:14" x14ac:dyDescent="0.25">
      <c r="A569" s="1" t="s">
        <v>40</v>
      </c>
      <c r="B569" s="1" t="s">
        <v>235</v>
      </c>
      <c r="C569" s="1"/>
      <c r="D569" s="1"/>
      <c r="E569" s="2" t="s">
        <v>1049</v>
      </c>
      <c r="F569" s="2">
        <v>29</v>
      </c>
      <c r="G569" s="2">
        <v>58</v>
      </c>
      <c r="H569" s="2" t="s">
        <v>1103</v>
      </c>
      <c r="I569" s="2"/>
      <c r="J569" s="10" t="s">
        <v>1104</v>
      </c>
      <c r="K569" s="1"/>
      <c r="L569" s="1"/>
      <c r="M569" s="1"/>
      <c r="N569" s="1"/>
    </row>
    <row r="570" spans="1:14" x14ac:dyDescent="0.25">
      <c r="A570" s="1" t="s">
        <v>40</v>
      </c>
      <c r="B570" s="1" t="s">
        <v>235</v>
      </c>
      <c r="C570" s="1"/>
      <c r="D570" s="1"/>
      <c r="E570" s="2" t="s">
        <v>1049</v>
      </c>
      <c r="F570" s="2">
        <v>33</v>
      </c>
      <c r="G570" s="2">
        <v>3</v>
      </c>
      <c r="H570" s="5" t="s">
        <v>1107</v>
      </c>
      <c r="I570" s="2"/>
      <c r="J570" s="10" t="s">
        <v>1108</v>
      </c>
      <c r="K570" s="1"/>
      <c r="L570" s="1"/>
      <c r="M570" s="1"/>
      <c r="N570" s="1"/>
    </row>
    <row r="571" spans="1:14" x14ac:dyDescent="0.25">
      <c r="A571" s="1" t="s">
        <v>40</v>
      </c>
      <c r="B571" s="1" t="s">
        <v>235</v>
      </c>
      <c r="C571" s="1"/>
      <c r="D571" s="1"/>
      <c r="E571" s="2" t="s">
        <v>1049</v>
      </c>
      <c r="F571" s="2">
        <v>33</v>
      </c>
      <c r="G571" s="2">
        <v>8</v>
      </c>
      <c r="H571" s="2" t="s">
        <v>1112</v>
      </c>
      <c r="I571" s="2"/>
      <c r="J571" s="10" t="s">
        <v>1113</v>
      </c>
      <c r="K571" s="1"/>
      <c r="L571" s="1"/>
      <c r="M571" s="1"/>
      <c r="N571" s="1"/>
    </row>
    <row r="572" spans="1:14" x14ac:dyDescent="0.25">
      <c r="A572" s="1" t="s">
        <v>40</v>
      </c>
      <c r="B572" s="1" t="s">
        <v>235</v>
      </c>
      <c r="C572" s="1"/>
      <c r="D572" s="1"/>
      <c r="E572" s="2" t="s">
        <v>1049</v>
      </c>
      <c r="F572" s="2">
        <v>33</v>
      </c>
      <c r="G572" s="2">
        <v>2</v>
      </c>
      <c r="H572" s="2" t="s">
        <v>1105</v>
      </c>
      <c r="I572" s="2"/>
      <c r="J572" s="10" t="s">
        <v>1106</v>
      </c>
      <c r="K572" s="1"/>
      <c r="L572" s="1"/>
      <c r="M572" s="1"/>
      <c r="N572" s="1"/>
    </row>
    <row r="573" spans="1:14" x14ac:dyDescent="0.25">
      <c r="A573" s="1" t="s">
        <v>40</v>
      </c>
      <c r="B573" s="1" t="s">
        <v>235</v>
      </c>
      <c r="C573" s="1"/>
      <c r="D573" s="1"/>
      <c r="E573" s="2" t="s">
        <v>1049</v>
      </c>
      <c r="F573" s="2">
        <v>33</v>
      </c>
      <c r="G573" s="2">
        <v>4</v>
      </c>
      <c r="H573" s="2" t="s">
        <v>1109</v>
      </c>
      <c r="I573" s="2"/>
      <c r="J573" s="10" t="s">
        <v>1110</v>
      </c>
      <c r="K573" s="1"/>
      <c r="L573" s="1"/>
      <c r="M573" s="1"/>
      <c r="N573" s="1"/>
    </row>
    <row r="574" spans="1:14" x14ac:dyDescent="0.25">
      <c r="A574" s="1" t="s">
        <v>40</v>
      </c>
      <c r="B574" s="1" t="s">
        <v>235</v>
      </c>
      <c r="C574" s="1"/>
      <c r="D574" s="1"/>
      <c r="E574" s="2" t="s">
        <v>1049</v>
      </c>
      <c r="F574" s="2">
        <v>33</v>
      </c>
      <c r="G574" s="2">
        <v>5</v>
      </c>
      <c r="H574" s="2" t="s">
        <v>1111</v>
      </c>
      <c r="I574" s="2"/>
      <c r="J574" s="10"/>
      <c r="K574" s="1"/>
      <c r="L574" s="1"/>
      <c r="M574" s="1"/>
      <c r="N574" s="1"/>
    </row>
    <row r="575" spans="1:14" x14ac:dyDescent="0.25">
      <c r="A575" s="1" t="s">
        <v>40</v>
      </c>
      <c r="B575" s="1" t="s">
        <v>235</v>
      </c>
      <c r="C575" s="1"/>
      <c r="D575" s="1"/>
      <c r="E575" s="2" t="s">
        <v>1049</v>
      </c>
      <c r="F575" s="2">
        <v>34</v>
      </c>
      <c r="G575" s="2">
        <v>43</v>
      </c>
      <c r="H575" s="5" t="s">
        <v>1118</v>
      </c>
      <c r="I575" s="2"/>
      <c r="J575" s="10" t="s">
        <v>1119</v>
      </c>
      <c r="K575" s="1"/>
      <c r="L575" s="1"/>
      <c r="M575" s="1"/>
      <c r="N575" s="1"/>
    </row>
    <row r="576" spans="1:14" x14ac:dyDescent="0.25">
      <c r="A576" s="1" t="s">
        <v>40</v>
      </c>
      <c r="B576" s="1" t="s">
        <v>235</v>
      </c>
      <c r="C576" s="1"/>
      <c r="D576" s="1"/>
      <c r="E576" s="2" t="s">
        <v>1049</v>
      </c>
      <c r="F576" s="2">
        <v>34</v>
      </c>
      <c r="G576" s="2">
        <v>10</v>
      </c>
      <c r="H576" s="2" t="s">
        <v>1114</v>
      </c>
      <c r="I576" s="2"/>
      <c r="J576" s="10" t="s">
        <v>1115</v>
      </c>
      <c r="K576" s="1"/>
      <c r="L576" s="1"/>
      <c r="M576" s="1"/>
      <c r="N576" s="1"/>
    </row>
    <row r="577" spans="1:14" x14ac:dyDescent="0.25">
      <c r="A577" s="1" t="s">
        <v>40</v>
      </c>
      <c r="B577" s="1" t="s">
        <v>235</v>
      </c>
      <c r="C577" s="1"/>
      <c r="D577" s="1"/>
      <c r="E577" s="2" t="s">
        <v>1049</v>
      </c>
      <c r="F577" s="2">
        <v>34</v>
      </c>
      <c r="G577" s="2">
        <v>119</v>
      </c>
      <c r="H577" s="2" t="s">
        <v>1124</v>
      </c>
      <c r="I577" s="2"/>
      <c r="J577" s="10" t="s">
        <v>1125</v>
      </c>
      <c r="K577" s="1"/>
      <c r="L577" s="1"/>
      <c r="M577" s="1"/>
      <c r="N577" s="1"/>
    </row>
    <row r="578" spans="1:14" x14ac:dyDescent="0.25">
      <c r="A578" s="1" t="s">
        <v>40</v>
      </c>
      <c r="B578" s="1" t="s">
        <v>235</v>
      </c>
      <c r="C578" s="1"/>
      <c r="D578" s="1"/>
      <c r="E578" s="2" t="s">
        <v>1049</v>
      </c>
      <c r="F578" s="2">
        <v>34</v>
      </c>
      <c r="G578" s="2">
        <v>98</v>
      </c>
      <c r="H578" s="2" t="s">
        <v>1122</v>
      </c>
      <c r="I578" s="2"/>
      <c r="J578" s="10" t="s">
        <v>1123</v>
      </c>
      <c r="K578" s="1"/>
      <c r="L578" s="1"/>
      <c r="M578" s="1"/>
      <c r="N578" s="1"/>
    </row>
    <row r="579" spans="1:14" x14ac:dyDescent="0.25">
      <c r="A579" s="1" t="s">
        <v>40</v>
      </c>
      <c r="B579" s="1" t="s">
        <v>235</v>
      </c>
      <c r="C579" s="1"/>
      <c r="D579" s="1"/>
      <c r="E579" s="2" t="s">
        <v>1049</v>
      </c>
      <c r="F579" s="2">
        <v>34</v>
      </c>
      <c r="G579" s="2">
        <v>67</v>
      </c>
      <c r="H579" s="2" t="s">
        <v>1120</v>
      </c>
      <c r="I579" s="2"/>
      <c r="J579" s="10" t="s">
        <v>1121</v>
      </c>
      <c r="K579" s="1"/>
      <c r="L579" s="1"/>
      <c r="M579" s="1"/>
      <c r="N579" s="1"/>
    </row>
    <row r="580" spans="1:14" x14ac:dyDescent="0.25">
      <c r="A580" s="1" t="s">
        <v>40</v>
      </c>
      <c r="B580" s="1" t="s">
        <v>235</v>
      </c>
      <c r="C580" s="1"/>
      <c r="D580" s="1"/>
      <c r="E580" s="2" t="s">
        <v>1049</v>
      </c>
      <c r="F580" s="2">
        <v>34</v>
      </c>
      <c r="G580" s="2">
        <v>35</v>
      </c>
      <c r="H580" s="2" t="s">
        <v>1116</v>
      </c>
      <c r="I580" s="2"/>
      <c r="J580" s="10" t="s">
        <v>1117</v>
      </c>
      <c r="K580" s="1"/>
      <c r="L580" s="1"/>
      <c r="M580" s="1"/>
      <c r="N580" s="1"/>
    </row>
    <row r="581" spans="1:14" x14ac:dyDescent="0.25">
      <c r="A581" s="1" t="s">
        <v>40</v>
      </c>
      <c r="B581" s="1" t="s">
        <v>235</v>
      </c>
      <c r="C581" s="1"/>
      <c r="D581" s="1"/>
      <c r="E581" s="2" t="s">
        <v>1049</v>
      </c>
      <c r="F581" s="2">
        <v>35</v>
      </c>
      <c r="G581" s="2">
        <v>2</v>
      </c>
      <c r="H581" s="5" t="s">
        <v>1126</v>
      </c>
      <c r="I581" s="2"/>
      <c r="J581" s="10" t="s">
        <v>1127</v>
      </c>
      <c r="K581" s="1"/>
      <c r="L581" s="1"/>
      <c r="M581" s="1"/>
      <c r="N581" s="1"/>
    </row>
    <row r="582" spans="1:14" x14ac:dyDescent="0.25">
      <c r="A582" s="1" t="s">
        <v>40</v>
      </c>
      <c r="B582" s="1" t="s">
        <v>235</v>
      </c>
      <c r="C582" s="1"/>
      <c r="D582" s="1"/>
      <c r="E582" s="2" t="s">
        <v>1049</v>
      </c>
      <c r="F582" s="2">
        <v>35</v>
      </c>
      <c r="G582" s="2">
        <v>8</v>
      </c>
      <c r="H582" s="2" t="s">
        <v>1130</v>
      </c>
      <c r="I582" s="2"/>
      <c r="J582" s="10" t="s">
        <v>1131</v>
      </c>
      <c r="K582" s="1"/>
      <c r="L582" s="1"/>
      <c r="M582" s="1"/>
      <c r="N582" s="1"/>
    </row>
    <row r="583" spans="1:14" x14ac:dyDescent="0.25">
      <c r="A583" s="1" t="s">
        <v>40</v>
      </c>
      <c r="B583" s="1" t="s">
        <v>235</v>
      </c>
      <c r="C583" s="1"/>
      <c r="D583" s="1"/>
      <c r="E583" s="2" t="s">
        <v>1049</v>
      </c>
      <c r="F583" s="2">
        <v>35</v>
      </c>
      <c r="G583" s="2">
        <v>6</v>
      </c>
      <c r="H583" s="2" t="s">
        <v>1128</v>
      </c>
      <c r="I583" s="2"/>
      <c r="J583" s="10" t="s">
        <v>1129</v>
      </c>
      <c r="K583" s="1"/>
      <c r="L583" s="1"/>
      <c r="M583" s="1"/>
      <c r="N583" s="1"/>
    </row>
    <row r="584" spans="1:14" x14ac:dyDescent="0.25">
      <c r="A584" s="1" t="s">
        <v>40</v>
      </c>
      <c r="B584" s="1" t="s">
        <v>235</v>
      </c>
      <c r="C584" s="1"/>
      <c r="D584" s="1"/>
      <c r="E584" s="2" t="s">
        <v>1049</v>
      </c>
      <c r="F584" s="2">
        <v>36</v>
      </c>
      <c r="G584" s="2">
        <v>17</v>
      </c>
      <c r="H584" s="2" t="s">
        <v>1135</v>
      </c>
      <c r="I584" s="2"/>
      <c r="J584" s="10" t="s">
        <v>1136</v>
      </c>
      <c r="K584" s="1"/>
      <c r="L584" s="1"/>
      <c r="M584" s="1"/>
      <c r="N584" s="1"/>
    </row>
    <row r="585" spans="1:14" x14ac:dyDescent="0.25">
      <c r="A585" s="1" t="s">
        <v>40</v>
      </c>
      <c r="B585" s="1" t="s">
        <v>235</v>
      </c>
      <c r="C585" s="1"/>
      <c r="D585" s="1"/>
      <c r="E585" s="2" t="s">
        <v>1049</v>
      </c>
      <c r="F585" s="2">
        <v>36</v>
      </c>
      <c r="G585" s="2">
        <v>61</v>
      </c>
      <c r="H585" s="2" t="s">
        <v>1143</v>
      </c>
      <c r="I585" s="2"/>
      <c r="J585" s="10" t="s">
        <v>1144</v>
      </c>
      <c r="K585" s="1"/>
      <c r="L585" s="1"/>
      <c r="M585" s="1"/>
      <c r="N585" s="1"/>
    </row>
    <row r="586" spans="1:14" x14ac:dyDescent="0.25">
      <c r="A586" s="1" t="s">
        <v>40</v>
      </c>
      <c r="B586" s="1" t="s">
        <v>235</v>
      </c>
      <c r="C586" s="1"/>
      <c r="D586" s="1"/>
      <c r="E586" s="2" t="s">
        <v>1049</v>
      </c>
      <c r="F586" s="2">
        <v>36</v>
      </c>
      <c r="G586" s="2">
        <v>52</v>
      </c>
      <c r="H586" s="2" t="s">
        <v>1139</v>
      </c>
      <c r="I586" s="2"/>
      <c r="J586" s="10" t="s">
        <v>1140</v>
      </c>
      <c r="K586" s="1"/>
      <c r="L586" s="1"/>
      <c r="M586" s="1"/>
      <c r="N586" s="1"/>
    </row>
    <row r="587" spans="1:14" x14ac:dyDescent="0.25">
      <c r="A587" s="1" t="s">
        <v>40</v>
      </c>
      <c r="B587" s="1" t="s">
        <v>235</v>
      </c>
      <c r="C587" s="1"/>
      <c r="D587" s="1"/>
      <c r="E587" s="2" t="s">
        <v>1049</v>
      </c>
      <c r="F587" s="2">
        <v>36</v>
      </c>
      <c r="G587" s="2">
        <v>71</v>
      </c>
      <c r="H587" s="2" t="s">
        <v>345</v>
      </c>
      <c r="I587" s="2"/>
      <c r="J587" s="10" t="s">
        <v>1145</v>
      </c>
      <c r="K587" s="1"/>
      <c r="L587" s="1"/>
      <c r="M587" s="1"/>
      <c r="N587" s="1"/>
    </row>
    <row r="588" spans="1:14" x14ac:dyDescent="0.25">
      <c r="A588" s="1" t="s">
        <v>40</v>
      </c>
      <c r="B588" s="1" t="s">
        <v>235</v>
      </c>
      <c r="C588" s="1"/>
      <c r="D588" s="1"/>
      <c r="E588" s="2" t="s">
        <v>1049</v>
      </c>
      <c r="F588" s="2">
        <v>36</v>
      </c>
      <c r="G588" s="2">
        <v>71</v>
      </c>
      <c r="H588" s="2" t="s">
        <v>345</v>
      </c>
      <c r="I588" s="2"/>
      <c r="J588" s="10" t="s">
        <v>1146</v>
      </c>
      <c r="K588" s="1"/>
      <c r="L588" s="1"/>
      <c r="M588" s="1"/>
      <c r="N588" s="1"/>
    </row>
    <row r="589" spans="1:14" x14ac:dyDescent="0.25">
      <c r="A589" s="1" t="s">
        <v>40</v>
      </c>
      <c r="B589" s="1" t="s">
        <v>235</v>
      </c>
      <c r="C589" s="1"/>
      <c r="D589" s="1"/>
      <c r="E589" s="2" t="s">
        <v>1049</v>
      </c>
      <c r="F589" s="2">
        <v>36</v>
      </c>
      <c r="G589" s="2">
        <v>53</v>
      </c>
      <c r="H589" s="2" t="s">
        <v>1141</v>
      </c>
      <c r="I589" s="2"/>
      <c r="J589" s="10" t="s">
        <v>1142</v>
      </c>
      <c r="K589" s="1"/>
      <c r="L589" s="1"/>
      <c r="M589" s="1"/>
      <c r="N589" s="1"/>
    </row>
    <row r="590" spans="1:14" x14ac:dyDescent="0.25">
      <c r="A590" s="1" t="s">
        <v>40</v>
      </c>
      <c r="B590" s="1" t="s">
        <v>235</v>
      </c>
      <c r="C590" s="1"/>
      <c r="D590" s="1"/>
      <c r="E590" s="2" t="s">
        <v>1049</v>
      </c>
      <c r="F590" s="2">
        <v>36</v>
      </c>
      <c r="G590" s="2">
        <v>21</v>
      </c>
      <c r="H590" s="2" t="s">
        <v>1137</v>
      </c>
      <c r="I590" s="2"/>
      <c r="J590" s="10" t="s">
        <v>2434</v>
      </c>
      <c r="K590" s="1"/>
      <c r="L590" s="1"/>
      <c r="M590" s="1"/>
      <c r="N590" s="1"/>
    </row>
    <row r="591" spans="1:14" x14ac:dyDescent="0.25">
      <c r="A591" s="1" t="s">
        <v>40</v>
      </c>
      <c r="B591" s="1" t="s">
        <v>235</v>
      </c>
      <c r="C591" s="1"/>
      <c r="D591" s="1"/>
      <c r="E591" s="2" t="s">
        <v>1049</v>
      </c>
      <c r="F591" s="2">
        <v>37</v>
      </c>
      <c r="G591" s="2">
        <v>8</v>
      </c>
      <c r="H591" s="5" t="s">
        <v>1149</v>
      </c>
      <c r="I591" s="2"/>
      <c r="J591" s="10" t="s">
        <v>1150</v>
      </c>
      <c r="K591" s="1"/>
      <c r="L591" s="1"/>
      <c r="M591" s="1"/>
      <c r="N591" s="1"/>
    </row>
    <row r="592" spans="1:14" x14ac:dyDescent="0.25">
      <c r="A592" s="1" t="s">
        <v>40</v>
      </c>
      <c r="B592" s="1" t="s">
        <v>235</v>
      </c>
      <c r="C592" s="1"/>
      <c r="D592" s="1"/>
      <c r="E592" s="2" t="s">
        <v>1049</v>
      </c>
      <c r="F592" s="2">
        <v>37</v>
      </c>
      <c r="G592" s="2">
        <v>4</v>
      </c>
      <c r="H592" s="2" t="s">
        <v>1147</v>
      </c>
      <c r="I592" s="2"/>
      <c r="J592" s="10" t="s">
        <v>1148</v>
      </c>
      <c r="K592" s="1"/>
      <c r="L592" s="1"/>
      <c r="M592" s="1"/>
      <c r="N592" s="1"/>
    </row>
    <row r="593" spans="1:14" x14ac:dyDescent="0.25">
      <c r="A593" s="1" t="s">
        <v>40</v>
      </c>
      <c r="B593" s="1" t="s">
        <v>235</v>
      </c>
      <c r="C593" s="1"/>
      <c r="D593" s="1"/>
      <c r="E593" s="2" t="s">
        <v>1049</v>
      </c>
      <c r="F593" s="2">
        <v>38</v>
      </c>
      <c r="G593" s="2">
        <v>8</v>
      </c>
      <c r="H593" s="5" t="s">
        <v>1151</v>
      </c>
      <c r="I593" s="2"/>
      <c r="J593" s="10" t="s">
        <v>2435</v>
      </c>
      <c r="K593" s="1"/>
      <c r="L593" s="1"/>
      <c r="M593" s="1"/>
      <c r="N593" s="1"/>
    </row>
    <row r="594" spans="1:14" x14ac:dyDescent="0.25">
      <c r="A594" s="1" t="s">
        <v>40</v>
      </c>
      <c r="B594" s="1" t="s">
        <v>235</v>
      </c>
      <c r="C594" s="1"/>
      <c r="D594" s="1"/>
      <c r="E594" s="2" t="s">
        <v>1049</v>
      </c>
      <c r="F594" s="2">
        <v>38</v>
      </c>
      <c r="G594" s="2">
        <v>10</v>
      </c>
      <c r="H594" s="2" t="s">
        <v>1153</v>
      </c>
      <c r="I594" s="2"/>
      <c r="J594" s="10" t="s">
        <v>1154</v>
      </c>
      <c r="K594" s="1"/>
      <c r="L594" s="1"/>
      <c r="M594" s="1"/>
      <c r="N594" s="1"/>
    </row>
    <row r="595" spans="1:14" x14ac:dyDescent="0.25">
      <c r="A595" s="1" t="s">
        <v>40</v>
      </c>
      <c r="B595" s="1" t="s">
        <v>235</v>
      </c>
      <c r="C595" s="1"/>
      <c r="D595" s="1"/>
      <c r="E595" s="2" t="s">
        <v>1049</v>
      </c>
      <c r="F595" s="2">
        <v>38</v>
      </c>
      <c r="G595" s="2">
        <v>72</v>
      </c>
      <c r="H595" s="2" t="s">
        <v>1161</v>
      </c>
      <c r="I595" s="2"/>
      <c r="J595" s="10" t="s">
        <v>1162</v>
      </c>
      <c r="K595" s="1"/>
      <c r="L595" s="1"/>
      <c r="M595" s="1"/>
      <c r="N595" s="1"/>
    </row>
    <row r="596" spans="1:14" x14ac:dyDescent="0.25">
      <c r="A596" s="1" t="s">
        <v>40</v>
      </c>
      <c r="B596" s="1" t="s">
        <v>235</v>
      </c>
      <c r="C596" s="1"/>
      <c r="D596" s="1"/>
      <c r="E596" s="2" t="s">
        <v>1049</v>
      </c>
      <c r="F596" s="2">
        <v>38</v>
      </c>
      <c r="G596" s="2">
        <v>44</v>
      </c>
      <c r="H596" s="2" t="s">
        <v>1159</v>
      </c>
      <c r="I596" s="2"/>
      <c r="J596" s="10" t="s">
        <v>1160</v>
      </c>
      <c r="K596" s="1"/>
      <c r="L596" s="1"/>
      <c r="M596" s="1"/>
      <c r="N596" s="1"/>
    </row>
    <row r="597" spans="1:14" x14ac:dyDescent="0.25">
      <c r="A597" s="1" t="s">
        <v>40</v>
      </c>
      <c r="B597" s="1" t="s">
        <v>235</v>
      </c>
      <c r="C597" s="1"/>
      <c r="D597" s="1"/>
      <c r="E597" s="2" t="s">
        <v>1049</v>
      </c>
      <c r="F597" s="2">
        <v>38</v>
      </c>
      <c r="G597" s="2">
        <v>95</v>
      </c>
      <c r="H597" s="2" t="s">
        <v>1163</v>
      </c>
      <c r="I597" s="2"/>
      <c r="J597" s="10" t="s">
        <v>1164</v>
      </c>
      <c r="K597" s="1"/>
      <c r="L597" s="1"/>
      <c r="M597" s="1"/>
      <c r="N597" s="1"/>
    </row>
    <row r="598" spans="1:14" x14ac:dyDescent="0.25">
      <c r="A598" s="1" t="s">
        <v>40</v>
      </c>
      <c r="B598" s="1" t="s">
        <v>235</v>
      </c>
      <c r="C598" s="1"/>
      <c r="D598" s="1"/>
      <c r="E598" s="2" t="s">
        <v>1049</v>
      </c>
      <c r="F598" s="2">
        <v>38</v>
      </c>
      <c r="G598" s="2">
        <v>117</v>
      </c>
      <c r="H598" s="2" t="s">
        <v>1165</v>
      </c>
      <c r="I598" s="2"/>
      <c r="J598" s="10" t="s">
        <v>1166</v>
      </c>
      <c r="K598" s="1"/>
      <c r="L598" s="1"/>
      <c r="M598" s="1"/>
      <c r="N598" s="1"/>
    </row>
    <row r="599" spans="1:14" x14ac:dyDescent="0.25">
      <c r="A599" s="1" t="s">
        <v>40</v>
      </c>
      <c r="B599" s="1" t="s">
        <v>235</v>
      </c>
      <c r="C599" s="1"/>
      <c r="D599" s="1"/>
      <c r="E599" s="2" t="s">
        <v>1049</v>
      </c>
      <c r="F599" s="2">
        <v>38</v>
      </c>
      <c r="G599" s="2">
        <v>36</v>
      </c>
      <c r="H599" s="2" t="s">
        <v>1157</v>
      </c>
      <c r="I599" s="2"/>
      <c r="J599" s="10" t="s">
        <v>1158</v>
      </c>
      <c r="K599" s="1"/>
      <c r="L599" s="1"/>
      <c r="M599" s="1"/>
      <c r="N599" s="1"/>
    </row>
    <row r="600" spans="1:14" x14ac:dyDescent="0.25">
      <c r="A600" s="1" t="s">
        <v>40</v>
      </c>
      <c r="B600" s="1" t="s">
        <v>235</v>
      </c>
      <c r="C600" s="1"/>
      <c r="D600" s="1"/>
      <c r="E600" s="2" t="s">
        <v>1049</v>
      </c>
      <c r="F600" s="2">
        <v>38</v>
      </c>
      <c r="G600" s="2">
        <v>25</v>
      </c>
      <c r="H600" s="2" t="s">
        <v>1155</v>
      </c>
      <c r="I600" s="2"/>
      <c r="J600" s="10" t="s">
        <v>1156</v>
      </c>
      <c r="K600" s="1"/>
      <c r="L600" s="1"/>
      <c r="M600" s="1"/>
      <c r="N600" s="1"/>
    </row>
    <row r="601" spans="1:14" x14ac:dyDescent="0.25">
      <c r="A601" s="1" t="s">
        <v>40</v>
      </c>
      <c r="B601" s="1" t="s">
        <v>235</v>
      </c>
      <c r="C601" s="1"/>
      <c r="D601" s="1"/>
      <c r="E601" s="2" t="s">
        <v>1049</v>
      </c>
      <c r="F601" s="2">
        <v>39</v>
      </c>
      <c r="G601" s="2">
        <v>5</v>
      </c>
      <c r="H601" s="5" t="s">
        <v>1168</v>
      </c>
      <c r="I601" s="2"/>
      <c r="J601" s="10" t="s">
        <v>1169</v>
      </c>
      <c r="K601" s="1"/>
      <c r="L601" s="1"/>
      <c r="M601" s="1"/>
      <c r="N601" s="1"/>
    </row>
    <row r="602" spans="1:14" x14ac:dyDescent="0.25">
      <c r="A602" s="1" t="s">
        <v>40</v>
      </c>
      <c r="B602" s="1" t="s">
        <v>235</v>
      </c>
      <c r="C602" s="1"/>
      <c r="D602" s="1"/>
      <c r="E602" s="2" t="s">
        <v>1049</v>
      </c>
      <c r="F602" s="2">
        <v>39</v>
      </c>
      <c r="G602" s="2">
        <v>1</v>
      </c>
      <c r="H602" s="2" t="s">
        <v>1167</v>
      </c>
      <c r="I602" s="2"/>
      <c r="J602" s="10"/>
      <c r="K602" s="1"/>
      <c r="L602" s="1"/>
      <c r="M602" s="1"/>
      <c r="N602" s="1"/>
    </row>
    <row r="603" spans="1:14" x14ac:dyDescent="0.25">
      <c r="A603" s="1" t="s">
        <v>40</v>
      </c>
      <c r="B603" s="1" t="s">
        <v>235</v>
      </c>
      <c r="C603" s="1"/>
      <c r="D603" s="1"/>
      <c r="E603" s="2" t="s">
        <v>1049</v>
      </c>
      <c r="F603" s="2">
        <v>39</v>
      </c>
      <c r="G603" s="2">
        <v>8</v>
      </c>
      <c r="H603" s="2" t="s">
        <v>1170</v>
      </c>
      <c r="I603" s="2"/>
      <c r="J603" s="10"/>
      <c r="K603" s="1"/>
      <c r="L603" s="1"/>
      <c r="M603" s="1"/>
      <c r="N603" s="1"/>
    </row>
    <row r="604" spans="1:14" x14ac:dyDescent="0.25">
      <c r="A604" s="1" t="s">
        <v>40</v>
      </c>
      <c r="B604" s="1" t="s">
        <v>235</v>
      </c>
      <c r="C604" s="1"/>
      <c r="D604" s="1"/>
      <c r="E604" s="2" t="s">
        <v>1049</v>
      </c>
      <c r="F604" s="2">
        <v>43</v>
      </c>
      <c r="G604" s="2">
        <v>9</v>
      </c>
      <c r="H604" s="5" t="s">
        <v>1173</v>
      </c>
      <c r="I604" s="2"/>
      <c r="J604" s="10" t="s">
        <v>1174</v>
      </c>
      <c r="K604" s="1"/>
      <c r="L604" s="1"/>
      <c r="M604" s="1"/>
      <c r="N604" s="1"/>
    </row>
    <row r="605" spans="1:14" x14ac:dyDescent="0.25">
      <c r="A605" s="1" t="s">
        <v>40</v>
      </c>
      <c r="B605" s="1" t="s">
        <v>235</v>
      </c>
      <c r="C605" s="1"/>
      <c r="D605" s="1"/>
      <c r="E605" s="2" t="s">
        <v>1049</v>
      </c>
      <c r="F605" s="2">
        <v>43</v>
      </c>
      <c r="G605" s="2">
        <v>3</v>
      </c>
      <c r="H605" s="2" t="s">
        <v>1171</v>
      </c>
      <c r="I605" s="2"/>
      <c r="J605" s="10" t="s">
        <v>1172</v>
      </c>
      <c r="K605" s="1"/>
      <c r="L605" s="1"/>
      <c r="M605" s="1"/>
      <c r="N605" s="1"/>
    </row>
    <row r="606" spans="1:14" x14ac:dyDescent="0.25">
      <c r="A606" s="1" t="s">
        <v>40</v>
      </c>
      <c r="B606" s="1" t="s">
        <v>235</v>
      </c>
      <c r="C606" s="1"/>
      <c r="D606" s="1"/>
      <c r="E606" s="2" t="s">
        <v>1049</v>
      </c>
      <c r="F606" s="2">
        <v>43</v>
      </c>
      <c r="G606" s="2">
        <v>14</v>
      </c>
      <c r="H606" s="2" t="s">
        <v>1175</v>
      </c>
      <c r="I606" s="2"/>
      <c r="J606" s="10" t="s">
        <v>1176</v>
      </c>
      <c r="K606" s="1"/>
      <c r="L606" s="1"/>
      <c r="M606" s="1"/>
      <c r="N606" s="1"/>
    </row>
    <row r="607" spans="1:14" x14ac:dyDescent="0.25">
      <c r="A607" s="1" t="s">
        <v>40</v>
      </c>
      <c r="B607" s="1" t="s">
        <v>235</v>
      </c>
      <c r="C607" s="1"/>
      <c r="D607" s="1"/>
      <c r="E607" s="2" t="s">
        <v>1049</v>
      </c>
      <c r="F607" s="2">
        <v>44</v>
      </c>
      <c r="G607" s="2">
        <v>57</v>
      </c>
      <c r="H607" s="5" t="s">
        <v>1181</v>
      </c>
      <c r="I607" s="2"/>
      <c r="J607" s="10" t="s">
        <v>1182</v>
      </c>
      <c r="K607" s="1"/>
      <c r="L607" s="1"/>
      <c r="M607" s="1"/>
      <c r="N607" s="1"/>
    </row>
    <row r="608" spans="1:14" x14ac:dyDescent="0.25">
      <c r="A608" s="1" t="s">
        <v>40</v>
      </c>
      <c r="B608" s="1" t="s">
        <v>235</v>
      </c>
      <c r="C608" s="1"/>
      <c r="D608" s="1"/>
      <c r="E608" s="2" t="s">
        <v>1049</v>
      </c>
      <c r="F608" s="2">
        <v>44</v>
      </c>
      <c r="G608" s="2">
        <v>40</v>
      </c>
      <c r="H608" s="2" t="s">
        <v>1179</v>
      </c>
      <c r="I608" s="2"/>
      <c r="J608" s="10" t="s">
        <v>1180</v>
      </c>
      <c r="K608" s="1"/>
      <c r="L608" s="1"/>
      <c r="M608" s="1"/>
      <c r="N608" s="1"/>
    </row>
    <row r="609" spans="1:14" x14ac:dyDescent="0.25">
      <c r="A609" s="1" t="s">
        <v>40</v>
      </c>
      <c r="B609" s="1" t="s">
        <v>235</v>
      </c>
      <c r="C609" s="1"/>
      <c r="D609" s="1"/>
      <c r="E609" s="2" t="s">
        <v>1049</v>
      </c>
      <c r="F609" s="2">
        <v>44</v>
      </c>
      <c r="G609" s="2">
        <v>12</v>
      </c>
      <c r="H609" s="2" t="s">
        <v>1177</v>
      </c>
      <c r="I609" s="2"/>
      <c r="J609" s="10" t="s">
        <v>1178</v>
      </c>
      <c r="K609" s="1"/>
      <c r="L609" s="1"/>
      <c r="M609" s="1"/>
      <c r="N609" s="1"/>
    </row>
    <row r="610" spans="1:14" x14ac:dyDescent="0.25">
      <c r="A610" s="1" t="s">
        <v>40</v>
      </c>
      <c r="B610" s="1" t="s">
        <v>235</v>
      </c>
      <c r="C610" s="1"/>
      <c r="D610" s="1"/>
      <c r="E610" s="2" t="s">
        <v>1049</v>
      </c>
      <c r="F610" s="2">
        <v>44</v>
      </c>
      <c r="G610" s="2">
        <v>82</v>
      </c>
      <c r="H610" s="2" t="s">
        <v>1185</v>
      </c>
      <c r="I610" s="2"/>
      <c r="J610" s="10" t="s">
        <v>1186</v>
      </c>
      <c r="K610" s="1"/>
      <c r="L610" s="1"/>
      <c r="M610" s="1"/>
      <c r="N610" s="1"/>
    </row>
    <row r="611" spans="1:14" x14ac:dyDescent="0.25">
      <c r="A611" s="1" t="s">
        <v>40</v>
      </c>
      <c r="B611" s="1" t="s">
        <v>235</v>
      </c>
      <c r="C611" s="1"/>
      <c r="D611" s="1"/>
      <c r="E611" s="2" t="s">
        <v>1049</v>
      </c>
      <c r="F611" s="2">
        <v>44</v>
      </c>
      <c r="G611" s="2">
        <v>69</v>
      </c>
      <c r="H611" s="2" t="s">
        <v>1183</v>
      </c>
      <c r="I611" s="2"/>
      <c r="J611" s="10" t="s">
        <v>1184</v>
      </c>
      <c r="K611" s="1"/>
      <c r="L611" s="1"/>
      <c r="M611" s="1"/>
      <c r="N611" s="1"/>
    </row>
    <row r="612" spans="1:14" x14ac:dyDescent="0.25">
      <c r="A612" s="1" t="s">
        <v>40</v>
      </c>
      <c r="B612" s="1" t="s">
        <v>235</v>
      </c>
      <c r="C612" s="1"/>
      <c r="D612" s="1"/>
      <c r="E612" s="2" t="s">
        <v>1049</v>
      </c>
      <c r="F612" s="2">
        <v>45</v>
      </c>
      <c r="G612" s="2">
        <v>2</v>
      </c>
      <c r="H612" s="5" t="s">
        <v>1187</v>
      </c>
      <c r="I612" s="2"/>
      <c r="J612" s="10" t="s">
        <v>1188</v>
      </c>
      <c r="K612" s="1"/>
      <c r="L612" s="1"/>
      <c r="M612" s="1"/>
      <c r="N612" s="1"/>
    </row>
    <row r="613" spans="1:14" x14ac:dyDescent="0.25">
      <c r="A613" s="1" t="s">
        <v>40</v>
      </c>
      <c r="B613" s="1" t="s">
        <v>235</v>
      </c>
      <c r="C613" s="1"/>
      <c r="D613" s="1"/>
      <c r="E613" s="2" t="s">
        <v>1049</v>
      </c>
      <c r="F613" s="2">
        <v>45</v>
      </c>
      <c r="G613" s="2">
        <v>8</v>
      </c>
      <c r="H613" s="2" t="s">
        <v>1193</v>
      </c>
      <c r="I613" s="2"/>
      <c r="J613" s="10" t="s">
        <v>1194</v>
      </c>
      <c r="K613" s="1"/>
      <c r="L613" s="1"/>
      <c r="M613" s="1"/>
      <c r="N613" s="1"/>
    </row>
    <row r="614" spans="1:14" x14ac:dyDescent="0.25">
      <c r="A614" s="1" t="s">
        <v>40</v>
      </c>
      <c r="B614" s="1" t="s">
        <v>235</v>
      </c>
      <c r="C614" s="1"/>
      <c r="D614" s="1"/>
      <c r="E614" s="2" t="s">
        <v>1049</v>
      </c>
      <c r="F614" s="2">
        <v>45</v>
      </c>
      <c r="G614" s="2">
        <v>4</v>
      </c>
      <c r="H614" s="2" t="s">
        <v>1189</v>
      </c>
      <c r="I614" s="2"/>
      <c r="J614" s="10" t="s">
        <v>1190</v>
      </c>
      <c r="K614" s="1"/>
      <c r="L614" s="1"/>
      <c r="M614" s="1"/>
      <c r="N614" s="1"/>
    </row>
    <row r="615" spans="1:14" x14ac:dyDescent="0.25">
      <c r="A615" s="1" t="s">
        <v>40</v>
      </c>
      <c r="B615" s="1" t="s">
        <v>235</v>
      </c>
      <c r="C615" s="1"/>
      <c r="D615" s="1"/>
      <c r="E615" s="2" t="s">
        <v>1049</v>
      </c>
      <c r="F615" s="2">
        <v>45</v>
      </c>
      <c r="G615" s="2">
        <v>5</v>
      </c>
      <c r="H615" s="2" t="s">
        <v>1191</v>
      </c>
      <c r="I615" s="2"/>
      <c r="J615" s="10" t="s">
        <v>1192</v>
      </c>
      <c r="K615" s="1"/>
      <c r="L615" s="1"/>
      <c r="M615" s="1"/>
      <c r="N615" s="1"/>
    </row>
    <row r="616" spans="1:14" x14ac:dyDescent="0.25">
      <c r="A616" s="1" t="s">
        <v>40</v>
      </c>
      <c r="B616" s="1" t="s">
        <v>235</v>
      </c>
      <c r="C616" s="1"/>
      <c r="D616" s="1"/>
      <c r="E616" s="2" t="s">
        <v>1049</v>
      </c>
      <c r="F616" s="2">
        <v>46</v>
      </c>
      <c r="G616" s="2">
        <v>2</v>
      </c>
      <c r="H616" s="5" t="s">
        <v>1195</v>
      </c>
      <c r="I616" s="2"/>
      <c r="J616" s="10" t="s">
        <v>1196</v>
      </c>
      <c r="K616" s="1"/>
      <c r="L616" s="1"/>
      <c r="M616" s="1"/>
      <c r="N616" s="1"/>
    </row>
    <row r="617" spans="1:14" x14ac:dyDescent="0.25">
      <c r="A617" s="1" t="s">
        <v>40</v>
      </c>
      <c r="B617" s="1" t="s">
        <v>235</v>
      </c>
      <c r="C617" s="1"/>
      <c r="D617" s="1"/>
      <c r="E617" s="2" t="s">
        <v>1049</v>
      </c>
      <c r="F617" s="2">
        <v>46</v>
      </c>
      <c r="G617" s="2">
        <v>41</v>
      </c>
      <c r="H617" s="2" t="s">
        <v>1201</v>
      </c>
      <c r="I617" s="2"/>
      <c r="J617" s="10" t="s">
        <v>1202</v>
      </c>
      <c r="K617" s="1"/>
      <c r="L617" s="1"/>
      <c r="M617" s="1"/>
      <c r="N617" s="1"/>
    </row>
    <row r="618" spans="1:14" x14ac:dyDescent="0.25">
      <c r="A618" s="1" t="s">
        <v>40</v>
      </c>
      <c r="B618" s="1" t="s">
        <v>235</v>
      </c>
      <c r="C618" s="1"/>
      <c r="D618" s="1"/>
      <c r="E618" s="2" t="s">
        <v>1049</v>
      </c>
      <c r="F618" s="2">
        <v>46</v>
      </c>
      <c r="G618" s="2">
        <v>90</v>
      </c>
      <c r="H618" s="2" t="s">
        <v>1205</v>
      </c>
      <c r="I618" s="2"/>
      <c r="J618" s="10" t="s">
        <v>1206</v>
      </c>
      <c r="K618" s="1"/>
      <c r="L618" s="1"/>
      <c r="M618" s="1"/>
      <c r="N618" s="1"/>
    </row>
    <row r="619" spans="1:14" x14ac:dyDescent="0.25">
      <c r="A619" s="1" t="s">
        <v>40</v>
      </c>
      <c r="B619" s="1" t="s">
        <v>235</v>
      </c>
      <c r="C619" s="1"/>
      <c r="D619" s="1"/>
      <c r="E619" s="2" t="s">
        <v>1049</v>
      </c>
      <c r="F619" s="2">
        <v>46</v>
      </c>
      <c r="G619" s="2">
        <v>73</v>
      </c>
      <c r="H619" s="2" t="s">
        <v>1203</v>
      </c>
      <c r="I619" s="2"/>
      <c r="J619" s="10" t="s">
        <v>1204</v>
      </c>
      <c r="K619" s="1"/>
      <c r="L619" s="1"/>
      <c r="M619" s="1"/>
      <c r="N619" s="1"/>
    </row>
    <row r="620" spans="1:14" x14ac:dyDescent="0.25">
      <c r="A620" s="1" t="s">
        <v>40</v>
      </c>
      <c r="B620" s="1" t="s">
        <v>235</v>
      </c>
      <c r="C620" s="1"/>
      <c r="D620" s="1"/>
      <c r="E620" s="2" t="s">
        <v>1049</v>
      </c>
      <c r="F620" s="2">
        <v>46</v>
      </c>
      <c r="G620" s="2">
        <v>23</v>
      </c>
      <c r="H620" s="2" t="s">
        <v>1199</v>
      </c>
      <c r="I620" s="2"/>
      <c r="J620" s="10" t="s">
        <v>1200</v>
      </c>
      <c r="K620" s="1"/>
      <c r="L620" s="1"/>
      <c r="M620" s="1"/>
      <c r="N620" s="1"/>
    </row>
    <row r="621" spans="1:14" x14ac:dyDescent="0.25">
      <c r="A621" s="1" t="s">
        <v>40</v>
      </c>
      <c r="B621" s="1" t="s">
        <v>235</v>
      </c>
      <c r="C621" s="1"/>
      <c r="D621" s="1"/>
      <c r="E621" s="2" t="s">
        <v>1049</v>
      </c>
      <c r="F621" s="2">
        <v>46</v>
      </c>
      <c r="G621" s="2">
        <v>20</v>
      </c>
      <c r="H621" s="2" t="s">
        <v>1197</v>
      </c>
      <c r="I621" s="2"/>
      <c r="J621" s="10" t="s">
        <v>1198</v>
      </c>
      <c r="K621" s="1"/>
      <c r="L621" s="1"/>
      <c r="M621" s="1"/>
      <c r="N621" s="1"/>
    </row>
    <row r="622" spans="1:14" x14ac:dyDescent="0.25">
      <c r="A622" s="1" t="s">
        <v>40</v>
      </c>
      <c r="B622" s="1" t="s">
        <v>235</v>
      </c>
      <c r="C622" s="1"/>
      <c r="D622" s="1"/>
      <c r="E622" s="2" t="s">
        <v>1049</v>
      </c>
      <c r="F622" s="2">
        <v>47</v>
      </c>
      <c r="G622" s="2">
        <v>2</v>
      </c>
      <c r="H622" s="5" t="s">
        <v>1207</v>
      </c>
      <c r="I622" s="2"/>
      <c r="J622" s="10" t="s">
        <v>1208</v>
      </c>
      <c r="K622" s="1"/>
      <c r="L622" s="1"/>
      <c r="M622" s="1"/>
      <c r="N622" s="1"/>
    </row>
    <row r="623" spans="1:14" x14ac:dyDescent="0.25">
      <c r="A623" s="1" t="s">
        <v>40</v>
      </c>
      <c r="B623" s="1" t="s">
        <v>235</v>
      </c>
      <c r="C623" s="1"/>
      <c r="D623" s="1"/>
      <c r="E623" s="2" t="s">
        <v>1049</v>
      </c>
      <c r="F623" s="2">
        <v>47</v>
      </c>
      <c r="G623" s="2">
        <v>4</v>
      </c>
      <c r="H623" s="2" t="s">
        <v>1209</v>
      </c>
      <c r="I623" s="2"/>
      <c r="J623" s="10" t="s">
        <v>1210</v>
      </c>
      <c r="K623" s="1"/>
      <c r="L623" s="1"/>
      <c r="M623" s="1"/>
      <c r="N623" s="1"/>
    </row>
    <row r="624" spans="1:14" x14ac:dyDescent="0.25">
      <c r="A624" s="1" t="s">
        <v>40</v>
      </c>
      <c r="B624" s="1" t="s">
        <v>235</v>
      </c>
      <c r="C624" s="1"/>
      <c r="D624" s="1"/>
      <c r="E624" s="2" t="s">
        <v>1049</v>
      </c>
      <c r="F624" s="2">
        <v>48</v>
      </c>
      <c r="G624" s="2">
        <v>38</v>
      </c>
      <c r="H624" s="5" t="s">
        <v>1216</v>
      </c>
      <c r="I624" s="2"/>
      <c r="J624" s="10" t="s">
        <v>1217</v>
      </c>
      <c r="K624" s="1"/>
      <c r="L624" s="1"/>
      <c r="M624" s="1"/>
      <c r="N624" s="1"/>
    </row>
    <row r="625" spans="1:14" x14ac:dyDescent="0.25">
      <c r="A625" s="1" t="s">
        <v>40</v>
      </c>
      <c r="B625" s="1" t="s">
        <v>235</v>
      </c>
      <c r="C625" s="1"/>
      <c r="D625" s="1"/>
      <c r="E625" s="2" t="s">
        <v>1049</v>
      </c>
      <c r="F625" s="2">
        <v>48</v>
      </c>
      <c r="G625" s="2">
        <v>87</v>
      </c>
      <c r="H625" s="2" t="s">
        <v>1218</v>
      </c>
      <c r="I625" s="2"/>
      <c r="J625" s="10" t="s">
        <v>1219</v>
      </c>
      <c r="K625" s="1"/>
      <c r="L625" s="1"/>
      <c r="M625" s="1"/>
      <c r="N625" s="1"/>
    </row>
    <row r="626" spans="1:14" x14ac:dyDescent="0.25">
      <c r="A626" s="1" t="s">
        <v>40</v>
      </c>
      <c r="B626" s="1" t="s">
        <v>235</v>
      </c>
      <c r="C626" s="1"/>
      <c r="D626" s="1"/>
      <c r="E626" s="2" t="s">
        <v>1049</v>
      </c>
      <c r="F626" s="2">
        <v>48</v>
      </c>
      <c r="G626" s="2">
        <v>19</v>
      </c>
      <c r="H626" s="2" t="s">
        <v>1214</v>
      </c>
      <c r="I626" s="2"/>
      <c r="J626" s="10" t="s">
        <v>1215</v>
      </c>
      <c r="K626" s="1"/>
      <c r="L626" s="1"/>
      <c r="M626" s="1"/>
      <c r="N626" s="1"/>
    </row>
    <row r="627" spans="1:14" x14ac:dyDescent="0.25">
      <c r="A627" s="1" t="s">
        <v>40</v>
      </c>
      <c r="B627" s="1" t="s">
        <v>235</v>
      </c>
      <c r="C627" s="1"/>
      <c r="D627" s="1"/>
      <c r="E627" s="2" t="s">
        <v>1049</v>
      </c>
      <c r="F627" s="2">
        <v>49</v>
      </c>
      <c r="G627" s="2">
        <v>6</v>
      </c>
      <c r="H627" s="5" t="s">
        <v>1222</v>
      </c>
      <c r="I627" s="2"/>
      <c r="J627" s="10" t="s">
        <v>1223</v>
      </c>
      <c r="K627" s="1"/>
      <c r="L627" s="1"/>
      <c r="M627" s="1"/>
      <c r="N627" s="1"/>
    </row>
    <row r="628" spans="1:14" x14ac:dyDescent="0.25">
      <c r="A628" s="1" t="s">
        <v>40</v>
      </c>
      <c r="B628" s="1" t="s">
        <v>235</v>
      </c>
      <c r="C628" s="1"/>
      <c r="D628" s="1"/>
      <c r="E628" s="2" t="s">
        <v>1049</v>
      </c>
      <c r="F628" s="2">
        <v>49</v>
      </c>
      <c r="G628" s="2">
        <v>7</v>
      </c>
      <c r="H628" s="2" t="s">
        <v>1224</v>
      </c>
      <c r="I628" s="2"/>
      <c r="J628" s="10" t="s">
        <v>1225</v>
      </c>
      <c r="K628" s="1"/>
      <c r="L628" s="1"/>
      <c r="M628" s="1"/>
      <c r="N628" s="1"/>
    </row>
    <row r="629" spans="1:14" x14ac:dyDescent="0.25">
      <c r="A629" s="1" t="s">
        <v>40</v>
      </c>
      <c r="B629" s="1" t="s">
        <v>235</v>
      </c>
      <c r="C629" s="1"/>
      <c r="D629" s="1"/>
      <c r="E629" s="2" t="s">
        <v>1049</v>
      </c>
      <c r="F629" s="2">
        <v>49</v>
      </c>
      <c r="G629" s="2">
        <v>8</v>
      </c>
      <c r="H629" s="2" t="s">
        <v>1226</v>
      </c>
      <c r="I629" s="2"/>
      <c r="J629" s="10" t="s">
        <v>1227</v>
      </c>
      <c r="K629" s="1"/>
      <c r="L629" s="1"/>
      <c r="M629" s="1"/>
      <c r="N629" s="1"/>
    </row>
    <row r="630" spans="1:14" x14ac:dyDescent="0.25">
      <c r="A630" s="1" t="s">
        <v>40</v>
      </c>
      <c r="B630" s="1" t="s">
        <v>235</v>
      </c>
      <c r="C630" s="1"/>
      <c r="D630" s="1"/>
      <c r="E630" s="2" t="s">
        <v>1049</v>
      </c>
      <c r="F630" s="2">
        <v>49</v>
      </c>
      <c r="G630" s="2">
        <v>2</v>
      </c>
      <c r="H630" s="2" t="s">
        <v>1220</v>
      </c>
      <c r="I630" s="2"/>
      <c r="J630" s="10" t="s">
        <v>1221</v>
      </c>
      <c r="K630" s="1"/>
      <c r="L630" s="1"/>
      <c r="M630" s="1"/>
      <c r="N630" s="1"/>
    </row>
    <row r="631" spans="1:14" x14ac:dyDescent="0.25">
      <c r="A631" s="1" t="s">
        <v>40</v>
      </c>
      <c r="B631" s="1" t="s">
        <v>235</v>
      </c>
      <c r="C631" s="1"/>
      <c r="D631" s="1"/>
      <c r="E631" s="2" t="s">
        <v>1049</v>
      </c>
      <c r="F631" s="2">
        <v>50</v>
      </c>
      <c r="G631" s="2">
        <v>65</v>
      </c>
      <c r="H631" s="5" t="s">
        <v>1238</v>
      </c>
      <c r="I631" s="2"/>
      <c r="J631" s="10" t="s">
        <v>1239</v>
      </c>
      <c r="K631" s="1"/>
      <c r="L631" s="1"/>
      <c r="M631" s="1"/>
      <c r="N631" s="1"/>
    </row>
    <row r="632" spans="1:14" x14ac:dyDescent="0.25">
      <c r="A632" s="1" t="s">
        <v>40</v>
      </c>
      <c r="B632" s="1" t="s">
        <v>235</v>
      </c>
      <c r="C632" s="1"/>
      <c r="D632" s="1"/>
      <c r="E632" s="2" t="s">
        <v>1049</v>
      </c>
      <c r="F632" s="2">
        <v>50</v>
      </c>
      <c r="G632" s="2">
        <v>33</v>
      </c>
      <c r="H632" s="2" t="s">
        <v>1234</v>
      </c>
      <c r="I632" s="2"/>
      <c r="J632" s="10" t="s">
        <v>1235</v>
      </c>
      <c r="K632" s="1"/>
      <c r="L632" s="1"/>
      <c r="M632" s="1"/>
      <c r="N632" s="1"/>
    </row>
    <row r="633" spans="1:14" x14ac:dyDescent="0.25">
      <c r="A633" s="1" t="s">
        <v>40</v>
      </c>
      <c r="B633" s="1" t="s">
        <v>235</v>
      </c>
      <c r="C633" s="1"/>
      <c r="D633" s="1"/>
      <c r="E633" s="2" t="s">
        <v>1049</v>
      </c>
      <c r="F633" s="2">
        <v>50</v>
      </c>
      <c r="G633" s="2">
        <v>4</v>
      </c>
      <c r="H633" s="2" t="s">
        <v>1230</v>
      </c>
      <c r="I633" s="2"/>
      <c r="J633" s="10" t="s">
        <v>1231</v>
      </c>
      <c r="K633" s="1"/>
      <c r="L633" s="1"/>
      <c r="M633" s="1"/>
      <c r="N633" s="1"/>
    </row>
    <row r="634" spans="1:14" x14ac:dyDescent="0.25">
      <c r="A634" s="1" t="s">
        <v>40</v>
      </c>
      <c r="B634" s="1" t="s">
        <v>235</v>
      </c>
      <c r="C634" s="1"/>
      <c r="D634" s="1"/>
      <c r="E634" s="2" t="s">
        <v>1049</v>
      </c>
      <c r="F634" s="2">
        <v>50</v>
      </c>
      <c r="G634" s="2">
        <v>83</v>
      </c>
      <c r="H634" s="2" t="s">
        <v>1242</v>
      </c>
      <c r="I634" s="2"/>
      <c r="J634" s="10" t="s">
        <v>1243</v>
      </c>
      <c r="K634" s="1"/>
      <c r="L634" s="1"/>
      <c r="M634" s="1"/>
      <c r="N634" s="1"/>
    </row>
    <row r="635" spans="1:14" x14ac:dyDescent="0.25">
      <c r="A635" s="1" t="s">
        <v>40</v>
      </c>
      <c r="B635" s="1" t="s">
        <v>235</v>
      </c>
      <c r="C635" s="1"/>
      <c r="D635" s="1"/>
      <c r="E635" s="2" t="s">
        <v>1049</v>
      </c>
      <c r="F635" s="2">
        <v>50</v>
      </c>
      <c r="G635" s="2">
        <v>7</v>
      </c>
      <c r="H635" s="2" t="s">
        <v>1232</v>
      </c>
      <c r="I635" s="2"/>
      <c r="J635" s="10" t="s">
        <v>1233</v>
      </c>
      <c r="K635" s="1"/>
      <c r="L635" s="1"/>
      <c r="M635" s="1"/>
      <c r="N635" s="1"/>
    </row>
    <row r="636" spans="1:14" x14ac:dyDescent="0.25">
      <c r="A636" s="1" t="s">
        <v>40</v>
      </c>
      <c r="B636" s="1" t="s">
        <v>235</v>
      </c>
      <c r="C636" s="1"/>
      <c r="D636" s="1"/>
      <c r="E636" s="2" t="s">
        <v>1049</v>
      </c>
      <c r="F636" s="2">
        <v>50</v>
      </c>
      <c r="G636" s="2">
        <v>75</v>
      </c>
      <c r="H636" s="2" t="s">
        <v>1240</v>
      </c>
      <c r="I636" s="2"/>
      <c r="J636" s="10" t="s">
        <v>1241</v>
      </c>
      <c r="K636" s="1"/>
      <c r="L636" s="1"/>
      <c r="M636" s="1"/>
      <c r="N636" s="1"/>
    </row>
    <row r="637" spans="1:14" x14ac:dyDescent="0.25">
      <c r="A637" s="1" t="s">
        <v>40</v>
      </c>
      <c r="B637" s="1" t="s">
        <v>235</v>
      </c>
      <c r="C637" s="1"/>
      <c r="D637" s="1"/>
      <c r="E637" s="2" t="s">
        <v>1049</v>
      </c>
      <c r="F637" s="2">
        <v>50</v>
      </c>
      <c r="G637" s="2">
        <v>49</v>
      </c>
      <c r="H637" s="2" t="s">
        <v>1236</v>
      </c>
      <c r="I637" s="2"/>
      <c r="J637" s="10" t="s">
        <v>1237</v>
      </c>
      <c r="K637" s="1"/>
      <c r="L637" s="1"/>
      <c r="M637" s="1"/>
      <c r="N637" s="1"/>
    </row>
    <row r="638" spans="1:14" x14ac:dyDescent="0.25">
      <c r="A638" s="1" t="s">
        <v>40</v>
      </c>
      <c r="B638" s="1" t="s">
        <v>235</v>
      </c>
      <c r="C638" s="1"/>
      <c r="D638" s="1"/>
      <c r="E638" s="2" t="s">
        <v>1049</v>
      </c>
      <c r="F638" s="2">
        <v>51</v>
      </c>
      <c r="G638" s="2">
        <v>6</v>
      </c>
      <c r="H638" s="5" t="s">
        <v>1248</v>
      </c>
      <c r="I638" s="2"/>
      <c r="J638" s="10" t="s">
        <v>1249</v>
      </c>
      <c r="K638" s="1"/>
      <c r="L638" s="1"/>
      <c r="M638" s="1"/>
      <c r="N638" s="1"/>
    </row>
    <row r="639" spans="1:14" x14ac:dyDescent="0.25">
      <c r="A639" s="1" t="s">
        <v>40</v>
      </c>
      <c r="B639" s="1" t="s">
        <v>235</v>
      </c>
      <c r="C639" s="1"/>
      <c r="D639" s="1"/>
      <c r="E639" s="2" t="s">
        <v>1049</v>
      </c>
      <c r="F639" s="2">
        <v>51</v>
      </c>
      <c r="G639" s="2">
        <v>5</v>
      </c>
      <c r="H639" s="2" t="s">
        <v>1246</v>
      </c>
      <c r="I639" s="2"/>
      <c r="J639" s="10" t="s">
        <v>1247</v>
      </c>
      <c r="K639" s="1"/>
      <c r="L639" s="1"/>
      <c r="M639" s="1"/>
      <c r="N639" s="1"/>
    </row>
    <row r="640" spans="1:14" x14ac:dyDescent="0.25">
      <c r="A640" s="1" t="s">
        <v>40</v>
      </c>
      <c r="B640" s="1" t="s">
        <v>235</v>
      </c>
      <c r="C640" s="1"/>
      <c r="D640" s="1"/>
      <c r="E640" s="2" t="s">
        <v>1049</v>
      </c>
      <c r="F640" s="2">
        <v>51</v>
      </c>
      <c r="G640" s="2">
        <v>2</v>
      </c>
      <c r="H640" s="2" t="s">
        <v>1244</v>
      </c>
      <c r="I640" s="2"/>
      <c r="J640" s="10" t="s">
        <v>1245</v>
      </c>
      <c r="K640" s="1"/>
      <c r="L640" s="1"/>
      <c r="M640" s="1"/>
      <c r="N640" s="1"/>
    </row>
    <row r="641" spans="1:14" x14ac:dyDescent="0.25">
      <c r="A641" s="1" t="s">
        <v>40</v>
      </c>
      <c r="B641" s="1" t="s">
        <v>235</v>
      </c>
      <c r="C641" s="1"/>
      <c r="D641" s="1"/>
      <c r="E641" s="2" t="s">
        <v>1049</v>
      </c>
      <c r="F641" s="2">
        <v>53</v>
      </c>
      <c r="G641" s="2">
        <v>4</v>
      </c>
      <c r="H641" s="5" t="s">
        <v>1254</v>
      </c>
      <c r="I641" s="2"/>
      <c r="J641" s="10" t="s">
        <v>1255</v>
      </c>
      <c r="K641" s="1"/>
      <c r="L641" s="1"/>
      <c r="M641" s="1"/>
      <c r="N641" s="1"/>
    </row>
    <row r="642" spans="1:14" x14ac:dyDescent="0.25">
      <c r="A642" s="1" t="s">
        <v>40</v>
      </c>
      <c r="B642" s="1" t="s">
        <v>235</v>
      </c>
      <c r="C642" s="1"/>
      <c r="D642" s="1"/>
      <c r="E642" s="2" t="s">
        <v>1049</v>
      </c>
      <c r="F642" s="2">
        <v>53</v>
      </c>
      <c r="G642" s="2">
        <v>2</v>
      </c>
      <c r="H642" s="5" t="s">
        <v>1252</v>
      </c>
      <c r="I642" s="2"/>
      <c r="J642" s="10" t="s">
        <v>1253</v>
      </c>
      <c r="K642" s="1"/>
      <c r="L642" s="1"/>
      <c r="M642" s="1"/>
      <c r="N642" s="1"/>
    </row>
    <row r="643" spans="1:14" x14ac:dyDescent="0.25">
      <c r="A643" s="1" t="s">
        <v>40</v>
      </c>
      <c r="B643" s="1" t="s">
        <v>235</v>
      </c>
      <c r="C643" s="1"/>
      <c r="D643" s="1"/>
      <c r="E643" s="2" t="s">
        <v>1049</v>
      </c>
      <c r="F643" s="2">
        <v>53</v>
      </c>
      <c r="G643" s="2">
        <v>7</v>
      </c>
      <c r="H643" s="2" t="s">
        <v>1256</v>
      </c>
      <c r="I643" s="2"/>
      <c r="J643" s="10"/>
      <c r="K643" s="1"/>
      <c r="L643" s="1"/>
      <c r="M643" s="1"/>
      <c r="N643" s="1"/>
    </row>
    <row r="644" spans="1:14" x14ac:dyDescent="0.25">
      <c r="A644" s="1" t="s">
        <v>40</v>
      </c>
      <c r="B644" s="1" t="s">
        <v>235</v>
      </c>
      <c r="C644" s="1"/>
      <c r="D644" s="1"/>
      <c r="E644" s="2" t="s">
        <v>1049</v>
      </c>
      <c r="F644" s="2">
        <v>53</v>
      </c>
      <c r="G644" s="2">
        <v>1</v>
      </c>
      <c r="H644" s="2" t="s">
        <v>1250</v>
      </c>
      <c r="I644" s="2"/>
      <c r="J644" s="10" t="s">
        <v>1251</v>
      </c>
      <c r="K644" s="1"/>
      <c r="L644" s="1"/>
      <c r="M644" s="1"/>
      <c r="N644" s="1"/>
    </row>
    <row r="645" spans="1:14" x14ac:dyDescent="0.25">
      <c r="A645" s="1" t="s">
        <v>40</v>
      </c>
      <c r="B645" s="1" t="s">
        <v>235</v>
      </c>
      <c r="C645" s="1"/>
      <c r="D645" s="1"/>
      <c r="E645" s="2" t="s">
        <v>1049</v>
      </c>
      <c r="F645" s="2">
        <v>55</v>
      </c>
      <c r="G645" s="2">
        <v>16</v>
      </c>
      <c r="H645" s="5" t="s">
        <v>1263</v>
      </c>
      <c r="I645" s="2"/>
      <c r="J645" s="10" t="s">
        <v>1264</v>
      </c>
      <c r="K645" s="1"/>
      <c r="L645" s="1"/>
      <c r="M645" s="1"/>
      <c r="N645" s="1"/>
    </row>
    <row r="646" spans="1:14" x14ac:dyDescent="0.25">
      <c r="A646" s="1" t="s">
        <v>40</v>
      </c>
      <c r="B646" s="1" t="s">
        <v>235</v>
      </c>
      <c r="C646" s="1"/>
      <c r="D646" s="1"/>
      <c r="E646" s="2" t="s">
        <v>1049</v>
      </c>
      <c r="F646" s="2">
        <v>55</v>
      </c>
      <c r="G646" s="2">
        <v>13</v>
      </c>
      <c r="H646" s="2" t="s">
        <v>1259</v>
      </c>
      <c r="I646" s="2"/>
      <c r="J646" s="10" t="s">
        <v>1260</v>
      </c>
      <c r="K646" s="1"/>
      <c r="L646" s="1"/>
      <c r="M646" s="1"/>
      <c r="N646" s="1"/>
    </row>
    <row r="647" spans="1:14" x14ac:dyDescent="0.25">
      <c r="A647" s="1" t="s">
        <v>40</v>
      </c>
      <c r="B647" s="1" t="s">
        <v>235</v>
      </c>
      <c r="C647" s="1"/>
      <c r="D647" s="1"/>
      <c r="E647" s="2" t="s">
        <v>1049</v>
      </c>
      <c r="F647" s="2">
        <v>55</v>
      </c>
      <c r="G647" s="2">
        <v>14</v>
      </c>
      <c r="H647" s="2" t="s">
        <v>1261</v>
      </c>
      <c r="I647" s="2"/>
      <c r="J647" s="10" t="s">
        <v>1262</v>
      </c>
      <c r="K647" s="1"/>
      <c r="L647" s="1"/>
      <c r="M647" s="1"/>
      <c r="N647" s="1"/>
    </row>
    <row r="648" spans="1:14" x14ac:dyDescent="0.25">
      <c r="A648" s="1" t="s">
        <v>40</v>
      </c>
      <c r="B648" s="1" t="s">
        <v>235</v>
      </c>
      <c r="C648" s="1"/>
      <c r="D648" s="1"/>
      <c r="E648" s="2" t="s">
        <v>1049</v>
      </c>
      <c r="F648" s="2">
        <v>55</v>
      </c>
      <c r="G648" s="2">
        <v>8</v>
      </c>
      <c r="H648" s="2" t="s">
        <v>1257</v>
      </c>
      <c r="I648" s="2"/>
      <c r="J648" s="10" t="s">
        <v>1258</v>
      </c>
      <c r="K648" s="1"/>
      <c r="L648" s="1"/>
      <c r="M648" s="1"/>
      <c r="N648" s="1"/>
    </row>
    <row r="649" spans="1:14" x14ac:dyDescent="0.25">
      <c r="A649" s="1" t="s">
        <v>40</v>
      </c>
      <c r="B649" s="1" t="s">
        <v>235</v>
      </c>
      <c r="C649" s="1"/>
      <c r="D649" s="1"/>
      <c r="E649" s="2" t="s">
        <v>1049</v>
      </c>
      <c r="F649" s="2">
        <v>57</v>
      </c>
      <c r="G649" s="2">
        <v>2</v>
      </c>
      <c r="H649" s="5" t="s">
        <v>1267</v>
      </c>
      <c r="I649" s="2"/>
      <c r="J649" s="10" t="s">
        <v>1268</v>
      </c>
      <c r="K649" s="1"/>
      <c r="L649" s="1"/>
      <c r="M649" s="1"/>
      <c r="N649" s="1"/>
    </row>
    <row r="650" spans="1:14" x14ac:dyDescent="0.25">
      <c r="A650" s="1" t="s">
        <v>40</v>
      </c>
      <c r="B650" s="1" t="s">
        <v>235</v>
      </c>
      <c r="C650" s="1"/>
      <c r="D650" s="1"/>
      <c r="E650" s="2" t="s">
        <v>1049</v>
      </c>
      <c r="F650" s="2">
        <v>57</v>
      </c>
      <c r="G650" s="2">
        <v>1</v>
      </c>
      <c r="H650" s="2" t="s">
        <v>1265</v>
      </c>
      <c r="I650" s="2"/>
      <c r="J650" s="10" t="s">
        <v>1266</v>
      </c>
      <c r="K650" s="1"/>
      <c r="L650" s="1"/>
      <c r="M650" s="1"/>
      <c r="N650" s="1"/>
    </row>
    <row r="651" spans="1:14" x14ac:dyDescent="0.25">
      <c r="A651" s="1" t="s">
        <v>40</v>
      </c>
      <c r="B651" s="1" t="s">
        <v>235</v>
      </c>
      <c r="C651" s="1"/>
      <c r="D651" s="1"/>
      <c r="E651" s="2" t="s">
        <v>1049</v>
      </c>
      <c r="F651" s="2">
        <v>57</v>
      </c>
      <c r="G651" s="2">
        <v>6</v>
      </c>
      <c r="H651" s="2" t="s">
        <v>1271</v>
      </c>
      <c r="I651" s="2"/>
      <c r="J651" s="10" t="s">
        <v>1272</v>
      </c>
      <c r="K651" s="1"/>
      <c r="L651" s="1"/>
      <c r="M651" s="1"/>
      <c r="N651" s="1"/>
    </row>
    <row r="652" spans="1:14" x14ac:dyDescent="0.25">
      <c r="A652" s="1" t="s">
        <v>40</v>
      </c>
      <c r="B652" s="1" t="s">
        <v>235</v>
      </c>
      <c r="C652" s="1"/>
      <c r="D652" s="1"/>
      <c r="E652" s="2" t="s">
        <v>1049</v>
      </c>
      <c r="F652" s="2">
        <v>57</v>
      </c>
      <c r="G652" s="2">
        <v>5</v>
      </c>
      <c r="H652" s="2" t="s">
        <v>1269</v>
      </c>
      <c r="I652" s="2"/>
      <c r="J652" s="10" t="s">
        <v>1270</v>
      </c>
      <c r="K652" s="1"/>
      <c r="L652" s="1"/>
      <c r="M652" s="1"/>
      <c r="N652" s="1"/>
    </row>
    <row r="653" spans="1:14" x14ac:dyDescent="0.25">
      <c r="A653" s="1" t="s">
        <v>40</v>
      </c>
      <c r="B653" s="1" t="s">
        <v>235</v>
      </c>
      <c r="C653" s="1"/>
      <c r="D653" s="1"/>
      <c r="E653" s="2" t="s">
        <v>1049</v>
      </c>
      <c r="F653" s="2">
        <v>58</v>
      </c>
      <c r="G653" s="2">
        <v>83</v>
      </c>
      <c r="H653" s="5" t="s">
        <v>1278</v>
      </c>
      <c r="I653" s="2"/>
      <c r="J653" s="10" t="s">
        <v>1279</v>
      </c>
      <c r="K653" s="1"/>
      <c r="L653" s="1"/>
      <c r="M653" s="1"/>
      <c r="N653" s="1"/>
    </row>
    <row r="654" spans="1:14" x14ac:dyDescent="0.25">
      <c r="A654" s="1" t="s">
        <v>40</v>
      </c>
      <c r="B654" s="1" t="s">
        <v>235</v>
      </c>
      <c r="C654" s="1"/>
      <c r="D654" s="1"/>
      <c r="E654" s="2" t="s">
        <v>1049</v>
      </c>
      <c r="F654" s="2">
        <v>58</v>
      </c>
      <c r="G654" s="2">
        <v>35</v>
      </c>
      <c r="H654" s="2" t="s">
        <v>1275</v>
      </c>
      <c r="I654" s="2"/>
      <c r="J654" s="10" t="s">
        <v>1276</v>
      </c>
      <c r="K654" s="1"/>
      <c r="L654" s="1"/>
      <c r="M654" s="1"/>
      <c r="N654" s="1"/>
    </row>
    <row r="655" spans="1:14" x14ac:dyDescent="0.25">
      <c r="A655" s="1" t="s">
        <v>40</v>
      </c>
      <c r="B655" s="1" t="s">
        <v>235</v>
      </c>
      <c r="C655" s="1"/>
      <c r="D655" s="1"/>
      <c r="E655" s="2" t="s">
        <v>1049</v>
      </c>
      <c r="F655" s="2">
        <v>58</v>
      </c>
      <c r="G655" s="2">
        <v>28</v>
      </c>
      <c r="H655" s="2" t="s">
        <v>1273</v>
      </c>
      <c r="I655" s="2"/>
      <c r="J655" s="10" t="s">
        <v>1274</v>
      </c>
      <c r="K655" s="1"/>
      <c r="L655" s="1"/>
      <c r="M655" s="1"/>
      <c r="N655" s="1"/>
    </row>
    <row r="656" spans="1:14" x14ac:dyDescent="0.25">
      <c r="A656" s="1" t="s">
        <v>40</v>
      </c>
      <c r="B656" s="1" t="s">
        <v>235</v>
      </c>
      <c r="C656" s="1"/>
      <c r="D656" s="1"/>
      <c r="E656" s="2" t="s">
        <v>1049</v>
      </c>
      <c r="F656" s="2">
        <v>58</v>
      </c>
      <c r="G656" s="2">
        <v>105</v>
      </c>
      <c r="H656" s="2" t="s">
        <v>1280</v>
      </c>
      <c r="I656" s="2"/>
      <c r="J656" s="10" t="s">
        <v>1281</v>
      </c>
      <c r="K656" s="1"/>
      <c r="L656" s="1"/>
      <c r="M656" s="1"/>
      <c r="N656" s="1"/>
    </row>
    <row r="657" spans="1:14" x14ac:dyDescent="0.25">
      <c r="A657" s="1" t="s">
        <v>40</v>
      </c>
      <c r="B657" s="1" t="s">
        <v>235</v>
      </c>
      <c r="C657" s="1"/>
      <c r="D657" s="1"/>
      <c r="E657" s="2" t="s">
        <v>1049</v>
      </c>
      <c r="F657" s="2">
        <v>58</v>
      </c>
      <c r="G657" s="2">
        <v>74</v>
      </c>
      <c r="H657" s="2" t="s">
        <v>1277</v>
      </c>
      <c r="I657" s="2"/>
      <c r="J657" s="10"/>
      <c r="K657" s="1"/>
      <c r="L657" s="1"/>
      <c r="M657" s="1"/>
      <c r="N657" s="1"/>
    </row>
    <row r="658" spans="1:14" x14ac:dyDescent="0.25">
      <c r="A658" s="1" t="s">
        <v>40</v>
      </c>
      <c r="B658" s="1" t="s">
        <v>235</v>
      </c>
      <c r="C658" s="1"/>
      <c r="D658" s="1"/>
      <c r="E658" s="2" t="s">
        <v>1049</v>
      </c>
      <c r="F658" s="2">
        <v>59</v>
      </c>
      <c r="G658" s="2">
        <v>2</v>
      </c>
      <c r="H658" s="5" t="s">
        <v>1282</v>
      </c>
      <c r="I658" s="2"/>
      <c r="J658" s="10" t="s">
        <v>1283</v>
      </c>
      <c r="K658" s="1"/>
      <c r="L658" s="1"/>
      <c r="M658" s="1"/>
      <c r="N658" s="1"/>
    </row>
    <row r="659" spans="1:14" x14ac:dyDescent="0.25">
      <c r="A659" s="1" t="s">
        <v>40</v>
      </c>
      <c r="B659" s="1" t="s">
        <v>235</v>
      </c>
      <c r="C659" s="1"/>
      <c r="D659" s="1"/>
      <c r="E659" s="2" t="s">
        <v>1049</v>
      </c>
      <c r="F659" s="2">
        <v>59</v>
      </c>
      <c r="G659" s="2">
        <v>6</v>
      </c>
      <c r="H659" s="2" t="s">
        <v>1284</v>
      </c>
      <c r="I659" s="2"/>
      <c r="J659" s="10" t="s">
        <v>1285</v>
      </c>
      <c r="K659" s="1"/>
      <c r="L659" s="1"/>
      <c r="M659" s="1"/>
      <c r="N659" s="1"/>
    </row>
    <row r="660" spans="1:14" x14ac:dyDescent="0.25">
      <c r="A660" s="1" t="s">
        <v>40</v>
      </c>
      <c r="B660" s="1" t="s">
        <v>235</v>
      </c>
      <c r="C660" s="1"/>
      <c r="D660" s="1"/>
      <c r="E660" s="2" t="s">
        <v>1049</v>
      </c>
      <c r="F660" s="2">
        <v>60</v>
      </c>
      <c r="G660" s="2">
        <v>47</v>
      </c>
      <c r="H660" s="5" t="s">
        <v>1288</v>
      </c>
      <c r="I660" s="2"/>
      <c r="J660" s="10" t="s">
        <v>1289</v>
      </c>
      <c r="K660" s="1"/>
      <c r="L660" s="1"/>
      <c r="M660" s="1"/>
      <c r="N660" s="1"/>
    </row>
    <row r="661" spans="1:14" x14ac:dyDescent="0.25">
      <c r="A661" s="1" t="s">
        <v>40</v>
      </c>
      <c r="B661" s="1" t="s">
        <v>235</v>
      </c>
      <c r="C661" s="1"/>
      <c r="D661" s="1"/>
      <c r="E661" s="2" t="s">
        <v>1049</v>
      </c>
      <c r="F661" s="2">
        <v>60</v>
      </c>
      <c r="G661" s="2">
        <v>52</v>
      </c>
      <c r="H661" s="2" t="s">
        <v>1292</v>
      </c>
      <c r="I661" s="2"/>
      <c r="J661" s="10" t="s">
        <v>1293</v>
      </c>
      <c r="K661" s="1"/>
      <c r="L661" s="1"/>
      <c r="M661" s="1"/>
      <c r="N661" s="1"/>
    </row>
    <row r="662" spans="1:14" x14ac:dyDescent="0.25">
      <c r="A662" s="1" t="s">
        <v>40</v>
      </c>
      <c r="B662" s="1" t="s">
        <v>235</v>
      </c>
      <c r="C662" s="1"/>
      <c r="D662" s="1"/>
      <c r="E662" s="2" t="s">
        <v>1049</v>
      </c>
      <c r="F662" s="2">
        <v>60</v>
      </c>
      <c r="G662" s="2">
        <v>39</v>
      </c>
      <c r="H662" s="2" t="s">
        <v>1286</v>
      </c>
      <c r="I662" s="2"/>
      <c r="J662" s="10" t="s">
        <v>1287</v>
      </c>
      <c r="K662" s="1"/>
      <c r="L662" s="1"/>
      <c r="M662" s="1"/>
      <c r="N662" s="1"/>
    </row>
    <row r="663" spans="1:14" x14ac:dyDescent="0.25">
      <c r="A663" s="1" t="s">
        <v>40</v>
      </c>
      <c r="B663" s="1" t="s">
        <v>235</v>
      </c>
      <c r="C663" s="1"/>
      <c r="D663" s="1"/>
      <c r="E663" s="2" t="s">
        <v>1049</v>
      </c>
      <c r="F663" s="2">
        <v>60</v>
      </c>
      <c r="G663" s="2">
        <v>47</v>
      </c>
      <c r="H663" s="2" t="s">
        <v>1290</v>
      </c>
      <c r="I663" s="2"/>
      <c r="J663" s="10" t="s">
        <v>1291</v>
      </c>
      <c r="K663" s="1"/>
      <c r="L663" s="1"/>
      <c r="M663" s="1"/>
      <c r="N663" s="1"/>
    </row>
    <row r="664" spans="1:14" x14ac:dyDescent="0.25">
      <c r="A664" s="1" t="s">
        <v>40</v>
      </c>
      <c r="B664" s="1" t="s">
        <v>235</v>
      </c>
      <c r="C664" s="1"/>
      <c r="D664" s="1"/>
      <c r="E664" s="2" t="s">
        <v>1049</v>
      </c>
      <c r="F664" s="2">
        <v>60</v>
      </c>
      <c r="G664" s="2">
        <v>108</v>
      </c>
      <c r="H664" s="2" t="s">
        <v>1296</v>
      </c>
      <c r="I664" s="2"/>
      <c r="J664" s="10" t="s">
        <v>1297</v>
      </c>
      <c r="K664" s="1"/>
      <c r="L664" s="1"/>
      <c r="M664" s="1"/>
      <c r="N664" s="1"/>
    </row>
    <row r="665" spans="1:14" x14ac:dyDescent="0.25">
      <c r="A665" s="1" t="s">
        <v>40</v>
      </c>
      <c r="B665" s="1" t="s">
        <v>235</v>
      </c>
      <c r="C665" s="1"/>
      <c r="D665" s="1"/>
      <c r="E665" s="2" t="s">
        <v>1049</v>
      </c>
      <c r="F665" s="2">
        <v>60</v>
      </c>
      <c r="G665" s="2">
        <v>88</v>
      </c>
      <c r="H665" s="2" t="s">
        <v>1294</v>
      </c>
      <c r="I665" s="2"/>
      <c r="J665" s="10" t="s">
        <v>1295</v>
      </c>
      <c r="K665" s="1"/>
      <c r="L665" s="1"/>
      <c r="M665" s="1"/>
      <c r="N665" s="1"/>
    </row>
    <row r="666" spans="1:14" x14ac:dyDescent="0.25">
      <c r="A666" s="1" t="s">
        <v>40</v>
      </c>
      <c r="B666" s="1" t="s">
        <v>235</v>
      </c>
      <c r="C666" s="1"/>
      <c r="D666" s="1"/>
      <c r="E666" s="2" t="s">
        <v>1049</v>
      </c>
      <c r="F666" s="2">
        <v>61</v>
      </c>
      <c r="G666" s="2">
        <v>5</v>
      </c>
      <c r="H666" s="5" t="s">
        <v>1300</v>
      </c>
      <c r="I666" s="2"/>
      <c r="J666" s="10" t="s">
        <v>1301</v>
      </c>
      <c r="K666" s="1"/>
      <c r="L666" s="1"/>
      <c r="M666" s="1"/>
      <c r="N666" s="1"/>
    </row>
    <row r="667" spans="1:14" x14ac:dyDescent="0.25">
      <c r="A667" s="1" t="s">
        <v>40</v>
      </c>
      <c r="B667" s="1" t="s">
        <v>235</v>
      </c>
      <c r="C667" s="1"/>
      <c r="D667" s="1"/>
      <c r="E667" s="2" t="s">
        <v>1049</v>
      </c>
      <c r="F667" s="2">
        <v>61</v>
      </c>
      <c r="G667" s="2">
        <v>3</v>
      </c>
      <c r="H667" s="2" t="s">
        <v>1298</v>
      </c>
      <c r="I667" s="2"/>
      <c r="J667" s="10" t="s">
        <v>1299</v>
      </c>
      <c r="K667" s="1"/>
      <c r="L667" s="1"/>
      <c r="M667" s="1"/>
      <c r="N667" s="1"/>
    </row>
    <row r="668" spans="1:14" x14ac:dyDescent="0.25">
      <c r="A668" s="1" t="s">
        <v>40</v>
      </c>
      <c r="B668" s="1" t="s">
        <v>235</v>
      </c>
      <c r="C668" s="1"/>
      <c r="D668" s="1"/>
      <c r="E668" s="2" t="s">
        <v>1049</v>
      </c>
      <c r="F668" s="2">
        <v>61</v>
      </c>
      <c r="G668" s="2">
        <v>7</v>
      </c>
      <c r="H668" s="2" t="s">
        <v>1302</v>
      </c>
      <c r="I668" s="2"/>
      <c r="J668" s="10" t="s">
        <v>1303</v>
      </c>
      <c r="K668" s="1"/>
      <c r="L668" s="1"/>
      <c r="M668" s="1"/>
      <c r="N668" s="1"/>
    </row>
    <row r="669" spans="1:14" x14ac:dyDescent="0.25">
      <c r="A669" s="1" t="s">
        <v>40</v>
      </c>
      <c r="B669" s="1" t="s">
        <v>235</v>
      </c>
      <c r="C669" s="1"/>
      <c r="D669" s="1"/>
      <c r="E669" s="2" t="s">
        <v>1049</v>
      </c>
      <c r="F669" s="2">
        <v>62</v>
      </c>
      <c r="G669" s="2">
        <v>31</v>
      </c>
      <c r="H669" s="5" t="s">
        <v>1310</v>
      </c>
      <c r="I669" s="2"/>
      <c r="J669" s="10" t="s">
        <v>1311</v>
      </c>
      <c r="K669" s="1"/>
      <c r="L669" s="1"/>
      <c r="M669" s="1"/>
      <c r="N669" s="1"/>
    </row>
    <row r="670" spans="1:14" x14ac:dyDescent="0.25">
      <c r="A670" s="1" t="s">
        <v>40</v>
      </c>
      <c r="B670" s="1" t="s">
        <v>235</v>
      </c>
      <c r="C670" s="1"/>
      <c r="D670" s="1"/>
      <c r="E670" s="2" t="s">
        <v>1049</v>
      </c>
      <c r="F670" s="2">
        <v>62</v>
      </c>
      <c r="G670" s="2">
        <v>5</v>
      </c>
      <c r="H670" s="2" t="s">
        <v>1306</v>
      </c>
      <c r="I670" s="2"/>
      <c r="J670" s="10" t="s">
        <v>1307</v>
      </c>
      <c r="K670" s="1"/>
      <c r="L670" s="1"/>
      <c r="M670" s="1"/>
      <c r="N670" s="1"/>
    </row>
    <row r="671" spans="1:14" x14ac:dyDescent="0.25">
      <c r="A671" s="1" t="s">
        <v>40</v>
      </c>
      <c r="B671" s="1" t="s">
        <v>235</v>
      </c>
      <c r="C671" s="1"/>
      <c r="D671" s="1"/>
      <c r="E671" s="2" t="s">
        <v>1049</v>
      </c>
      <c r="F671" s="2">
        <v>62</v>
      </c>
      <c r="G671" s="2">
        <v>8</v>
      </c>
      <c r="H671" s="2" t="s">
        <v>1308</v>
      </c>
      <c r="I671" s="2"/>
      <c r="J671" s="10" t="s">
        <v>1309</v>
      </c>
      <c r="K671" s="1"/>
      <c r="L671" s="1"/>
      <c r="M671" s="1"/>
      <c r="N671" s="1"/>
    </row>
    <row r="672" spans="1:14" x14ac:dyDescent="0.25">
      <c r="A672" s="1" t="s">
        <v>40</v>
      </c>
      <c r="B672" s="1" t="s">
        <v>235</v>
      </c>
      <c r="C672" s="1"/>
      <c r="D672" s="1"/>
      <c r="E672" s="2" t="s">
        <v>1049</v>
      </c>
      <c r="F672" s="2">
        <v>62</v>
      </c>
      <c r="G672" s="2">
        <v>2</v>
      </c>
      <c r="H672" s="2" t="s">
        <v>1304</v>
      </c>
      <c r="I672" s="2"/>
      <c r="J672" s="10" t="s">
        <v>1305</v>
      </c>
      <c r="K672" s="1"/>
      <c r="L672" s="1"/>
      <c r="M672" s="1"/>
      <c r="N672" s="1"/>
    </row>
    <row r="673" spans="1:14" x14ac:dyDescent="0.25">
      <c r="A673" s="1" t="s">
        <v>40</v>
      </c>
      <c r="B673" s="1" t="s">
        <v>235</v>
      </c>
      <c r="C673" s="1"/>
      <c r="D673" s="1"/>
      <c r="E673" s="2" t="s">
        <v>1049</v>
      </c>
      <c r="F673" s="2">
        <v>63</v>
      </c>
      <c r="G673" s="2">
        <v>2</v>
      </c>
      <c r="H673" s="5" t="s">
        <v>1312</v>
      </c>
      <c r="I673" s="2"/>
      <c r="J673" s="10" t="s">
        <v>1313</v>
      </c>
      <c r="K673" s="1"/>
      <c r="L673" s="1"/>
      <c r="M673" s="1"/>
      <c r="N673" s="1"/>
    </row>
    <row r="674" spans="1:14" x14ac:dyDescent="0.25">
      <c r="A674" s="1" t="s">
        <v>40</v>
      </c>
      <c r="B674" s="1" t="s">
        <v>235</v>
      </c>
      <c r="C674" s="1"/>
      <c r="D674" s="1"/>
      <c r="E674" s="2" t="s">
        <v>1049</v>
      </c>
      <c r="F674" s="2">
        <v>63</v>
      </c>
      <c r="G674" s="2">
        <v>3</v>
      </c>
      <c r="H674" s="2" t="s">
        <v>1314</v>
      </c>
      <c r="I674" s="2"/>
      <c r="J674" s="10" t="s">
        <v>1315</v>
      </c>
      <c r="K674" s="1"/>
      <c r="L674" s="1"/>
      <c r="M674" s="1"/>
      <c r="N674" s="1"/>
    </row>
    <row r="675" spans="1:14" x14ac:dyDescent="0.25">
      <c r="A675" s="1" t="s">
        <v>40</v>
      </c>
      <c r="B675" s="1" t="s">
        <v>235</v>
      </c>
      <c r="C675" s="1"/>
      <c r="D675" s="1"/>
      <c r="E675" s="2" t="s">
        <v>1049</v>
      </c>
      <c r="F675" s="2">
        <v>63</v>
      </c>
      <c r="G675" s="2">
        <v>5</v>
      </c>
      <c r="H675" s="2" t="s">
        <v>1316</v>
      </c>
      <c r="I675" s="2"/>
      <c r="J675" s="10" t="s">
        <v>1317</v>
      </c>
      <c r="K675" s="1"/>
      <c r="L675" s="1"/>
      <c r="M675" s="1"/>
      <c r="N675" s="1"/>
    </row>
    <row r="676" spans="1:14" x14ac:dyDescent="0.25">
      <c r="A676" s="1" t="s">
        <v>40</v>
      </c>
      <c r="B676" s="1" t="s">
        <v>235</v>
      </c>
      <c r="C676" s="1"/>
      <c r="D676" s="1"/>
      <c r="E676" s="2" t="s">
        <v>1049</v>
      </c>
      <c r="F676" s="2">
        <v>65</v>
      </c>
      <c r="G676" s="2">
        <v>1</v>
      </c>
      <c r="H676" s="5" t="s">
        <v>1320</v>
      </c>
      <c r="I676" s="2"/>
      <c r="J676" s="10" t="s">
        <v>1321</v>
      </c>
      <c r="K676" s="1"/>
      <c r="L676" s="1"/>
      <c r="M676" s="1"/>
      <c r="N676" s="1"/>
    </row>
    <row r="677" spans="1:14" x14ac:dyDescent="0.25">
      <c r="A677" s="1" t="s">
        <v>40</v>
      </c>
      <c r="B677" s="1" t="s">
        <v>235</v>
      </c>
      <c r="C677" s="1"/>
      <c r="D677" s="1"/>
      <c r="E677" s="2" t="s">
        <v>1049</v>
      </c>
      <c r="F677" s="2">
        <v>65</v>
      </c>
      <c r="G677" s="2">
        <v>2</v>
      </c>
      <c r="H677" s="2" t="s">
        <v>1322</v>
      </c>
      <c r="I677" s="2"/>
      <c r="J677" s="10" t="s">
        <v>1323</v>
      </c>
      <c r="K677" s="1"/>
      <c r="L677" s="1"/>
      <c r="M677" s="1"/>
      <c r="N677" s="1"/>
    </row>
    <row r="678" spans="1:14" x14ac:dyDescent="0.25">
      <c r="A678" s="1" t="s">
        <v>40</v>
      </c>
      <c r="B678" s="1" t="s">
        <v>235</v>
      </c>
      <c r="C678" s="1"/>
      <c r="D678" s="1"/>
      <c r="E678" s="2" t="s">
        <v>1049</v>
      </c>
      <c r="F678" s="2">
        <v>67</v>
      </c>
      <c r="G678" s="2">
        <v>4</v>
      </c>
      <c r="H678" s="5" t="s">
        <v>1325</v>
      </c>
      <c r="I678" s="2"/>
      <c r="J678" s="10" t="s">
        <v>1326</v>
      </c>
      <c r="K678" s="1"/>
      <c r="L678" s="1"/>
      <c r="M678" s="1"/>
      <c r="N678" s="1"/>
    </row>
    <row r="679" spans="1:14" x14ac:dyDescent="0.25">
      <c r="A679" s="1" t="s">
        <v>40</v>
      </c>
      <c r="B679" s="1" t="s">
        <v>235</v>
      </c>
      <c r="C679" s="1"/>
      <c r="D679" s="1"/>
      <c r="E679" s="2" t="s">
        <v>1049</v>
      </c>
      <c r="F679" s="2">
        <v>67</v>
      </c>
      <c r="G679" s="2">
        <v>4</v>
      </c>
      <c r="H679" s="5" t="s">
        <v>1327</v>
      </c>
      <c r="I679" s="2"/>
      <c r="J679" s="10" t="s">
        <v>1328</v>
      </c>
      <c r="K679" s="1"/>
      <c r="L679" s="1"/>
      <c r="M679" s="1"/>
      <c r="N679" s="1"/>
    </row>
    <row r="680" spans="1:14" x14ac:dyDescent="0.25">
      <c r="A680" s="1" t="s">
        <v>40</v>
      </c>
      <c r="B680" s="1" t="s">
        <v>235</v>
      </c>
      <c r="C680" s="1"/>
      <c r="D680" s="1"/>
      <c r="E680" s="2" t="s">
        <v>1049</v>
      </c>
      <c r="F680" s="2">
        <v>67</v>
      </c>
      <c r="G680" s="2">
        <v>3</v>
      </c>
      <c r="H680" s="2" t="s">
        <v>1324</v>
      </c>
      <c r="I680" s="2"/>
      <c r="J680" s="10"/>
      <c r="K680" s="1"/>
      <c r="L680" s="1"/>
      <c r="M680" s="1"/>
      <c r="N680" s="1"/>
    </row>
    <row r="681" spans="1:14" x14ac:dyDescent="0.25">
      <c r="A681" s="1" t="s">
        <v>35</v>
      </c>
      <c r="B681" s="1" t="s">
        <v>165</v>
      </c>
      <c r="C681" s="1"/>
      <c r="D681" s="1"/>
      <c r="E681" s="2" t="s">
        <v>1049</v>
      </c>
      <c r="F681" s="2">
        <v>69</v>
      </c>
      <c r="G681" s="1">
        <v>28</v>
      </c>
      <c r="H681" s="18" t="s">
        <v>1329</v>
      </c>
      <c r="I681" s="2"/>
      <c r="J681" s="1" t="s">
        <v>1330</v>
      </c>
      <c r="K681" s="1" t="s">
        <v>1331</v>
      </c>
      <c r="L681" s="2"/>
      <c r="M681" s="2" t="s">
        <v>1332</v>
      </c>
      <c r="N681" s="18">
        <v>434</v>
      </c>
    </row>
    <row r="682" spans="1:14" x14ac:dyDescent="0.25">
      <c r="A682" s="1" t="s">
        <v>40</v>
      </c>
      <c r="B682" s="1" t="s">
        <v>235</v>
      </c>
      <c r="C682" s="1"/>
      <c r="D682" s="1"/>
      <c r="E682" s="2" t="s">
        <v>1049</v>
      </c>
      <c r="F682" s="2">
        <v>73</v>
      </c>
      <c r="G682" s="2">
        <v>7</v>
      </c>
      <c r="H682" s="5" t="s">
        <v>1339</v>
      </c>
      <c r="I682" s="2"/>
      <c r="J682" s="10" t="s">
        <v>1340</v>
      </c>
      <c r="K682" s="1"/>
      <c r="L682" s="1"/>
      <c r="M682" s="1"/>
      <c r="N682" s="1"/>
    </row>
    <row r="683" spans="1:14" x14ac:dyDescent="0.25">
      <c r="A683" s="1" t="s">
        <v>40</v>
      </c>
      <c r="B683" s="1" t="s">
        <v>235</v>
      </c>
      <c r="C683" s="1"/>
      <c r="D683" s="1"/>
      <c r="E683" s="2" t="s">
        <v>1049</v>
      </c>
      <c r="F683" s="2">
        <v>73</v>
      </c>
      <c r="G683" s="2">
        <v>4</v>
      </c>
      <c r="H683" s="2" t="s">
        <v>1335</v>
      </c>
      <c r="I683" s="2"/>
      <c r="J683" s="10" t="s">
        <v>1336</v>
      </c>
      <c r="K683" s="1"/>
      <c r="L683" s="1"/>
      <c r="M683" s="1"/>
      <c r="N683" s="1"/>
    </row>
    <row r="684" spans="1:14" x14ac:dyDescent="0.25">
      <c r="A684" s="1" t="s">
        <v>40</v>
      </c>
      <c r="B684" s="1" t="s">
        <v>235</v>
      </c>
      <c r="C684" s="1"/>
      <c r="D684" s="1"/>
      <c r="E684" s="2" t="s">
        <v>1049</v>
      </c>
      <c r="F684" s="2">
        <v>73</v>
      </c>
      <c r="G684" s="2">
        <v>5</v>
      </c>
      <c r="H684" s="2" t="s">
        <v>1337</v>
      </c>
      <c r="I684" s="2"/>
      <c r="J684" s="10" t="s">
        <v>1338</v>
      </c>
      <c r="K684" s="1"/>
      <c r="L684" s="1"/>
      <c r="M684" s="1"/>
      <c r="N684" s="1"/>
    </row>
    <row r="685" spans="1:14" x14ac:dyDescent="0.25">
      <c r="A685" s="1" t="s">
        <v>40</v>
      </c>
      <c r="B685" s="1" t="s">
        <v>235</v>
      </c>
      <c r="C685" s="1"/>
      <c r="D685" s="1"/>
      <c r="E685" s="2" t="s">
        <v>1049</v>
      </c>
      <c r="F685" s="2">
        <v>73</v>
      </c>
      <c r="G685" s="2">
        <v>3</v>
      </c>
      <c r="H685" s="2" t="s">
        <v>1333</v>
      </c>
      <c r="I685" s="2"/>
      <c r="J685" s="10" t="s">
        <v>1334</v>
      </c>
      <c r="K685" s="1"/>
      <c r="L685" s="1"/>
      <c r="M685" s="1"/>
      <c r="N685" s="1"/>
    </row>
    <row r="686" spans="1:14" x14ac:dyDescent="0.25">
      <c r="A686" s="1" t="s">
        <v>40</v>
      </c>
      <c r="B686" s="1" t="s">
        <v>235</v>
      </c>
      <c r="C686" s="1"/>
      <c r="D686" s="1"/>
      <c r="E686" s="2" t="s">
        <v>1049</v>
      </c>
      <c r="F686" s="2">
        <v>75</v>
      </c>
      <c r="G686" s="2">
        <v>1</v>
      </c>
      <c r="H686" s="5" t="s">
        <v>1341</v>
      </c>
      <c r="I686" s="2"/>
      <c r="J686" s="10" t="s">
        <v>1342</v>
      </c>
      <c r="K686" s="1"/>
      <c r="L686" s="1"/>
      <c r="M686" s="1"/>
      <c r="N686" s="1"/>
    </row>
    <row r="687" spans="1:14" x14ac:dyDescent="0.25">
      <c r="A687" s="1" t="s">
        <v>40</v>
      </c>
      <c r="B687" s="1" t="s">
        <v>235</v>
      </c>
      <c r="C687" s="1"/>
      <c r="D687" s="1"/>
      <c r="E687" s="2" t="s">
        <v>1049</v>
      </c>
      <c r="F687" s="2">
        <v>75</v>
      </c>
      <c r="G687" s="2">
        <v>4</v>
      </c>
      <c r="H687" s="2" t="s">
        <v>1343</v>
      </c>
      <c r="I687" s="2"/>
      <c r="J687" s="10"/>
      <c r="K687" s="1"/>
      <c r="L687" s="1"/>
      <c r="M687" s="1"/>
      <c r="N687" s="1"/>
    </row>
    <row r="688" spans="1:14" x14ac:dyDescent="0.25">
      <c r="A688" s="1" t="s">
        <v>35</v>
      </c>
      <c r="B688" s="1" t="s">
        <v>165</v>
      </c>
      <c r="C688" s="1"/>
      <c r="D688" s="1"/>
      <c r="E688" s="2" t="s">
        <v>1049</v>
      </c>
      <c r="F688" s="2" t="s">
        <v>1344</v>
      </c>
      <c r="G688" s="1">
        <v>79</v>
      </c>
      <c r="H688" s="18" t="s">
        <v>1345</v>
      </c>
      <c r="I688" s="2"/>
      <c r="J688" s="1" t="s">
        <v>1346</v>
      </c>
      <c r="K688" s="1" t="s">
        <v>1347</v>
      </c>
      <c r="L688" s="2"/>
      <c r="M688" s="1" t="s">
        <v>347</v>
      </c>
      <c r="N688" s="21">
        <v>553.5</v>
      </c>
    </row>
    <row r="689" spans="1:14" x14ac:dyDescent="0.25">
      <c r="A689" s="1" t="s">
        <v>40</v>
      </c>
      <c r="B689" s="1" t="s">
        <v>235</v>
      </c>
      <c r="C689" s="1"/>
      <c r="D689" s="1"/>
      <c r="E689" s="2" t="s">
        <v>1049</v>
      </c>
      <c r="F689" s="2" t="s">
        <v>1348</v>
      </c>
      <c r="G689" s="2">
        <v>13</v>
      </c>
      <c r="H689" s="5" t="s">
        <v>1349</v>
      </c>
      <c r="I689" s="2"/>
      <c r="J689" s="10" t="s">
        <v>1350</v>
      </c>
      <c r="K689" s="1"/>
      <c r="L689" s="1"/>
      <c r="M689" s="1"/>
      <c r="N689" s="1"/>
    </row>
    <row r="690" spans="1:14" x14ac:dyDescent="0.25">
      <c r="A690" s="1" t="s">
        <v>40</v>
      </c>
      <c r="B690" s="1" t="s">
        <v>235</v>
      </c>
      <c r="C690" s="1"/>
      <c r="D690" s="1"/>
      <c r="E690" s="2" t="s">
        <v>1049</v>
      </c>
      <c r="F690" s="2" t="s">
        <v>1348</v>
      </c>
      <c r="G690" s="2">
        <v>53</v>
      </c>
      <c r="H690" s="2" t="s">
        <v>1353</v>
      </c>
      <c r="I690" s="2"/>
      <c r="J690" s="10"/>
      <c r="K690" s="1"/>
      <c r="L690" s="1"/>
      <c r="M690" s="1"/>
      <c r="N690" s="1"/>
    </row>
    <row r="691" spans="1:14" x14ac:dyDescent="0.25">
      <c r="A691" s="1" t="s">
        <v>40</v>
      </c>
      <c r="B691" s="1" t="s">
        <v>235</v>
      </c>
      <c r="C691" s="1"/>
      <c r="D691" s="1"/>
      <c r="E691" s="2" t="s">
        <v>1049</v>
      </c>
      <c r="F691" s="2" t="s">
        <v>1348</v>
      </c>
      <c r="G691" s="2">
        <v>55</v>
      </c>
      <c r="H691" s="2" t="s">
        <v>1354</v>
      </c>
      <c r="I691" s="2"/>
      <c r="J691" s="10" t="s">
        <v>1355</v>
      </c>
      <c r="K691" s="1"/>
      <c r="L691" s="1"/>
      <c r="M691" s="1"/>
      <c r="N691" s="1"/>
    </row>
    <row r="692" spans="1:14" x14ac:dyDescent="0.25">
      <c r="A692" s="1" t="s">
        <v>40</v>
      </c>
      <c r="B692" s="1" t="s">
        <v>235</v>
      </c>
      <c r="C692" s="1"/>
      <c r="D692" s="1"/>
      <c r="E692" s="2" t="s">
        <v>1049</v>
      </c>
      <c r="F692" s="2" t="s">
        <v>1348</v>
      </c>
      <c r="G692" s="2">
        <v>40</v>
      </c>
      <c r="H692" s="2" t="s">
        <v>1351</v>
      </c>
      <c r="I692" s="2"/>
      <c r="J692" s="10" t="s">
        <v>1352</v>
      </c>
      <c r="K692" s="1"/>
      <c r="L692" s="1"/>
      <c r="M692" s="1"/>
      <c r="N692" s="1"/>
    </row>
    <row r="693" spans="1:14" x14ac:dyDescent="0.25">
      <c r="A693" s="1" t="s">
        <v>40</v>
      </c>
      <c r="B693" s="1" t="s">
        <v>235</v>
      </c>
      <c r="C693" s="1"/>
      <c r="D693" s="1"/>
      <c r="E693" s="2" t="s">
        <v>1049</v>
      </c>
      <c r="F693" s="2" t="s">
        <v>1356</v>
      </c>
      <c r="G693" s="2">
        <v>62</v>
      </c>
      <c r="H693" s="5" t="s">
        <v>1361</v>
      </c>
      <c r="I693" s="2"/>
      <c r="J693" s="10" t="s">
        <v>1362</v>
      </c>
      <c r="K693" s="1"/>
      <c r="L693" s="1"/>
      <c r="M693" s="1"/>
      <c r="N693" s="1"/>
    </row>
    <row r="694" spans="1:14" x14ac:dyDescent="0.25">
      <c r="A694" s="1" t="s">
        <v>40</v>
      </c>
      <c r="B694" s="1" t="s">
        <v>235</v>
      </c>
      <c r="C694" s="1"/>
      <c r="D694" s="1"/>
      <c r="E694" s="2" t="s">
        <v>1049</v>
      </c>
      <c r="F694" s="2" t="s">
        <v>1356</v>
      </c>
      <c r="G694" s="2">
        <v>23</v>
      </c>
      <c r="H694" s="2" t="s">
        <v>1357</v>
      </c>
      <c r="I694" s="2"/>
      <c r="J694" s="10" t="s">
        <v>1358</v>
      </c>
      <c r="K694" s="1"/>
      <c r="L694" s="1"/>
      <c r="M694" s="1"/>
      <c r="N694" s="1"/>
    </row>
    <row r="695" spans="1:14" x14ac:dyDescent="0.25">
      <c r="A695" s="1" t="s">
        <v>40</v>
      </c>
      <c r="B695" s="1" t="s">
        <v>235</v>
      </c>
      <c r="C695" s="1"/>
      <c r="D695" s="1"/>
      <c r="E695" s="2" t="s">
        <v>1049</v>
      </c>
      <c r="F695" s="2" t="s">
        <v>1356</v>
      </c>
      <c r="G695" s="2">
        <v>34</v>
      </c>
      <c r="H695" s="2" t="s">
        <v>1359</v>
      </c>
      <c r="I695" s="2"/>
      <c r="J695" s="10" t="s">
        <v>1360</v>
      </c>
      <c r="K695" s="1"/>
      <c r="L695" s="1"/>
      <c r="M695" s="1"/>
      <c r="N695" s="1"/>
    </row>
    <row r="696" spans="1:14" x14ac:dyDescent="0.25">
      <c r="A696" s="1" t="s">
        <v>40</v>
      </c>
      <c r="B696" s="1" t="s">
        <v>235</v>
      </c>
      <c r="C696" s="1"/>
      <c r="D696" s="1"/>
      <c r="E696" s="2" t="s">
        <v>1049</v>
      </c>
      <c r="F696" s="2" t="s">
        <v>1363</v>
      </c>
      <c r="G696" s="2">
        <v>6</v>
      </c>
      <c r="H696" s="2" t="s">
        <v>1371</v>
      </c>
      <c r="I696" s="2"/>
      <c r="J696" s="10" t="s">
        <v>1372</v>
      </c>
      <c r="K696" s="1"/>
      <c r="L696" s="1"/>
      <c r="M696" s="1"/>
      <c r="N696" s="1"/>
    </row>
    <row r="697" spans="1:14" x14ac:dyDescent="0.25">
      <c r="A697" s="1" t="s">
        <v>40</v>
      </c>
      <c r="B697" s="1" t="s">
        <v>235</v>
      </c>
      <c r="C697" s="1"/>
      <c r="D697" s="1"/>
      <c r="E697" s="2" t="s">
        <v>1049</v>
      </c>
      <c r="F697" s="2" t="s">
        <v>1363</v>
      </c>
      <c r="G697" s="2">
        <v>3</v>
      </c>
      <c r="H697" s="2" t="s">
        <v>1365</v>
      </c>
      <c r="I697" s="2"/>
      <c r="J697" s="10" t="s">
        <v>1366</v>
      </c>
      <c r="K697" s="1"/>
      <c r="L697" s="1"/>
      <c r="M697" s="1"/>
      <c r="N697" s="1"/>
    </row>
    <row r="698" spans="1:14" x14ac:dyDescent="0.25">
      <c r="A698" s="1" t="s">
        <v>40</v>
      </c>
      <c r="B698" s="1" t="s">
        <v>235</v>
      </c>
      <c r="C698" s="1"/>
      <c r="D698" s="1"/>
      <c r="E698" s="2" t="s">
        <v>1049</v>
      </c>
      <c r="F698" s="2" t="s">
        <v>1363</v>
      </c>
      <c r="G698" s="2">
        <v>4</v>
      </c>
      <c r="H698" s="6" t="s">
        <v>1367</v>
      </c>
      <c r="I698" s="2"/>
      <c r="J698" s="10" t="s">
        <v>1368</v>
      </c>
      <c r="K698" s="1"/>
      <c r="L698" s="1"/>
      <c r="M698" s="1"/>
      <c r="N698" s="1"/>
    </row>
    <row r="699" spans="1:14" x14ac:dyDescent="0.25">
      <c r="A699" s="1" t="s">
        <v>40</v>
      </c>
      <c r="B699" s="1" t="s">
        <v>235</v>
      </c>
      <c r="C699" s="1"/>
      <c r="D699" s="1"/>
      <c r="E699" s="2" t="s">
        <v>1049</v>
      </c>
      <c r="F699" s="2" t="s">
        <v>1363</v>
      </c>
      <c r="G699" s="2">
        <v>1</v>
      </c>
      <c r="H699" s="2" t="s">
        <v>1364</v>
      </c>
      <c r="I699" s="2"/>
      <c r="J699" s="10"/>
      <c r="K699" s="1"/>
      <c r="L699" s="1"/>
      <c r="M699" s="1"/>
      <c r="N699" s="1"/>
    </row>
    <row r="700" spans="1:14" x14ac:dyDescent="0.25">
      <c r="A700" s="1" t="s">
        <v>40</v>
      </c>
      <c r="B700" s="1" t="s">
        <v>235</v>
      </c>
      <c r="C700" s="1"/>
      <c r="D700" s="1"/>
      <c r="E700" s="2" t="s">
        <v>1049</v>
      </c>
      <c r="F700" s="2" t="s">
        <v>1363</v>
      </c>
      <c r="G700" s="2">
        <v>5</v>
      </c>
      <c r="H700" s="2" t="s">
        <v>1369</v>
      </c>
      <c r="I700" s="2"/>
      <c r="J700" s="10" t="s">
        <v>1370</v>
      </c>
      <c r="K700" s="1"/>
      <c r="L700" s="1"/>
      <c r="M700" s="1"/>
      <c r="N700" s="1"/>
    </row>
    <row r="701" spans="1:14" x14ac:dyDescent="0.25">
      <c r="A701" s="1" t="s">
        <v>40</v>
      </c>
      <c r="B701" s="1" t="s">
        <v>235</v>
      </c>
      <c r="C701" s="1"/>
      <c r="D701" s="1"/>
      <c r="E701" s="2" t="s">
        <v>1049</v>
      </c>
      <c r="F701" s="2" t="s">
        <v>1363</v>
      </c>
      <c r="G701" s="2">
        <v>7</v>
      </c>
      <c r="H701" s="2" t="s">
        <v>1373</v>
      </c>
      <c r="I701" s="2"/>
      <c r="J701" s="10"/>
      <c r="K701" s="1"/>
      <c r="L701" s="1"/>
      <c r="M701" s="1"/>
      <c r="N701" s="1"/>
    </row>
    <row r="702" spans="1:14" x14ac:dyDescent="0.25">
      <c r="A702" s="1" t="s">
        <v>40</v>
      </c>
      <c r="B702" s="1" t="s">
        <v>235</v>
      </c>
      <c r="C702" s="1"/>
      <c r="D702" s="1"/>
      <c r="E702" s="2" t="s">
        <v>1049</v>
      </c>
      <c r="F702" s="2" t="s">
        <v>1374</v>
      </c>
      <c r="G702" s="2">
        <v>8</v>
      </c>
      <c r="H702" s="5" t="s">
        <v>1376</v>
      </c>
      <c r="I702" s="2"/>
      <c r="J702" s="10" t="s">
        <v>1377</v>
      </c>
      <c r="K702" s="1"/>
      <c r="L702" s="1"/>
      <c r="M702" s="1"/>
      <c r="N702" s="1"/>
    </row>
    <row r="703" spans="1:14" x14ac:dyDescent="0.25">
      <c r="A703" s="1" t="s">
        <v>40</v>
      </c>
      <c r="B703" s="1" t="s">
        <v>235</v>
      </c>
      <c r="C703" s="1"/>
      <c r="D703" s="1"/>
      <c r="E703" s="2" t="s">
        <v>1049</v>
      </c>
      <c r="F703" s="2" t="s">
        <v>1374</v>
      </c>
      <c r="G703" s="2">
        <v>1</v>
      </c>
      <c r="H703" s="2" t="s">
        <v>1375</v>
      </c>
      <c r="I703" s="2"/>
      <c r="J703" s="10"/>
      <c r="K703" s="1"/>
      <c r="L703" s="1"/>
      <c r="M703" s="1"/>
      <c r="N703" s="1"/>
    </row>
    <row r="704" spans="1:14" x14ac:dyDescent="0.25">
      <c r="A704" s="1" t="s">
        <v>40</v>
      </c>
      <c r="B704" s="1" t="s">
        <v>235</v>
      </c>
      <c r="C704" s="1"/>
      <c r="D704" s="1"/>
      <c r="E704" s="2" t="s">
        <v>1049</v>
      </c>
      <c r="F704" s="2" t="s">
        <v>1378</v>
      </c>
      <c r="G704" s="2">
        <v>7</v>
      </c>
      <c r="H704" s="5" t="s">
        <v>1381</v>
      </c>
      <c r="I704" s="2"/>
      <c r="J704" s="10" t="s">
        <v>1382</v>
      </c>
      <c r="K704" s="1"/>
      <c r="L704" s="1"/>
      <c r="M704" s="1"/>
      <c r="N704" s="1"/>
    </row>
    <row r="705" spans="1:14" x14ac:dyDescent="0.25">
      <c r="A705" s="1" t="s">
        <v>40</v>
      </c>
      <c r="B705" s="1" t="s">
        <v>235</v>
      </c>
      <c r="C705" s="1"/>
      <c r="D705" s="1"/>
      <c r="E705" s="2" t="s">
        <v>1049</v>
      </c>
      <c r="F705" s="2" t="s">
        <v>1378</v>
      </c>
      <c r="G705" s="2">
        <v>12</v>
      </c>
      <c r="H705" s="2" t="s">
        <v>1383</v>
      </c>
      <c r="I705" s="2"/>
      <c r="J705" s="10" t="s">
        <v>1384</v>
      </c>
      <c r="K705" s="1"/>
      <c r="L705" s="1"/>
      <c r="M705" s="1"/>
      <c r="N705" s="1"/>
    </row>
    <row r="706" spans="1:14" x14ac:dyDescent="0.25">
      <c r="A706" s="1" t="s">
        <v>40</v>
      </c>
      <c r="B706" s="1" t="s">
        <v>235</v>
      </c>
      <c r="C706" s="1"/>
      <c r="D706" s="1"/>
      <c r="E706" s="2" t="s">
        <v>1049</v>
      </c>
      <c r="F706" s="2" t="s">
        <v>1378</v>
      </c>
      <c r="G706" s="2">
        <v>4</v>
      </c>
      <c r="H706" s="2" t="s">
        <v>1379</v>
      </c>
      <c r="I706" s="2"/>
      <c r="J706" s="10" t="s">
        <v>1380</v>
      </c>
      <c r="K706" s="1"/>
      <c r="L706" s="1"/>
      <c r="M706" s="1"/>
      <c r="N706" s="1"/>
    </row>
    <row r="707" spans="1:14" x14ac:dyDescent="0.25">
      <c r="A707" s="1" t="s">
        <v>40</v>
      </c>
      <c r="B707" s="1" t="s">
        <v>235</v>
      </c>
      <c r="C707" s="1"/>
      <c r="D707" s="1"/>
      <c r="E707" s="2" t="s">
        <v>1049</v>
      </c>
      <c r="F707" s="2" t="s">
        <v>1385</v>
      </c>
      <c r="G707" s="2">
        <v>3</v>
      </c>
      <c r="H707" s="5" t="s">
        <v>1386</v>
      </c>
      <c r="I707" s="2"/>
      <c r="J707" s="10" t="s">
        <v>1387</v>
      </c>
      <c r="K707" s="1"/>
      <c r="L707" s="1"/>
      <c r="M707" s="1"/>
      <c r="N707" s="1"/>
    </row>
    <row r="708" spans="1:14" x14ac:dyDescent="0.25">
      <c r="A708" s="1" t="s">
        <v>40</v>
      </c>
      <c r="B708" s="1" t="s">
        <v>235</v>
      </c>
      <c r="C708" s="1"/>
      <c r="D708" s="1"/>
      <c r="E708" s="2" t="s">
        <v>1049</v>
      </c>
      <c r="F708" s="2" t="s">
        <v>1385</v>
      </c>
      <c r="G708" s="2">
        <v>7</v>
      </c>
      <c r="H708" s="2" t="s">
        <v>1388</v>
      </c>
      <c r="I708" s="2"/>
      <c r="J708" s="10" t="s">
        <v>1389</v>
      </c>
      <c r="K708" s="1"/>
      <c r="L708" s="1"/>
      <c r="M708" s="1"/>
      <c r="N708" s="1"/>
    </row>
    <row r="709" spans="1:14" x14ac:dyDescent="0.25">
      <c r="A709" s="1" t="s">
        <v>40</v>
      </c>
      <c r="B709" s="1" t="s">
        <v>235</v>
      </c>
      <c r="C709" s="1"/>
      <c r="D709" s="1"/>
      <c r="E709" s="2" t="s">
        <v>1049</v>
      </c>
      <c r="F709" s="2" t="s">
        <v>1390</v>
      </c>
      <c r="G709" s="2">
        <v>5</v>
      </c>
      <c r="H709" s="5" t="s">
        <v>1395</v>
      </c>
      <c r="I709" s="2"/>
      <c r="J709" s="10" t="s">
        <v>1396</v>
      </c>
      <c r="K709" s="1"/>
      <c r="L709" s="1"/>
      <c r="M709" s="1"/>
      <c r="N709" s="1"/>
    </row>
    <row r="710" spans="1:14" x14ac:dyDescent="0.25">
      <c r="A710" s="1" t="s">
        <v>40</v>
      </c>
      <c r="B710" s="1" t="s">
        <v>235</v>
      </c>
      <c r="C710" s="1"/>
      <c r="D710" s="1"/>
      <c r="E710" s="2" t="s">
        <v>1049</v>
      </c>
      <c r="F710" s="2" t="s">
        <v>1390</v>
      </c>
      <c r="G710" s="2">
        <v>3</v>
      </c>
      <c r="H710" s="2" t="s">
        <v>1393</v>
      </c>
      <c r="I710" s="2"/>
      <c r="J710" s="10" t="s">
        <v>1394</v>
      </c>
      <c r="K710" s="1"/>
      <c r="L710" s="1"/>
      <c r="M710" s="1"/>
      <c r="N710" s="1"/>
    </row>
    <row r="711" spans="1:14" x14ac:dyDescent="0.25">
      <c r="A711" s="1" t="s">
        <v>40</v>
      </c>
      <c r="B711" s="1" t="s">
        <v>235</v>
      </c>
      <c r="C711" s="1"/>
      <c r="D711" s="1"/>
      <c r="E711" s="2" t="s">
        <v>1049</v>
      </c>
      <c r="F711" s="2" t="s">
        <v>1390</v>
      </c>
      <c r="G711" s="2">
        <v>1</v>
      </c>
      <c r="H711" s="2" t="s">
        <v>1391</v>
      </c>
      <c r="I711" s="2"/>
      <c r="J711" s="10" t="s">
        <v>1392</v>
      </c>
      <c r="K711" s="1"/>
      <c r="L711" s="1"/>
      <c r="M711" s="1"/>
      <c r="N711" s="1"/>
    </row>
    <row r="712" spans="1:14" x14ac:dyDescent="0.25">
      <c r="A712" s="1" t="s">
        <v>40</v>
      </c>
      <c r="B712" s="1" t="s">
        <v>235</v>
      </c>
      <c r="C712" s="1"/>
      <c r="D712" s="1"/>
      <c r="E712" s="2" t="s">
        <v>1049</v>
      </c>
      <c r="F712" s="2" t="s">
        <v>1390</v>
      </c>
      <c r="G712" s="2">
        <v>6</v>
      </c>
      <c r="H712" s="2" t="s">
        <v>1397</v>
      </c>
      <c r="I712" s="2"/>
      <c r="J712" s="10" t="s">
        <v>1398</v>
      </c>
      <c r="K712" s="1"/>
      <c r="L712" s="1"/>
      <c r="M712" s="1"/>
      <c r="N712" s="1"/>
    </row>
    <row r="713" spans="1:14" x14ac:dyDescent="0.25">
      <c r="A713" s="1" t="s">
        <v>40</v>
      </c>
      <c r="B713" s="1" t="s">
        <v>235</v>
      </c>
      <c r="C713" s="1"/>
      <c r="D713" s="1"/>
      <c r="E713" s="2" t="s">
        <v>1049</v>
      </c>
      <c r="F713" s="2" t="s">
        <v>1390</v>
      </c>
      <c r="G713" s="2">
        <v>8</v>
      </c>
      <c r="H713" s="2" t="s">
        <v>1399</v>
      </c>
      <c r="I713" s="2"/>
      <c r="J713" s="10" t="s">
        <v>1400</v>
      </c>
      <c r="K713" s="1"/>
      <c r="L713" s="1"/>
      <c r="M713" s="1"/>
      <c r="N713" s="1"/>
    </row>
    <row r="714" spans="1:14" x14ac:dyDescent="0.25">
      <c r="A714" s="1" t="s">
        <v>40</v>
      </c>
      <c r="B714" s="1" t="s">
        <v>235</v>
      </c>
      <c r="C714" s="1"/>
      <c r="D714" s="1"/>
      <c r="E714" s="2" t="s">
        <v>1049</v>
      </c>
      <c r="F714" s="2" t="s">
        <v>1401</v>
      </c>
      <c r="G714" s="2">
        <v>73</v>
      </c>
      <c r="H714" s="5" t="s">
        <v>1414</v>
      </c>
      <c r="I714" s="2"/>
      <c r="J714" s="10" t="s">
        <v>1415</v>
      </c>
      <c r="K714" s="1"/>
      <c r="L714" s="1"/>
      <c r="M714" s="1"/>
      <c r="N714" s="1"/>
    </row>
    <row r="715" spans="1:14" x14ac:dyDescent="0.25">
      <c r="A715" s="1" t="s">
        <v>40</v>
      </c>
      <c r="B715" s="1" t="s">
        <v>235</v>
      </c>
      <c r="C715" s="1"/>
      <c r="D715" s="1"/>
      <c r="E715" s="2" t="s">
        <v>1049</v>
      </c>
      <c r="F715" s="2" t="s">
        <v>1401</v>
      </c>
      <c r="G715" s="2">
        <v>43</v>
      </c>
      <c r="H715" s="2" t="s">
        <v>1408</v>
      </c>
      <c r="I715" s="2"/>
      <c r="J715" s="10" t="s">
        <v>1409</v>
      </c>
      <c r="K715" s="1"/>
      <c r="L715" s="1"/>
      <c r="M715" s="1"/>
      <c r="N715" s="1"/>
    </row>
    <row r="716" spans="1:14" x14ac:dyDescent="0.25">
      <c r="A716" s="1" t="s">
        <v>40</v>
      </c>
      <c r="B716" s="1" t="s">
        <v>235</v>
      </c>
      <c r="C716" s="1"/>
      <c r="D716" s="1"/>
      <c r="E716" s="2" t="s">
        <v>1049</v>
      </c>
      <c r="F716" s="2" t="s">
        <v>1401</v>
      </c>
      <c r="G716" s="2">
        <v>13</v>
      </c>
      <c r="H716" s="2" t="s">
        <v>1404</v>
      </c>
      <c r="I716" s="2"/>
      <c r="J716" s="10" t="s">
        <v>1405</v>
      </c>
      <c r="K716" s="1"/>
      <c r="L716" s="1"/>
      <c r="M716" s="1"/>
      <c r="N716" s="1"/>
    </row>
    <row r="717" spans="1:14" x14ac:dyDescent="0.25">
      <c r="A717" s="1" t="s">
        <v>40</v>
      </c>
      <c r="B717" s="1" t="s">
        <v>235</v>
      </c>
      <c r="C717" s="1"/>
      <c r="D717" s="1"/>
      <c r="E717" s="2" t="s">
        <v>1049</v>
      </c>
      <c r="F717" s="2" t="s">
        <v>1401</v>
      </c>
      <c r="G717" s="2">
        <v>46</v>
      </c>
      <c r="H717" s="2" t="s">
        <v>1410</v>
      </c>
      <c r="I717" s="2"/>
      <c r="J717" s="10" t="s">
        <v>1411</v>
      </c>
      <c r="K717" s="1"/>
      <c r="L717" s="1"/>
      <c r="M717" s="1"/>
      <c r="N717" s="1"/>
    </row>
    <row r="718" spans="1:14" x14ac:dyDescent="0.25">
      <c r="A718" s="1" t="s">
        <v>40</v>
      </c>
      <c r="B718" s="1" t="s">
        <v>235</v>
      </c>
      <c r="C718" s="1"/>
      <c r="D718" s="1"/>
      <c r="E718" s="2" t="s">
        <v>1049</v>
      </c>
      <c r="F718" s="2" t="s">
        <v>1401</v>
      </c>
      <c r="G718" s="2">
        <v>72</v>
      </c>
      <c r="H718" s="2" t="s">
        <v>1412</v>
      </c>
      <c r="I718" s="2"/>
      <c r="J718" s="10" t="s">
        <v>1413</v>
      </c>
      <c r="K718" s="1"/>
      <c r="L718" s="1"/>
      <c r="M718" s="1"/>
      <c r="N718" s="1"/>
    </row>
    <row r="719" spans="1:14" x14ac:dyDescent="0.25">
      <c r="A719" s="1" t="s">
        <v>40</v>
      </c>
      <c r="B719" s="1" t="s">
        <v>235</v>
      </c>
      <c r="C719" s="1"/>
      <c r="D719" s="1"/>
      <c r="E719" s="2" t="s">
        <v>1049</v>
      </c>
      <c r="F719" s="2" t="s">
        <v>1401</v>
      </c>
      <c r="G719" s="2">
        <v>34</v>
      </c>
      <c r="H719" s="2" t="s">
        <v>1406</v>
      </c>
      <c r="I719" s="2"/>
      <c r="J719" s="10" t="s">
        <v>1407</v>
      </c>
      <c r="K719" s="1"/>
      <c r="L719" s="1"/>
      <c r="M719" s="1"/>
      <c r="N719" s="1"/>
    </row>
    <row r="720" spans="1:14" x14ac:dyDescent="0.25">
      <c r="A720" s="1" t="s">
        <v>40</v>
      </c>
      <c r="B720" s="1" t="s">
        <v>235</v>
      </c>
      <c r="C720" s="1"/>
      <c r="D720" s="1"/>
      <c r="E720" s="2" t="s">
        <v>1049</v>
      </c>
      <c r="F720" s="2" t="s">
        <v>1401</v>
      </c>
      <c r="G720" s="2">
        <v>8</v>
      </c>
      <c r="H720" s="2" t="s">
        <v>1402</v>
      </c>
      <c r="I720" s="2"/>
      <c r="J720" s="10" t="s">
        <v>1403</v>
      </c>
      <c r="K720" s="1"/>
      <c r="L720" s="1"/>
      <c r="M720" s="1"/>
      <c r="N720" s="1"/>
    </row>
    <row r="721" spans="1:14" x14ac:dyDescent="0.25">
      <c r="A721" s="1" t="s">
        <v>40</v>
      </c>
      <c r="B721" s="1" t="s">
        <v>322</v>
      </c>
      <c r="C721" s="1"/>
      <c r="D721" s="1"/>
      <c r="E721" s="2" t="s">
        <v>1416</v>
      </c>
      <c r="F721" s="2">
        <v>2</v>
      </c>
      <c r="G721" s="2">
        <v>8</v>
      </c>
      <c r="H721" s="2" t="s">
        <v>1417</v>
      </c>
      <c r="I721" s="2"/>
      <c r="J721" s="2" t="s">
        <v>1418</v>
      </c>
      <c r="K721" s="1"/>
      <c r="L721" s="1"/>
      <c r="M721" s="1"/>
      <c r="N721" s="1"/>
    </row>
    <row r="722" spans="1:14" x14ac:dyDescent="0.25">
      <c r="A722" s="1" t="s">
        <v>35</v>
      </c>
      <c r="B722" s="1" t="s">
        <v>165</v>
      </c>
      <c r="C722" s="1"/>
      <c r="D722" s="1"/>
      <c r="E722" s="2" t="s">
        <v>1416</v>
      </c>
      <c r="F722" s="2">
        <v>3</v>
      </c>
      <c r="G722" s="1">
        <v>38</v>
      </c>
      <c r="H722" s="2" t="s">
        <v>1419</v>
      </c>
      <c r="I722" s="2"/>
      <c r="J722" s="1" t="s">
        <v>1420</v>
      </c>
      <c r="K722" s="1" t="s">
        <v>1421</v>
      </c>
      <c r="L722" s="2" t="s">
        <v>1422</v>
      </c>
      <c r="M722" s="2" t="s">
        <v>347</v>
      </c>
      <c r="N722" s="2">
        <v>444.8</v>
      </c>
    </row>
    <row r="723" spans="1:14" x14ac:dyDescent="0.25">
      <c r="A723" s="1" t="s">
        <v>40</v>
      </c>
      <c r="B723" s="1" t="s">
        <v>322</v>
      </c>
      <c r="C723" s="1"/>
      <c r="D723" s="1"/>
      <c r="E723" s="2" t="s">
        <v>1416</v>
      </c>
      <c r="F723" s="2">
        <v>4</v>
      </c>
      <c r="G723" s="2">
        <v>94</v>
      </c>
      <c r="H723" s="2" t="s">
        <v>1425</v>
      </c>
      <c r="I723" s="2"/>
      <c r="J723" s="2" t="s">
        <v>1426</v>
      </c>
      <c r="K723" s="1"/>
      <c r="L723" s="1"/>
      <c r="M723" s="1"/>
      <c r="N723" s="1"/>
    </row>
    <row r="724" spans="1:14" x14ac:dyDescent="0.25">
      <c r="A724" s="1" t="s">
        <v>35</v>
      </c>
      <c r="B724" s="1" t="s">
        <v>165</v>
      </c>
      <c r="C724" s="1"/>
      <c r="D724" s="1"/>
      <c r="E724" s="2" t="s">
        <v>1416</v>
      </c>
      <c r="F724" s="2">
        <v>5</v>
      </c>
      <c r="G724" s="1">
        <v>53</v>
      </c>
      <c r="H724" s="2" t="s">
        <v>1427</v>
      </c>
      <c r="I724" s="2"/>
      <c r="J724" s="1" t="s">
        <v>1428</v>
      </c>
      <c r="K724" s="1"/>
      <c r="L724" s="2"/>
      <c r="M724" s="2"/>
      <c r="N724" s="2">
        <v>205.9</v>
      </c>
    </row>
    <row r="725" spans="1:14" x14ac:dyDescent="0.25">
      <c r="A725" s="1" t="s">
        <v>35</v>
      </c>
      <c r="B725" s="1" t="s">
        <v>165</v>
      </c>
      <c r="C725" s="1"/>
      <c r="D725" s="1"/>
      <c r="E725" s="2" t="s">
        <v>1416</v>
      </c>
      <c r="F725" s="2">
        <v>7</v>
      </c>
      <c r="G725" s="1">
        <v>34</v>
      </c>
      <c r="H725" s="2" t="s">
        <v>1429</v>
      </c>
      <c r="I725" s="2"/>
      <c r="J725" s="1">
        <v>20496</v>
      </c>
      <c r="K725" s="1" t="s">
        <v>1430</v>
      </c>
      <c r="L725" s="2"/>
      <c r="M725" s="2" t="s">
        <v>1431</v>
      </c>
      <c r="N725" s="2">
        <v>237.2</v>
      </c>
    </row>
    <row r="726" spans="1:14" x14ac:dyDescent="0.25">
      <c r="A726" s="1" t="s">
        <v>35</v>
      </c>
      <c r="B726" s="1" t="s">
        <v>165</v>
      </c>
      <c r="C726" s="1"/>
      <c r="D726" s="1"/>
      <c r="E726" s="2" t="s">
        <v>1416</v>
      </c>
      <c r="F726" s="2">
        <v>9</v>
      </c>
      <c r="G726" s="1">
        <v>8</v>
      </c>
      <c r="H726" s="2" t="s">
        <v>1432</v>
      </c>
      <c r="I726" s="2"/>
      <c r="J726" s="1" t="s">
        <v>1433</v>
      </c>
      <c r="K726" s="1" t="s">
        <v>1434</v>
      </c>
      <c r="L726" s="2"/>
      <c r="M726" s="2"/>
      <c r="N726" s="2">
        <v>207.9</v>
      </c>
    </row>
    <row r="727" spans="1:14" x14ac:dyDescent="0.25">
      <c r="A727" s="1" t="s">
        <v>40</v>
      </c>
      <c r="B727" s="1" t="s">
        <v>322</v>
      </c>
      <c r="C727" s="1"/>
      <c r="D727" s="1"/>
      <c r="E727" s="2" t="s">
        <v>1435</v>
      </c>
      <c r="F727" s="2">
        <v>9</v>
      </c>
      <c r="G727" s="2">
        <v>8</v>
      </c>
      <c r="H727" s="2" t="s">
        <v>401</v>
      </c>
      <c r="I727" s="2"/>
      <c r="J727" s="2" t="s">
        <v>1436</v>
      </c>
      <c r="K727" s="1"/>
      <c r="L727" s="1"/>
      <c r="M727" s="1"/>
      <c r="N727" s="1"/>
    </row>
    <row r="728" spans="1:14" x14ac:dyDescent="0.25">
      <c r="A728" s="1" t="s">
        <v>40</v>
      </c>
      <c r="B728" s="1" t="s">
        <v>322</v>
      </c>
      <c r="C728" s="1"/>
      <c r="D728" s="1"/>
      <c r="E728" s="2" t="s">
        <v>1435</v>
      </c>
      <c r="F728" s="2">
        <v>11</v>
      </c>
      <c r="G728" s="2">
        <v>1</v>
      </c>
      <c r="H728" s="2" t="s">
        <v>1437</v>
      </c>
      <c r="I728" s="2"/>
      <c r="J728" s="2" t="s">
        <v>1438</v>
      </c>
      <c r="K728" s="1"/>
      <c r="L728" s="1"/>
      <c r="M728" s="1"/>
      <c r="N728" s="1"/>
    </row>
    <row r="729" spans="1:14" x14ac:dyDescent="0.25">
      <c r="A729" s="1" t="s">
        <v>40</v>
      </c>
      <c r="B729" s="1" t="s">
        <v>322</v>
      </c>
      <c r="C729" s="1"/>
      <c r="D729" s="1"/>
      <c r="E729" s="2" t="s">
        <v>1435</v>
      </c>
      <c r="F729" s="2">
        <v>13</v>
      </c>
      <c r="G729" s="2">
        <v>12</v>
      </c>
      <c r="H729" s="2" t="s">
        <v>1439</v>
      </c>
      <c r="I729" s="2"/>
      <c r="J729" s="2" t="s">
        <v>1440</v>
      </c>
      <c r="K729" s="1"/>
      <c r="L729" s="1"/>
      <c r="M729" s="1"/>
      <c r="N729" s="1"/>
    </row>
    <row r="730" spans="1:14" x14ac:dyDescent="0.25">
      <c r="A730" s="1" t="s">
        <v>35</v>
      </c>
      <c r="B730" s="1" t="s">
        <v>36</v>
      </c>
      <c r="C730" s="1"/>
      <c r="D730" s="1"/>
      <c r="E730" s="2" t="s">
        <v>1435</v>
      </c>
      <c r="F730" s="2">
        <v>15</v>
      </c>
      <c r="G730" s="1">
        <v>10</v>
      </c>
      <c r="H730" s="2" t="s">
        <v>1441</v>
      </c>
      <c r="I730" s="2"/>
      <c r="J730" s="1" t="s">
        <v>1442</v>
      </c>
      <c r="K730" s="1"/>
      <c r="L730" s="2"/>
      <c r="M730" s="2"/>
      <c r="N730" s="2">
        <v>125</v>
      </c>
    </row>
    <row r="731" spans="1:14" x14ac:dyDescent="0.25">
      <c r="A731" s="1" t="s">
        <v>35</v>
      </c>
      <c r="B731" s="1" t="s">
        <v>36</v>
      </c>
      <c r="C731" s="1"/>
      <c r="D731" s="1"/>
      <c r="E731" s="2" t="s">
        <v>1435</v>
      </c>
      <c r="F731" s="2">
        <v>17</v>
      </c>
      <c r="G731" s="1">
        <v>8</v>
      </c>
      <c r="H731" s="2" t="s">
        <v>1443</v>
      </c>
      <c r="I731" s="2"/>
      <c r="J731" s="1" t="s">
        <v>1444</v>
      </c>
      <c r="K731" s="1"/>
      <c r="L731" s="2"/>
      <c r="M731" s="2"/>
      <c r="N731" s="2">
        <v>235.1</v>
      </c>
    </row>
    <row r="732" spans="1:14" x14ac:dyDescent="0.25">
      <c r="A732" s="1" t="s">
        <v>35</v>
      </c>
      <c r="B732" s="1" t="s">
        <v>36</v>
      </c>
      <c r="C732" s="1"/>
      <c r="D732" s="1"/>
      <c r="E732" s="2" t="s">
        <v>1435</v>
      </c>
      <c r="F732" s="2">
        <v>19</v>
      </c>
      <c r="G732" s="1">
        <v>5</v>
      </c>
      <c r="H732" s="2" t="s">
        <v>1445</v>
      </c>
      <c r="I732" s="2"/>
      <c r="J732" s="1" t="s">
        <v>1446</v>
      </c>
      <c r="K732" s="1" t="s">
        <v>1447</v>
      </c>
      <c r="L732" s="2"/>
      <c r="M732" s="2"/>
      <c r="N732" s="2">
        <v>210</v>
      </c>
    </row>
    <row r="733" spans="1:14" x14ac:dyDescent="0.25">
      <c r="A733" s="1" t="s">
        <v>40</v>
      </c>
      <c r="B733" s="1" t="s">
        <v>322</v>
      </c>
      <c r="C733" s="1"/>
      <c r="D733" s="1"/>
      <c r="E733" s="2" t="s">
        <v>1435</v>
      </c>
      <c r="F733" s="2">
        <v>21</v>
      </c>
      <c r="G733" s="2">
        <v>2</v>
      </c>
      <c r="H733" s="2" t="s">
        <v>1448</v>
      </c>
      <c r="I733" s="2"/>
      <c r="J733" s="2" t="s">
        <v>1449</v>
      </c>
      <c r="K733" s="1"/>
      <c r="L733" s="1"/>
      <c r="M733" s="1"/>
      <c r="N733" s="1"/>
    </row>
    <row r="734" spans="1:14" x14ac:dyDescent="0.25">
      <c r="A734" s="7" t="s">
        <v>40</v>
      </c>
      <c r="B734" s="7" t="s">
        <v>322</v>
      </c>
      <c r="C734" s="7"/>
      <c r="D734" s="7"/>
      <c r="E734" s="8" t="s">
        <v>1435</v>
      </c>
      <c r="F734" s="8">
        <v>23</v>
      </c>
      <c r="G734" s="8">
        <v>5</v>
      </c>
      <c r="H734" s="2" t="s">
        <v>1452</v>
      </c>
      <c r="I734" s="2"/>
      <c r="J734" s="2" t="s">
        <v>1453</v>
      </c>
      <c r="K734" s="1"/>
      <c r="L734" s="1"/>
      <c r="M734" s="1"/>
      <c r="N734" s="1"/>
    </row>
    <row r="735" spans="1:14" x14ac:dyDescent="0.25">
      <c r="A735" s="1" t="s">
        <v>40</v>
      </c>
      <c r="B735" s="1" t="s">
        <v>322</v>
      </c>
      <c r="C735" s="1"/>
      <c r="D735" s="1"/>
      <c r="E735" s="2" t="s">
        <v>1435</v>
      </c>
      <c r="F735" s="2">
        <v>25</v>
      </c>
      <c r="G735" s="2">
        <v>8</v>
      </c>
      <c r="H735" s="2" t="s">
        <v>1454</v>
      </c>
      <c r="I735" s="2"/>
      <c r="J735" s="2" t="s">
        <v>1455</v>
      </c>
      <c r="K735" s="1"/>
      <c r="L735" s="1"/>
      <c r="M735" s="1"/>
      <c r="N735" s="1"/>
    </row>
    <row r="736" spans="1:14" x14ac:dyDescent="0.25">
      <c r="A736" s="1" t="s">
        <v>40</v>
      </c>
      <c r="B736" s="1" t="s">
        <v>322</v>
      </c>
      <c r="C736" s="1"/>
      <c r="D736" s="1"/>
      <c r="E736" s="2" t="s">
        <v>1435</v>
      </c>
      <c r="F736" s="2">
        <v>27</v>
      </c>
      <c r="G736" s="2">
        <v>5</v>
      </c>
      <c r="H736" s="2" t="s">
        <v>1456</v>
      </c>
      <c r="I736" s="2"/>
      <c r="J736" s="2" t="s">
        <v>1457</v>
      </c>
      <c r="K736" s="1"/>
      <c r="L736" s="1"/>
      <c r="M736" s="1"/>
      <c r="N736" s="1"/>
    </row>
    <row r="737" spans="1:14" x14ac:dyDescent="0.25">
      <c r="A737" s="1" t="s">
        <v>40</v>
      </c>
      <c r="B737" s="1" t="s">
        <v>322</v>
      </c>
      <c r="C737" s="1"/>
      <c r="D737" s="1"/>
      <c r="E737" s="2" t="s">
        <v>1435</v>
      </c>
      <c r="F737" s="2">
        <v>29</v>
      </c>
      <c r="G737" s="2">
        <v>3</v>
      </c>
      <c r="H737" s="2" t="s">
        <v>1458</v>
      </c>
      <c r="I737" s="2"/>
      <c r="J737" s="2" t="s">
        <v>1459</v>
      </c>
      <c r="K737" s="1"/>
      <c r="L737" s="1"/>
      <c r="M737" s="1"/>
      <c r="N737" s="1"/>
    </row>
    <row r="738" spans="1:14" x14ac:dyDescent="0.25">
      <c r="A738" s="1" t="s">
        <v>35</v>
      </c>
      <c r="B738" s="1" t="s">
        <v>36</v>
      </c>
      <c r="C738" s="1"/>
      <c r="D738" s="1"/>
      <c r="E738" s="2" t="s">
        <v>1435</v>
      </c>
      <c r="F738" s="2">
        <v>31</v>
      </c>
      <c r="G738" s="1">
        <v>15</v>
      </c>
      <c r="H738" s="2" t="s">
        <v>1460</v>
      </c>
      <c r="I738" s="2"/>
      <c r="J738" s="1" t="s">
        <v>1461</v>
      </c>
      <c r="K738" s="1"/>
      <c r="L738" s="2"/>
      <c r="M738" s="2"/>
      <c r="N738" s="2">
        <v>151.19999999999999</v>
      </c>
    </row>
    <row r="739" spans="1:14" x14ac:dyDescent="0.25">
      <c r="A739" s="1" t="s">
        <v>40</v>
      </c>
      <c r="B739" s="1" t="s">
        <v>322</v>
      </c>
      <c r="C739" s="1"/>
      <c r="D739" s="1"/>
      <c r="E739" s="2" t="s">
        <v>1435</v>
      </c>
      <c r="F739" s="2">
        <v>33</v>
      </c>
      <c r="G739" s="2">
        <v>11</v>
      </c>
      <c r="H739" s="2" t="s">
        <v>1462</v>
      </c>
      <c r="I739" s="2"/>
      <c r="J739" s="2" t="s">
        <v>1463</v>
      </c>
      <c r="K739" s="1"/>
      <c r="L739" s="1"/>
      <c r="M739" s="1"/>
      <c r="N739" s="1"/>
    </row>
    <row r="740" spans="1:14" x14ac:dyDescent="0.25">
      <c r="A740" s="1" t="s">
        <v>40</v>
      </c>
      <c r="B740" s="1" t="s">
        <v>322</v>
      </c>
      <c r="C740" s="1"/>
      <c r="D740" s="1"/>
      <c r="E740" s="2" t="s">
        <v>1435</v>
      </c>
      <c r="F740" s="2">
        <v>35</v>
      </c>
      <c r="G740" s="2">
        <v>1</v>
      </c>
      <c r="H740" s="2" t="s">
        <v>1464</v>
      </c>
      <c r="I740" s="2"/>
      <c r="J740" s="2" t="s">
        <v>1465</v>
      </c>
      <c r="K740" s="1"/>
      <c r="L740" s="1"/>
      <c r="M740" s="1"/>
      <c r="N740" s="1"/>
    </row>
    <row r="741" spans="1:14" x14ac:dyDescent="0.25">
      <c r="A741" s="1" t="s">
        <v>40</v>
      </c>
      <c r="B741" s="1" t="s">
        <v>322</v>
      </c>
      <c r="C741" s="1"/>
      <c r="D741" s="1"/>
      <c r="E741" s="2" t="s">
        <v>1435</v>
      </c>
      <c r="F741" s="2">
        <v>37</v>
      </c>
      <c r="G741" s="2">
        <v>8</v>
      </c>
      <c r="H741" s="2" t="s">
        <v>1466</v>
      </c>
      <c r="I741" s="2"/>
      <c r="J741" s="2" t="s">
        <v>1467</v>
      </c>
      <c r="K741" s="1"/>
      <c r="L741" s="1"/>
      <c r="M741" s="1"/>
      <c r="N741" s="1"/>
    </row>
    <row r="742" spans="1:14" x14ac:dyDescent="0.25">
      <c r="A742" s="1" t="s">
        <v>35</v>
      </c>
      <c r="B742" s="1" t="s">
        <v>36</v>
      </c>
      <c r="C742" s="1"/>
      <c r="D742" s="1"/>
      <c r="E742" s="2" t="s">
        <v>1435</v>
      </c>
      <c r="F742" s="2">
        <v>39</v>
      </c>
      <c r="G742" s="1">
        <v>4</v>
      </c>
      <c r="H742" s="2" t="s">
        <v>1468</v>
      </c>
      <c r="I742" s="2"/>
      <c r="J742" s="1" t="s">
        <v>1469</v>
      </c>
      <c r="K742" s="1" t="s">
        <v>1470</v>
      </c>
      <c r="L742" s="2"/>
      <c r="M742" s="2"/>
      <c r="N742" s="2">
        <v>155.30000000000001</v>
      </c>
    </row>
    <row r="743" spans="1:14" x14ac:dyDescent="0.25">
      <c r="A743" s="1" t="s">
        <v>35</v>
      </c>
      <c r="B743" s="1" t="s">
        <v>36</v>
      </c>
      <c r="C743" s="1"/>
      <c r="D743" s="1"/>
      <c r="E743" s="2" t="s">
        <v>1435</v>
      </c>
      <c r="F743" s="2">
        <v>41</v>
      </c>
      <c r="G743" s="1">
        <v>8</v>
      </c>
      <c r="H743" s="2" t="s">
        <v>1471</v>
      </c>
      <c r="I743" s="2"/>
      <c r="J743" s="1" t="s">
        <v>1472</v>
      </c>
      <c r="K743" s="1"/>
      <c r="L743" s="2"/>
      <c r="M743" s="2"/>
      <c r="N743" s="2">
        <v>188.4</v>
      </c>
    </row>
    <row r="744" spans="1:14" x14ac:dyDescent="0.25">
      <c r="A744" s="1" t="s">
        <v>40</v>
      </c>
      <c r="B744" s="1" t="s">
        <v>322</v>
      </c>
      <c r="C744" s="1"/>
      <c r="D744" s="1"/>
      <c r="E744" s="2" t="s">
        <v>1435</v>
      </c>
      <c r="F744" s="2">
        <v>43</v>
      </c>
      <c r="G744" s="2">
        <v>2</v>
      </c>
      <c r="H744" s="2" t="s">
        <v>1473</v>
      </c>
      <c r="I744" s="2"/>
      <c r="J744" s="2" t="s">
        <v>1474</v>
      </c>
      <c r="K744" s="1"/>
      <c r="L744" s="1"/>
      <c r="M744" s="1"/>
      <c r="N744" s="1"/>
    </row>
    <row r="745" spans="1:14" x14ac:dyDescent="0.25">
      <c r="A745" s="1" t="s">
        <v>40</v>
      </c>
      <c r="B745" s="1" t="s">
        <v>322</v>
      </c>
      <c r="C745" s="1"/>
      <c r="D745" s="1"/>
      <c r="E745" s="2" t="s">
        <v>1435</v>
      </c>
      <c r="F745" s="2">
        <v>45</v>
      </c>
      <c r="G745" s="2">
        <v>6</v>
      </c>
      <c r="H745" s="2" t="s">
        <v>1475</v>
      </c>
      <c r="I745" s="2"/>
      <c r="J745" s="2" t="s">
        <v>1476</v>
      </c>
      <c r="K745" s="1"/>
      <c r="L745" s="1"/>
      <c r="M745" s="1"/>
      <c r="N745" s="1"/>
    </row>
    <row r="746" spans="1:14" x14ac:dyDescent="0.25">
      <c r="A746" s="1" t="s">
        <v>40</v>
      </c>
      <c r="B746" s="1" t="s">
        <v>322</v>
      </c>
      <c r="C746" s="1"/>
      <c r="D746" s="1"/>
      <c r="E746" s="2" t="s">
        <v>1435</v>
      </c>
      <c r="F746" s="2">
        <v>47</v>
      </c>
      <c r="G746" s="2">
        <v>18</v>
      </c>
      <c r="H746" s="2" t="s">
        <v>1477</v>
      </c>
      <c r="I746" s="2"/>
      <c r="J746" s="2" t="s">
        <v>1478</v>
      </c>
      <c r="K746" s="1"/>
      <c r="L746" s="1"/>
      <c r="M746" s="1"/>
      <c r="N746" s="1"/>
    </row>
    <row r="747" spans="1:14" x14ac:dyDescent="0.25">
      <c r="A747" s="1" t="s">
        <v>40</v>
      </c>
      <c r="B747" s="1" t="s">
        <v>322</v>
      </c>
      <c r="C747" s="1"/>
      <c r="D747" s="1"/>
      <c r="E747" s="2" t="s">
        <v>1435</v>
      </c>
      <c r="F747" s="2">
        <v>49</v>
      </c>
      <c r="G747" s="2">
        <v>6</v>
      </c>
      <c r="H747" s="2" t="s">
        <v>1479</v>
      </c>
      <c r="I747" s="2"/>
      <c r="J747" s="2" t="s">
        <v>1480</v>
      </c>
      <c r="K747" s="1"/>
      <c r="L747" s="1"/>
      <c r="M747" s="1"/>
      <c r="N747" s="1"/>
    </row>
    <row r="748" spans="1:14" x14ac:dyDescent="0.25">
      <c r="A748" s="1" t="s">
        <v>40</v>
      </c>
      <c r="B748" s="1" t="s">
        <v>322</v>
      </c>
      <c r="C748" s="1"/>
      <c r="D748" s="1"/>
      <c r="E748" s="2" t="s">
        <v>1435</v>
      </c>
      <c r="F748" s="2">
        <v>51</v>
      </c>
      <c r="G748" s="2">
        <v>16</v>
      </c>
      <c r="H748" s="2" t="s">
        <v>1481</v>
      </c>
      <c r="I748" s="2"/>
      <c r="J748" s="2" t="s">
        <v>1482</v>
      </c>
      <c r="K748" s="1"/>
      <c r="L748" s="1"/>
      <c r="M748" s="1"/>
      <c r="N748" s="1"/>
    </row>
    <row r="749" spans="1:14" x14ac:dyDescent="0.25">
      <c r="A749" s="1" t="s">
        <v>40</v>
      </c>
      <c r="B749" s="1" t="s">
        <v>41</v>
      </c>
      <c r="C749" s="1"/>
      <c r="D749" s="1"/>
      <c r="E749" s="2" t="s">
        <v>1483</v>
      </c>
      <c r="F749" s="2">
        <v>1</v>
      </c>
      <c r="G749" s="2">
        <v>16</v>
      </c>
      <c r="H749" s="5" t="s">
        <v>1484</v>
      </c>
      <c r="I749" s="2"/>
      <c r="J749" s="10" t="s">
        <v>2406</v>
      </c>
      <c r="K749" s="1"/>
      <c r="L749" s="1"/>
      <c r="M749" s="1"/>
      <c r="N749" s="1"/>
    </row>
    <row r="750" spans="1:14" x14ac:dyDescent="0.25">
      <c r="A750" s="1" t="s">
        <v>40</v>
      </c>
      <c r="B750" s="1" t="s">
        <v>41</v>
      </c>
      <c r="C750" s="1"/>
      <c r="D750" s="1"/>
      <c r="E750" s="2" t="s">
        <v>1483</v>
      </c>
      <c r="F750" s="2">
        <v>1</v>
      </c>
      <c r="G750" s="2">
        <v>12</v>
      </c>
      <c r="H750" s="2" t="s">
        <v>1486</v>
      </c>
      <c r="I750" s="2"/>
      <c r="J750" s="10" t="s">
        <v>1487</v>
      </c>
      <c r="K750" s="1"/>
      <c r="L750" s="1"/>
      <c r="M750" s="1"/>
      <c r="N750" s="1"/>
    </row>
    <row r="751" spans="1:14" x14ac:dyDescent="0.25">
      <c r="A751" s="1" t="s">
        <v>40</v>
      </c>
      <c r="B751" s="1" t="s">
        <v>41</v>
      </c>
      <c r="C751" s="1"/>
      <c r="D751" s="1"/>
      <c r="E751" s="2" t="s">
        <v>1483</v>
      </c>
      <c r="F751" s="2">
        <v>1</v>
      </c>
      <c r="G751" s="2">
        <v>14</v>
      </c>
      <c r="H751" s="2" t="s">
        <v>1488</v>
      </c>
      <c r="I751" s="2"/>
      <c r="J751" s="10" t="s">
        <v>1489</v>
      </c>
      <c r="K751" s="1"/>
      <c r="L751" s="1"/>
      <c r="M751" s="1"/>
      <c r="N751" s="1"/>
    </row>
    <row r="752" spans="1:14" x14ac:dyDescent="0.25">
      <c r="A752" s="1" t="s">
        <v>40</v>
      </c>
      <c r="B752" s="1" t="s">
        <v>41</v>
      </c>
      <c r="C752" s="1"/>
      <c r="D752" s="1"/>
      <c r="E752" s="2" t="s">
        <v>1483</v>
      </c>
      <c r="F752" s="2">
        <v>2</v>
      </c>
      <c r="G752" s="2">
        <v>31</v>
      </c>
      <c r="H752" s="2" t="s">
        <v>1494</v>
      </c>
      <c r="I752" s="2"/>
      <c r="J752" s="10" t="s">
        <v>1495</v>
      </c>
      <c r="K752" s="1"/>
      <c r="L752" s="1"/>
      <c r="M752" s="1"/>
      <c r="N752" s="1"/>
    </row>
    <row r="753" spans="1:14" x14ac:dyDescent="0.25">
      <c r="A753" s="1" t="s">
        <v>40</v>
      </c>
      <c r="B753" s="1" t="s">
        <v>41</v>
      </c>
      <c r="C753" s="1"/>
      <c r="D753" s="1"/>
      <c r="E753" s="2" t="s">
        <v>1483</v>
      </c>
      <c r="F753" s="2">
        <v>2</v>
      </c>
      <c r="G753" s="2">
        <v>10</v>
      </c>
      <c r="H753" s="2" t="s">
        <v>1490</v>
      </c>
      <c r="I753" s="2"/>
      <c r="J753" s="10" t="s">
        <v>1491</v>
      </c>
      <c r="K753" s="1"/>
      <c r="L753" s="1"/>
      <c r="M753" s="1"/>
      <c r="N753" s="1"/>
    </row>
    <row r="754" spans="1:14" x14ac:dyDescent="0.25">
      <c r="A754" s="1" t="s">
        <v>40</v>
      </c>
      <c r="B754" s="1" t="s">
        <v>41</v>
      </c>
      <c r="C754" s="1"/>
      <c r="D754" s="1"/>
      <c r="E754" s="2" t="s">
        <v>1483</v>
      </c>
      <c r="F754" s="2">
        <v>2</v>
      </c>
      <c r="G754" s="2">
        <v>22</v>
      </c>
      <c r="H754" s="5" t="s">
        <v>1492</v>
      </c>
      <c r="I754" s="2"/>
      <c r="J754" s="10" t="s">
        <v>1493</v>
      </c>
      <c r="K754" s="1"/>
      <c r="L754" s="1"/>
      <c r="M754" s="1"/>
      <c r="N754" s="1"/>
    </row>
    <row r="755" spans="1:14" x14ac:dyDescent="0.25">
      <c r="A755" s="1" t="s">
        <v>40</v>
      </c>
      <c r="B755" s="1" t="s">
        <v>41</v>
      </c>
      <c r="C755" s="1"/>
      <c r="D755" s="1"/>
      <c r="E755" s="2" t="s">
        <v>1483</v>
      </c>
      <c r="F755" s="2">
        <v>6</v>
      </c>
      <c r="G755" s="2">
        <v>40</v>
      </c>
      <c r="H755" s="2" t="s">
        <v>1500</v>
      </c>
      <c r="I755" s="2"/>
      <c r="J755" s="10" t="s">
        <v>1501</v>
      </c>
      <c r="K755" s="1"/>
      <c r="L755" s="1"/>
      <c r="M755" s="1"/>
      <c r="N755" s="1"/>
    </row>
    <row r="756" spans="1:14" x14ac:dyDescent="0.25">
      <c r="A756" s="1" t="s">
        <v>40</v>
      </c>
      <c r="B756" s="1" t="s">
        <v>41</v>
      </c>
      <c r="C756" s="1"/>
      <c r="D756" s="1"/>
      <c r="E756" s="2" t="s">
        <v>1483</v>
      </c>
      <c r="F756" s="2">
        <v>6</v>
      </c>
      <c r="G756" s="2">
        <v>6</v>
      </c>
      <c r="H756" s="2" t="s">
        <v>1496</v>
      </c>
      <c r="I756" s="2"/>
      <c r="J756" s="10" t="s">
        <v>1497</v>
      </c>
      <c r="K756" s="1"/>
      <c r="L756" s="1"/>
      <c r="M756" s="1"/>
      <c r="N756" s="1"/>
    </row>
    <row r="757" spans="1:14" x14ac:dyDescent="0.25">
      <c r="A757" s="1" t="s">
        <v>40</v>
      </c>
      <c r="B757" s="1" t="s">
        <v>41</v>
      </c>
      <c r="C757" s="1"/>
      <c r="D757" s="1"/>
      <c r="E757" s="2" t="s">
        <v>1483</v>
      </c>
      <c r="F757" s="2">
        <v>6</v>
      </c>
      <c r="G757" s="2">
        <v>59</v>
      </c>
      <c r="H757" s="5" t="s">
        <v>1502</v>
      </c>
      <c r="I757" s="2"/>
      <c r="J757" s="10" t="s">
        <v>1503</v>
      </c>
      <c r="K757" s="1"/>
      <c r="L757" s="1"/>
      <c r="M757" s="1"/>
      <c r="N757" s="1"/>
    </row>
    <row r="758" spans="1:14" x14ac:dyDescent="0.25">
      <c r="A758" s="1" t="s">
        <v>40</v>
      </c>
      <c r="B758" s="1" t="s">
        <v>41</v>
      </c>
      <c r="C758" s="1"/>
      <c r="D758" s="1"/>
      <c r="E758" s="2" t="s">
        <v>1483</v>
      </c>
      <c r="F758" s="2">
        <v>6</v>
      </c>
      <c r="G758" s="2">
        <v>12</v>
      </c>
      <c r="H758" s="2" t="s">
        <v>1498</v>
      </c>
      <c r="I758" s="2"/>
      <c r="J758" s="10" t="s">
        <v>1499</v>
      </c>
      <c r="K758" s="1"/>
      <c r="L758" s="1"/>
      <c r="M758" s="1"/>
      <c r="N758" s="1"/>
    </row>
    <row r="759" spans="1:14" x14ac:dyDescent="0.25">
      <c r="A759" s="1" t="s">
        <v>40</v>
      </c>
      <c r="B759" s="1" t="s">
        <v>41</v>
      </c>
      <c r="C759" s="1"/>
      <c r="D759" s="1"/>
      <c r="E759" s="2" t="s">
        <v>1483</v>
      </c>
      <c r="F759" s="2">
        <v>6</v>
      </c>
      <c r="G759" s="2">
        <v>63</v>
      </c>
      <c r="H759" s="2" t="s">
        <v>1504</v>
      </c>
      <c r="I759" s="2"/>
      <c r="J759" s="10" t="s">
        <v>1505</v>
      </c>
      <c r="K759" s="1"/>
      <c r="L759" s="1"/>
      <c r="M759" s="1"/>
      <c r="N759" s="1"/>
    </row>
    <row r="760" spans="1:14" x14ac:dyDescent="0.25">
      <c r="A760" s="1" t="s">
        <v>40</v>
      </c>
      <c r="B760" s="1" t="s">
        <v>41</v>
      </c>
      <c r="C760" s="1"/>
      <c r="D760" s="1"/>
      <c r="E760" s="2" t="s">
        <v>1483</v>
      </c>
      <c r="F760" s="2">
        <v>8</v>
      </c>
      <c r="G760" s="2">
        <v>48</v>
      </c>
      <c r="H760" s="2" t="s">
        <v>1512</v>
      </c>
      <c r="I760" s="2"/>
      <c r="J760" s="10" t="s">
        <v>1513</v>
      </c>
      <c r="K760" s="1"/>
      <c r="L760" s="1"/>
      <c r="M760" s="1"/>
      <c r="N760" s="1"/>
    </row>
    <row r="761" spans="1:14" x14ac:dyDescent="0.25">
      <c r="A761" s="1" t="s">
        <v>40</v>
      </c>
      <c r="B761" s="1" t="s">
        <v>41</v>
      </c>
      <c r="C761" s="1"/>
      <c r="D761" s="1"/>
      <c r="E761" s="2" t="s">
        <v>1483</v>
      </c>
      <c r="F761" s="2">
        <v>8</v>
      </c>
      <c r="G761" s="2">
        <v>55</v>
      </c>
      <c r="H761" s="5" t="s">
        <v>1514</v>
      </c>
      <c r="I761" s="2"/>
      <c r="J761" s="10" t="s">
        <v>1515</v>
      </c>
      <c r="K761" s="1"/>
      <c r="L761" s="1"/>
      <c r="M761" s="1"/>
      <c r="N761" s="1"/>
    </row>
    <row r="762" spans="1:14" x14ac:dyDescent="0.25">
      <c r="A762" s="1" t="s">
        <v>40</v>
      </c>
      <c r="B762" s="1" t="s">
        <v>41</v>
      </c>
      <c r="C762" s="1"/>
      <c r="D762" s="1"/>
      <c r="E762" s="2" t="s">
        <v>1483</v>
      </c>
      <c r="F762" s="2">
        <v>8</v>
      </c>
      <c r="G762" s="2">
        <v>46</v>
      </c>
      <c r="H762" s="2" t="s">
        <v>1508</v>
      </c>
      <c r="I762" s="2"/>
      <c r="J762" s="10" t="s">
        <v>1509</v>
      </c>
      <c r="K762" s="1"/>
      <c r="L762" s="1"/>
      <c r="M762" s="1"/>
      <c r="N762" s="1"/>
    </row>
    <row r="763" spans="1:14" x14ac:dyDescent="0.25">
      <c r="A763" s="1" t="s">
        <v>40</v>
      </c>
      <c r="B763" s="1" t="s">
        <v>41</v>
      </c>
      <c r="C763" s="1"/>
      <c r="D763" s="1"/>
      <c r="E763" s="2" t="s">
        <v>1483</v>
      </c>
      <c r="F763" s="2">
        <v>8</v>
      </c>
      <c r="G763" s="2">
        <v>46</v>
      </c>
      <c r="H763" s="2" t="s">
        <v>1510</v>
      </c>
      <c r="I763" s="2"/>
      <c r="J763" s="10" t="s">
        <v>1511</v>
      </c>
      <c r="K763" s="1"/>
      <c r="L763" s="1"/>
      <c r="M763" s="1"/>
      <c r="N763" s="1"/>
    </row>
    <row r="764" spans="1:14" x14ac:dyDescent="0.25">
      <c r="A764" s="1" t="s">
        <v>40</v>
      </c>
      <c r="B764" s="1" t="s">
        <v>41</v>
      </c>
      <c r="C764" s="1"/>
      <c r="D764" s="1"/>
      <c r="E764" s="2" t="s">
        <v>1483</v>
      </c>
      <c r="F764" s="2">
        <v>8</v>
      </c>
      <c r="G764" s="2">
        <v>44</v>
      </c>
      <c r="H764" s="2" t="s">
        <v>1506</v>
      </c>
      <c r="I764" s="2"/>
      <c r="J764" s="10" t="s">
        <v>1507</v>
      </c>
      <c r="K764" s="1"/>
      <c r="L764" s="1"/>
      <c r="M764" s="1"/>
      <c r="N764" s="1"/>
    </row>
    <row r="765" spans="1:14" x14ac:dyDescent="0.25">
      <c r="A765" s="1" t="s">
        <v>40</v>
      </c>
      <c r="B765" s="1" t="s">
        <v>41</v>
      </c>
      <c r="C765" s="1"/>
      <c r="D765" s="1"/>
      <c r="E765" s="2" t="s">
        <v>1483</v>
      </c>
      <c r="F765" s="2">
        <v>10</v>
      </c>
      <c r="G765" s="2">
        <v>22</v>
      </c>
      <c r="H765" s="5" t="s">
        <v>1516</v>
      </c>
      <c r="I765" s="2"/>
      <c r="J765" s="10" t="s">
        <v>1517</v>
      </c>
      <c r="K765" s="1"/>
      <c r="L765" s="1"/>
      <c r="M765" s="1"/>
      <c r="N765" s="1"/>
    </row>
    <row r="766" spans="1:14" x14ac:dyDescent="0.25">
      <c r="A766" s="1" t="s">
        <v>40</v>
      </c>
      <c r="B766" s="1" t="s">
        <v>41</v>
      </c>
      <c r="C766" s="1"/>
      <c r="D766" s="1"/>
      <c r="E766" s="2" t="s">
        <v>1483</v>
      </c>
      <c r="F766" s="2">
        <v>10</v>
      </c>
      <c r="G766" s="2">
        <v>28</v>
      </c>
      <c r="H766" s="2" t="s">
        <v>1518</v>
      </c>
      <c r="I766" s="2"/>
      <c r="J766" s="10" t="s">
        <v>1519</v>
      </c>
      <c r="K766" s="1"/>
      <c r="L766" s="1"/>
      <c r="M766" s="1"/>
      <c r="N766" s="1"/>
    </row>
    <row r="767" spans="1:14" x14ac:dyDescent="0.25">
      <c r="A767" s="1" t="s">
        <v>40</v>
      </c>
      <c r="B767" s="1" t="s">
        <v>41</v>
      </c>
      <c r="C767" s="1"/>
      <c r="D767" s="1"/>
      <c r="E767" s="2" t="s">
        <v>1483</v>
      </c>
      <c r="F767" s="2">
        <v>12</v>
      </c>
      <c r="G767" s="2">
        <v>51</v>
      </c>
      <c r="H767" s="2" t="s">
        <v>1524</v>
      </c>
      <c r="I767" s="2"/>
      <c r="J767" s="10" t="s">
        <v>1525</v>
      </c>
      <c r="K767" s="1"/>
      <c r="L767" s="1"/>
      <c r="M767" s="1"/>
      <c r="N767" s="1"/>
    </row>
    <row r="768" spans="1:14" x14ac:dyDescent="0.25">
      <c r="A768" s="1" t="s">
        <v>40</v>
      </c>
      <c r="B768" s="1" t="s">
        <v>41</v>
      </c>
      <c r="C768" s="1"/>
      <c r="D768" s="1"/>
      <c r="E768" s="2" t="s">
        <v>1483</v>
      </c>
      <c r="F768" s="2">
        <v>12</v>
      </c>
      <c r="G768" s="2">
        <v>4</v>
      </c>
      <c r="H768" s="5" t="s">
        <v>1520</v>
      </c>
      <c r="I768" s="2"/>
      <c r="J768" s="10" t="s">
        <v>1521</v>
      </c>
      <c r="K768" s="1"/>
      <c r="L768" s="1"/>
      <c r="M768" s="1"/>
      <c r="N768" s="1"/>
    </row>
    <row r="769" spans="1:14" x14ac:dyDescent="0.25">
      <c r="A769" s="1" t="s">
        <v>40</v>
      </c>
      <c r="B769" s="1" t="s">
        <v>41</v>
      </c>
      <c r="C769" s="1"/>
      <c r="D769" s="1"/>
      <c r="E769" s="2" t="s">
        <v>1483</v>
      </c>
      <c r="F769" s="2">
        <v>12</v>
      </c>
      <c r="G769" s="2">
        <v>20</v>
      </c>
      <c r="H769" s="2" t="s">
        <v>1522</v>
      </c>
      <c r="I769" s="2"/>
      <c r="J769" s="10" t="s">
        <v>1523</v>
      </c>
      <c r="K769" s="1"/>
      <c r="L769" s="1"/>
      <c r="M769" s="1"/>
      <c r="N769" s="1"/>
    </row>
    <row r="770" spans="1:14" x14ac:dyDescent="0.25">
      <c r="A770" s="1" t="s">
        <v>40</v>
      </c>
      <c r="B770" s="1" t="s">
        <v>41</v>
      </c>
      <c r="C770" s="1"/>
      <c r="D770" s="1"/>
      <c r="E770" s="2" t="s">
        <v>1483</v>
      </c>
      <c r="F770" s="2">
        <v>16</v>
      </c>
      <c r="G770" s="2">
        <v>6</v>
      </c>
      <c r="H770" s="2" t="s">
        <v>1526</v>
      </c>
      <c r="I770" s="2"/>
      <c r="J770" s="10" t="s">
        <v>1527</v>
      </c>
      <c r="K770" s="1"/>
      <c r="L770" s="1"/>
      <c r="M770" s="1"/>
      <c r="N770" s="1"/>
    </row>
    <row r="771" spans="1:14" x14ac:dyDescent="0.25">
      <c r="A771" s="1" t="s">
        <v>40</v>
      </c>
      <c r="B771" s="1" t="s">
        <v>41</v>
      </c>
      <c r="C771" s="1"/>
      <c r="D771" s="1"/>
      <c r="E771" s="2" t="s">
        <v>1483</v>
      </c>
      <c r="F771" s="2">
        <v>16</v>
      </c>
      <c r="G771" s="2">
        <v>53</v>
      </c>
      <c r="H771" s="2" t="s">
        <v>1532</v>
      </c>
      <c r="I771" s="2"/>
      <c r="J771" s="10" t="s">
        <v>1533</v>
      </c>
      <c r="K771" s="1"/>
      <c r="L771" s="1"/>
      <c r="M771" s="1"/>
      <c r="N771" s="1"/>
    </row>
    <row r="772" spans="1:14" x14ac:dyDescent="0.25">
      <c r="A772" s="1" t="s">
        <v>40</v>
      </c>
      <c r="B772" s="1" t="s">
        <v>41</v>
      </c>
      <c r="C772" s="1"/>
      <c r="D772" s="1"/>
      <c r="E772" s="2" t="s">
        <v>1483</v>
      </c>
      <c r="F772" s="2">
        <v>16</v>
      </c>
      <c r="G772" s="2">
        <v>45</v>
      </c>
      <c r="H772" s="2" t="s">
        <v>1530</v>
      </c>
      <c r="I772" s="2"/>
      <c r="J772" s="10" t="s">
        <v>1531</v>
      </c>
      <c r="K772" s="1"/>
      <c r="L772" s="1"/>
      <c r="M772" s="1"/>
      <c r="N772" s="1"/>
    </row>
    <row r="773" spans="1:14" x14ac:dyDescent="0.25">
      <c r="A773" s="1" t="s">
        <v>40</v>
      </c>
      <c r="B773" s="1" t="s">
        <v>41</v>
      </c>
      <c r="C773" s="1"/>
      <c r="D773" s="1"/>
      <c r="E773" s="2" t="s">
        <v>1483</v>
      </c>
      <c r="F773" s="2">
        <v>16</v>
      </c>
      <c r="G773" s="2">
        <v>30</v>
      </c>
      <c r="H773" s="5" t="s">
        <v>1528</v>
      </c>
      <c r="I773" s="2"/>
      <c r="J773" s="10" t="s">
        <v>1529</v>
      </c>
      <c r="K773" s="1"/>
      <c r="L773" s="1"/>
      <c r="M773" s="1"/>
      <c r="N773" s="1"/>
    </row>
    <row r="774" spans="1:14" x14ac:dyDescent="0.25">
      <c r="A774" s="1" t="s">
        <v>40</v>
      </c>
      <c r="B774" s="1" t="s">
        <v>41</v>
      </c>
      <c r="C774" s="1"/>
      <c r="D774" s="1"/>
      <c r="E774" s="2" t="s">
        <v>1483</v>
      </c>
      <c r="F774" s="2">
        <v>18</v>
      </c>
      <c r="G774" s="2">
        <v>33</v>
      </c>
      <c r="H774" s="5" t="s">
        <v>1538</v>
      </c>
      <c r="I774" s="2"/>
      <c r="J774" s="10" t="s">
        <v>1539</v>
      </c>
      <c r="K774" s="1"/>
      <c r="L774" s="1"/>
      <c r="M774" s="1"/>
      <c r="N774" s="1"/>
    </row>
    <row r="775" spans="1:14" x14ac:dyDescent="0.25">
      <c r="A775" s="1" t="s">
        <v>40</v>
      </c>
      <c r="B775" s="1" t="s">
        <v>41</v>
      </c>
      <c r="C775" s="1"/>
      <c r="D775" s="1"/>
      <c r="E775" s="2" t="s">
        <v>1483</v>
      </c>
      <c r="F775" s="2">
        <v>18</v>
      </c>
      <c r="G775" s="2">
        <v>16</v>
      </c>
      <c r="H775" s="5" t="s">
        <v>1534</v>
      </c>
      <c r="I775" s="2"/>
      <c r="J775" s="10" t="s">
        <v>1535</v>
      </c>
      <c r="K775" s="1"/>
      <c r="L775" s="1"/>
      <c r="M775" s="1"/>
      <c r="N775" s="1"/>
    </row>
    <row r="776" spans="1:14" x14ac:dyDescent="0.25">
      <c r="A776" s="1" t="s">
        <v>40</v>
      </c>
      <c r="B776" s="1" t="s">
        <v>41</v>
      </c>
      <c r="C776" s="1"/>
      <c r="D776" s="1"/>
      <c r="E776" s="2" t="s">
        <v>1483</v>
      </c>
      <c r="F776" s="2">
        <v>18</v>
      </c>
      <c r="G776" s="2">
        <v>25</v>
      </c>
      <c r="H776" s="2" t="s">
        <v>1536</v>
      </c>
      <c r="I776" s="2"/>
      <c r="J776" s="10" t="s">
        <v>1537</v>
      </c>
      <c r="K776" s="1"/>
      <c r="L776" s="1"/>
      <c r="M776" s="1"/>
      <c r="N776" s="1"/>
    </row>
    <row r="777" spans="1:14" x14ac:dyDescent="0.25">
      <c r="A777" s="1" t="s">
        <v>35</v>
      </c>
      <c r="B777" s="1" t="s">
        <v>165</v>
      </c>
      <c r="C777" s="1"/>
      <c r="D777" s="1"/>
      <c r="E777" s="2" t="s">
        <v>1483</v>
      </c>
      <c r="F777" s="2">
        <v>26</v>
      </c>
      <c r="G777" s="1">
        <v>228</v>
      </c>
      <c r="H777" s="2" t="s">
        <v>1544</v>
      </c>
      <c r="I777" s="2"/>
      <c r="J777" s="1" t="s">
        <v>1545</v>
      </c>
      <c r="K777" s="1" t="s">
        <v>1546</v>
      </c>
      <c r="L777" s="2"/>
      <c r="M777" s="1" t="s">
        <v>347</v>
      </c>
      <c r="N777" s="2">
        <v>2294.6799999999998</v>
      </c>
    </row>
    <row r="778" spans="1:14" x14ac:dyDescent="0.25">
      <c r="A778" s="1" t="s">
        <v>35</v>
      </c>
      <c r="B778" s="1" t="s">
        <v>165</v>
      </c>
      <c r="C778" s="1"/>
      <c r="D778" s="1"/>
      <c r="E778" s="2" t="s">
        <v>1483</v>
      </c>
      <c r="F778" s="1">
        <v>30</v>
      </c>
      <c r="G778" s="1">
        <v>239</v>
      </c>
      <c r="H778" s="2" t="s">
        <v>1547</v>
      </c>
      <c r="I778" s="2"/>
      <c r="J778" s="1" t="s">
        <v>1548</v>
      </c>
      <c r="K778" s="1" t="s">
        <v>1549</v>
      </c>
      <c r="L778" s="1"/>
      <c r="M778" s="1" t="s">
        <v>347</v>
      </c>
      <c r="N778" s="2">
        <v>734</v>
      </c>
    </row>
    <row r="779" spans="1:14" x14ac:dyDescent="0.25">
      <c r="A779" s="1" t="s">
        <v>35</v>
      </c>
      <c r="B779" s="1" t="s">
        <v>165</v>
      </c>
      <c r="C779" s="1"/>
      <c r="D779" s="1"/>
      <c r="E779" s="2" t="s">
        <v>1483</v>
      </c>
      <c r="F779" s="1">
        <v>38</v>
      </c>
      <c r="G779" s="1">
        <v>131</v>
      </c>
      <c r="H779" s="2" t="s">
        <v>1553</v>
      </c>
      <c r="I779" s="2"/>
      <c r="J779" s="1" t="s">
        <v>1554</v>
      </c>
      <c r="K779" s="1" t="s">
        <v>1555</v>
      </c>
      <c r="L779" s="1"/>
      <c r="M779" s="1" t="s">
        <v>347</v>
      </c>
      <c r="N779" s="2">
        <v>1867.74</v>
      </c>
    </row>
    <row r="780" spans="1:14" x14ac:dyDescent="0.25">
      <c r="A780" s="1" t="s">
        <v>40</v>
      </c>
      <c r="B780" s="1" t="s">
        <v>1556</v>
      </c>
      <c r="C780" s="1"/>
      <c r="D780" s="1"/>
      <c r="E780" s="2" t="s">
        <v>1483</v>
      </c>
      <c r="F780" s="2">
        <v>48</v>
      </c>
      <c r="G780" s="2">
        <v>41</v>
      </c>
      <c r="H780" s="2" t="s">
        <v>1557</v>
      </c>
      <c r="I780" s="2"/>
      <c r="J780" s="2" t="s">
        <v>1558</v>
      </c>
      <c r="K780" s="1"/>
      <c r="L780" s="1"/>
      <c r="M780" s="1"/>
      <c r="N780" s="1"/>
    </row>
    <row r="781" spans="1:14" x14ac:dyDescent="0.25">
      <c r="A781" s="1" t="s">
        <v>40</v>
      </c>
      <c r="B781" s="1" t="s">
        <v>1556</v>
      </c>
      <c r="C781" s="1"/>
      <c r="D781" s="1"/>
      <c r="E781" s="2" t="s">
        <v>1483</v>
      </c>
      <c r="F781" s="2">
        <v>50</v>
      </c>
      <c r="G781" s="2">
        <v>39</v>
      </c>
      <c r="H781" s="2" t="s">
        <v>1559</v>
      </c>
      <c r="I781" s="2"/>
      <c r="J781" s="2" t="s">
        <v>1560</v>
      </c>
      <c r="K781" s="1"/>
      <c r="L781" s="1"/>
      <c r="M781" s="1"/>
      <c r="N781" s="1"/>
    </row>
    <row r="782" spans="1:14" x14ac:dyDescent="0.25">
      <c r="A782" s="1" t="s">
        <v>40</v>
      </c>
      <c r="B782" s="1" t="s">
        <v>1556</v>
      </c>
      <c r="C782" s="1"/>
      <c r="D782" s="1"/>
      <c r="E782" s="2" t="s">
        <v>1483</v>
      </c>
      <c r="F782" s="2">
        <v>68</v>
      </c>
      <c r="G782" s="2">
        <v>108</v>
      </c>
      <c r="H782" s="2" t="s">
        <v>1571</v>
      </c>
      <c r="I782" s="2"/>
      <c r="J782" s="2" t="s">
        <v>1572</v>
      </c>
      <c r="K782" s="1"/>
      <c r="L782" s="1"/>
      <c r="M782" s="1"/>
      <c r="N782" s="1"/>
    </row>
    <row r="783" spans="1:14" x14ac:dyDescent="0.25">
      <c r="A783" s="1" t="s">
        <v>40</v>
      </c>
      <c r="B783" s="1" t="s">
        <v>1556</v>
      </c>
      <c r="C783" s="1"/>
      <c r="D783" s="1"/>
      <c r="E783" s="2" t="s">
        <v>1483</v>
      </c>
      <c r="F783" s="2">
        <v>70</v>
      </c>
      <c r="G783" s="2">
        <v>33</v>
      </c>
      <c r="H783" s="2" t="s">
        <v>1573</v>
      </c>
      <c r="I783" s="2"/>
      <c r="J783" s="2" t="s">
        <v>1574</v>
      </c>
      <c r="K783" s="1"/>
      <c r="L783" s="1"/>
      <c r="M783" s="1"/>
      <c r="N783" s="1"/>
    </row>
    <row r="784" spans="1:14" x14ac:dyDescent="0.25">
      <c r="A784" s="1" t="s">
        <v>40</v>
      </c>
      <c r="B784" s="1" t="s">
        <v>1556</v>
      </c>
      <c r="C784" s="1"/>
      <c r="D784" s="1"/>
      <c r="E784" s="2" t="s">
        <v>1483</v>
      </c>
      <c r="F784" s="2">
        <v>71</v>
      </c>
      <c r="G784" s="2">
        <v>15</v>
      </c>
      <c r="H784" s="2" t="s">
        <v>1575</v>
      </c>
      <c r="I784" s="2"/>
      <c r="J784" s="2" t="s">
        <v>1576</v>
      </c>
      <c r="K784" s="1"/>
      <c r="L784" s="1"/>
      <c r="M784" s="1"/>
      <c r="N784" s="1"/>
    </row>
    <row r="785" spans="1:14" x14ac:dyDescent="0.25">
      <c r="A785" s="1" t="s">
        <v>40</v>
      </c>
      <c r="B785" s="1" t="s">
        <v>1556</v>
      </c>
      <c r="C785" s="1"/>
      <c r="D785" s="1"/>
      <c r="E785" s="2" t="s">
        <v>1483</v>
      </c>
      <c r="F785" s="2">
        <v>72</v>
      </c>
      <c r="G785" s="2">
        <v>11</v>
      </c>
      <c r="H785" s="2" t="s">
        <v>1577</v>
      </c>
      <c r="I785" s="2"/>
      <c r="J785" s="2" t="s">
        <v>1578</v>
      </c>
      <c r="K785" s="1"/>
      <c r="L785" s="1"/>
      <c r="M785" s="1"/>
      <c r="N785" s="1"/>
    </row>
    <row r="786" spans="1:14" x14ac:dyDescent="0.25">
      <c r="A786" s="1" t="s">
        <v>912</v>
      </c>
      <c r="B786" s="1" t="s">
        <v>912</v>
      </c>
      <c r="C786" s="1"/>
      <c r="D786" s="1"/>
      <c r="E786" s="27" t="s">
        <v>1483</v>
      </c>
      <c r="F786" s="27">
        <v>73</v>
      </c>
      <c r="G786" s="27">
        <v>25</v>
      </c>
      <c r="H786" s="27" t="s">
        <v>1579</v>
      </c>
      <c r="I786" s="33"/>
      <c r="J786" s="27" t="s">
        <v>1580</v>
      </c>
      <c r="K786" s="1"/>
      <c r="L786" s="1"/>
      <c r="M786" s="1"/>
      <c r="N786" s="1"/>
    </row>
    <row r="787" spans="1:14" x14ac:dyDescent="0.25">
      <c r="A787" s="1" t="s">
        <v>40</v>
      </c>
      <c r="B787" s="1" t="s">
        <v>1556</v>
      </c>
      <c r="C787" s="1"/>
      <c r="D787" s="1"/>
      <c r="E787" s="2" t="s">
        <v>1483</v>
      </c>
      <c r="F787" s="2">
        <v>74</v>
      </c>
      <c r="G787" s="2">
        <v>20</v>
      </c>
      <c r="H787" s="2" t="s">
        <v>1581</v>
      </c>
      <c r="I787" s="2"/>
      <c r="J787" s="2" t="s">
        <v>1582</v>
      </c>
      <c r="K787" s="1"/>
      <c r="L787" s="1"/>
      <c r="M787" s="1"/>
      <c r="N787" s="1"/>
    </row>
    <row r="788" spans="1:14" x14ac:dyDescent="0.25">
      <c r="A788" s="1" t="s">
        <v>40</v>
      </c>
      <c r="B788" s="1" t="s">
        <v>1556</v>
      </c>
      <c r="C788" s="1"/>
      <c r="D788" s="1"/>
      <c r="E788" s="2" t="s">
        <v>1483</v>
      </c>
      <c r="F788" s="2">
        <v>78</v>
      </c>
      <c r="G788" s="2">
        <v>142</v>
      </c>
      <c r="H788" s="2" t="s">
        <v>265</v>
      </c>
      <c r="I788" s="2"/>
      <c r="J788" s="2" t="s">
        <v>1586</v>
      </c>
      <c r="K788" s="1"/>
      <c r="L788" s="1"/>
      <c r="M788" s="1"/>
      <c r="N788" s="1"/>
    </row>
    <row r="789" spans="1:14" x14ac:dyDescent="0.25">
      <c r="A789" s="1" t="s">
        <v>35</v>
      </c>
      <c r="B789" s="1" t="s">
        <v>165</v>
      </c>
      <c r="C789" s="1"/>
      <c r="D789" s="1"/>
      <c r="E789" s="2" t="s">
        <v>1483</v>
      </c>
      <c r="F789" s="2" t="s">
        <v>458</v>
      </c>
      <c r="G789" s="1">
        <v>29</v>
      </c>
      <c r="H789" s="18" t="s">
        <v>1587</v>
      </c>
      <c r="I789" s="2"/>
      <c r="J789" s="1" t="s">
        <v>1588</v>
      </c>
      <c r="K789" s="1" t="s">
        <v>1589</v>
      </c>
      <c r="L789" s="2"/>
      <c r="M789" s="1" t="s">
        <v>347</v>
      </c>
      <c r="N789" s="18">
        <v>411</v>
      </c>
    </row>
    <row r="790" spans="1:14" x14ac:dyDescent="0.25">
      <c r="A790" s="1" t="s">
        <v>40</v>
      </c>
      <c r="B790" s="1" t="s">
        <v>41</v>
      </c>
      <c r="C790" s="1"/>
      <c r="D790" s="1"/>
      <c r="E790" s="2" t="s">
        <v>1483</v>
      </c>
      <c r="F790" s="2" t="s">
        <v>725</v>
      </c>
      <c r="G790" s="2">
        <v>42</v>
      </c>
      <c r="H790" s="2" t="s">
        <v>1595</v>
      </c>
      <c r="I790" s="2"/>
      <c r="J790" s="10" t="s">
        <v>1596</v>
      </c>
      <c r="K790" s="1"/>
      <c r="L790" s="1"/>
      <c r="M790" s="1"/>
      <c r="N790" s="1"/>
    </row>
    <row r="791" spans="1:14" x14ac:dyDescent="0.25">
      <c r="A791" s="1" t="s">
        <v>40</v>
      </c>
      <c r="B791" s="1" t="s">
        <v>41</v>
      </c>
      <c r="C791" s="1"/>
      <c r="D791" s="1"/>
      <c r="E791" s="2" t="s">
        <v>1483</v>
      </c>
      <c r="F791" s="2" t="s">
        <v>725</v>
      </c>
      <c r="G791" s="2">
        <v>8</v>
      </c>
      <c r="H791" s="2" t="s">
        <v>1590</v>
      </c>
      <c r="I791" s="2"/>
      <c r="J791" s="10"/>
      <c r="K791" s="1"/>
      <c r="L791" s="1"/>
      <c r="M791" s="1"/>
      <c r="N791" s="1"/>
    </row>
    <row r="792" spans="1:14" x14ac:dyDescent="0.25">
      <c r="A792" s="1" t="s">
        <v>40</v>
      </c>
      <c r="B792" s="1" t="s">
        <v>41</v>
      </c>
      <c r="C792" s="1"/>
      <c r="D792" s="1"/>
      <c r="E792" s="2" t="s">
        <v>1483</v>
      </c>
      <c r="F792" s="2" t="s">
        <v>725</v>
      </c>
      <c r="G792" s="2">
        <v>15</v>
      </c>
      <c r="H792" s="5" t="s">
        <v>1591</v>
      </c>
      <c r="I792" s="2"/>
      <c r="J792" s="10" t="s">
        <v>1592</v>
      </c>
      <c r="K792" s="1"/>
      <c r="L792" s="1"/>
      <c r="M792" s="1"/>
      <c r="N792" s="1"/>
    </row>
    <row r="793" spans="1:14" x14ac:dyDescent="0.25">
      <c r="A793" s="1" t="s">
        <v>40</v>
      </c>
      <c r="B793" s="1" t="s">
        <v>41</v>
      </c>
      <c r="C793" s="1"/>
      <c r="D793" s="1"/>
      <c r="E793" s="2" t="s">
        <v>1483</v>
      </c>
      <c r="F793" s="2" t="s">
        <v>725</v>
      </c>
      <c r="G793" s="2">
        <v>34</v>
      </c>
      <c r="H793" s="2" t="s">
        <v>1593</v>
      </c>
      <c r="I793" s="2"/>
      <c r="J793" s="10" t="s">
        <v>1594</v>
      </c>
      <c r="K793" s="1"/>
      <c r="L793" s="1"/>
      <c r="M793" s="1"/>
      <c r="N793" s="1"/>
    </row>
    <row r="794" spans="1:14" x14ac:dyDescent="0.25">
      <c r="A794" s="1" t="s">
        <v>40</v>
      </c>
      <c r="B794" s="1" t="s">
        <v>41</v>
      </c>
      <c r="C794" s="1"/>
      <c r="D794" s="1"/>
      <c r="E794" s="2" t="s">
        <v>1483</v>
      </c>
      <c r="F794" s="2" t="s">
        <v>725</v>
      </c>
      <c r="G794" s="2">
        <v>43</v>
      </c>
      <c r="H794" s="2" t="s">
        <v>1597</v>
      </c>
      <c r="I794" s="2"/>
      <c r="J794" s="10" t="s">
        <v>1598</v>
      </c>
      <c r="K794" s="1"/>
      <c r="L794" s="1"/>
      <c r="M794" s="1"/>
      <c r="N794" s="1"/>
    </row>
    <row r="795" spans="1:14" x14ac:dyDescent="0.25">
      <c r="A795" s="1" t="s">
        <v>40</v>
      </c>
      <c r="B795" s="1" t="s">
        <v>41</v>
      </c>
      <c r="C795" s="1"/>
      <c r="D795" s="1"/>
      <c r="E795" s="2" t="s">
        <v>1483</v>
      </c>
      <c r="F795" s="2" t="s">
        <v>1020</v>
      </c>
      <c r="G795" s="2">
        <v>8</v>
      </c>
      <c r="H795" s="2" t="s">
        <v>1601</v>
      </c>
      <c r="I795" s="2"/>
      <c r="J795" s="10" t="s">
        <v>1602</v>
      </c>
      <c r="K795" s="1"/>
      <c r="L795" s="1"/>
      <c r="M795" s="1"/>
      <c r="N795" s="1"/>
    </row>
    <row r="796" spans="1:14" x14ac:dyDescent="0.25">
      <c r="A796" s="1" t="s">
        <v>40</v>
      </c>
      <c r="B796" s="1" t="s">
        <v>41</v>
      </c>
      <c r="C796" s="1"/>
      <c r="D796" s="1"/>
      <c r="E796" s="2" t="s">
        <v>1483</v>
      </c>
      <c r="F796" s="2" t="s">
        <v>1020</v>
      </c>
      <c r="G796" s="2">
        <v>5</v>
      </c>
      <c r="H796" s="2" t="s">
        <v>1599</v>
      </c>
      <c r="I796" s="2"/>
      <c r="J796" s="10" t="s">
        <v>1600</v>
      </c>
      <c r="K796" s="1"/>
      <c r="L796" s="1"/>
      <c r="M796" s="1"/>
      <c r="N796" s="1"/>
    </row>
    <row r="797" spans="1:14" x14ac:dyDescent="0.25">
      <c r="A797" s="1" t="s">
        <v>40</v>
      </c>
      <c r="B797" s="1" t="s">
        <v>41</v>
      </c>
      <c r="C797" s="1"/>
      <c r="D797" s="1"/>
      <c r="E797" s="2" t="s">
        <v>1483</v>
      </c>
      <c r="F797" s="2" t="s">
        <v>1020</v>
      </c>
      <c r="G797" s="2">
        <v>13</v>
      </c>
      <c r="H797" s="5" t="s">
        <v>1603</v>
      </c>
      <c r="I797" s="2"/>
      <c r="J797" s="10" t="s">
        <v>1604</v>
      </c>
      <c r="K797" s="1"/>
      <c r="L797" s="1"/>
      <c r="M797" s="1"/>
      <c r="N797" s="1"/>
    </row>
    <row r="798" spans="1:14" x14ac:dyDescent="0.25">
      <c r="A798" s="1" t="s">
        <v>40</v>
      </c>
      <c r="B798" s="1" t="s">
        <v>41</v>
      </c>
      <c r="C798" s="1"/>
      <c r="D798" s="1"/>
      <c r="E798" s="2" t="s">
        <v>1483</v>
      </c>
      <c r="F798" s="2" t="s">
        <v>1020</v>
      </c>
      <c r="G798" s="2">
        <v>38</v>
      </c>
      <c r="H798" s="2" t="s">
        <v>1605</v>
      </c>
      <c r="I798" s="2"/>
      <c r="J798" s="10" t="s">
        <v>1606</v>
      </c>
      <c r="K798" s="1"/>
      <c r="L798" s="1"/>
      <c r="M798" s="1"/>
      <c r="N798" s="1"/>
    </row>
    <row r="799" spans="1:14" x14ac:dyDescent="0.25">
      <c r="A799" s="1" t="s">
        <v>40</v>
      </c>
      <c r="B799" s="1" t="s">
        <v>41</v>
      </c>
      <c r="C799" s="1"/>
      <c r="D799" s="1"/>
      <c r="E799" s="2" t="s">
        <v>1483</v>
      </c>
      <c r="F799" s="2" t="s">
        <v>335</v>
      </c>
      <c r="G799" s="2">
        <v>20</v>
      </c>
      <c r="H799" s="2" t="s">
        <v>1611</v>
      </c>
      <c r="I799" s="2"/>
      <c r="J799" s="10" t="s">
        <v>1612</v>
      </c>
      <c r="K799" s="1"/>
      <c r="L799" s="1"/>
      <c r="M799" s="1"/>
      <c r="N799" s="1"/>
    </row>
    <row r="800" spans="1:14" x14ac:dyDescent="0.25">
      <c r="A800" s="1" t="s">
        <v>40</v>
      </c>
      <c r="B800" s="1" t="s">
        <v>41</v>
      </c>
      <c r="C800" s="1"/>
      <c r="D800" s="1"/>
      <c r="E800" s="2" t="s">
        <v>1483</v>
      </c>
      <c r="F800" s="2" t="s">
        <v>335</v>
      </c>
      <c r="G800" s="2">
        <v>4</v>
      </c>
      <c r="H800" s="5" t="s">
        <v>1607</v>
      </c>
      <c r="I800" s="2"/>
      <c r="J800" s="10" t="s">
        <v>1608</v>
      </c>
      <c r="K800" s="1"/>
      <c r="L800" s="1"/>
      <c r="M800" s="1"/>
      <c r="N800" s="1"/>
    </row>
    <row r="801" spans="1:14" x14ac:dyDescent="0.25">
      <c r="A801" s="1" t="s">
        <v>40</v>
      </c>
      <c r="B801" s="1" t="s">
        <v>41</v>
      </c>
      <c r="C801" s="1"/>
      <c r="D801" s="1"/>
      <c r="E801" s="2" t="s">
        <v>1483</v>
      </c>
      <c r="F801" s="2" t="s">
        <v>335</v>
      </c>
      <c r="G801" s="2">
        <v>4</v>
      </c>
      <c r="H801" s="2" t="s">
        <v>1609</v>
      </c>
      <c r="I801" s="2"/>
      <c r="J801" s="10" t="s">
        <v>1610</v>
      </c>
      <c r="K801" s="1"/>
      <c r="L801" s="1"/>
      <c r="M801" s="1"/>
      <c r="N801" s="1"/>
    </row>
    <row r="802" spans="1:14" x14ac:dyDescent="0.25">
      <c r="A802" s="1" t="s">
        <v>40</v>
      </c>
      <c r="B802" s="1" t="s">
        <v>41</v>
      </c>
      <c r="C802" s="1"/>
      <c r="D802" s="1"/>
      <c r="E802" s="2" t="s">
        <v>1483</v>
      </c>
      <c r="F802" s="2" t="s">
        <v>1613</v>
      </c>
      <c r="G802" s="2">
        <v>16</v>
      </c>
      <c r="H802" s="5" t="s">
        <v>2407</v>
      </c>
      <c r="I802" s="2"/>
      <c r="J802" s="10" t="s">
        <v>2408</v>
      </c>
      <c r="K802" s="1"/>
      <c r="L802" s="1"/>
      <c r="M802" s="1"/>
      <c r="N802" s="1"/>
    </row>
    <row r="803" spans="1:14" x14ac:dyDescent="0.25">
      <c r="A803" s="1" t="s">
        <v>40</v>
      </c>
      <c r="B803" s="1" t="s">
        <v>41</v>
      </c>
      <c r="C803" s="1"/>
      <c r="D803" s="1"/>
      <c r="E803" s="2" t="s">
        <v>1483</v>
      </c>
      <c r="F803" s="2" t="s">
        <v>1613</v>
      </c>
      <c r="G803" s="2">
        <v>9</v>
      </c>
      <c r="H803" s="2" t="s">
        <v>1617</v>
      </c>
      <c r="I803" s="2"/>
      <c r="J803" s="10" t="s">
        <v>1618</v>
      </c>
      <c r="K803" s="1"/>
      <c r="L803" s="1"/>
      <c r="M803" s="1"/>
      <c r="N803" s="1"/>
    </row>
    <row r="804" spans="1:14" x14ac:dyDescent="0.25">
      <c r="A804" s="1" t="s">
        <v>40</v>
      </c>
      <c r="B804" s="1" t="s">
        <v>41</v>
      </c>
      <c r="C804" s="1"/>
      <c r="D804" s="1"/>
      <c r="E804" s="2" t="s">
        <v>1483</v>
      </c>
      <c r="F804" s="2" t="s">
        <v>1613</v>
      </c>
      <c r="G804" s="2">
        <v>12</v>
      </c>
      <c r="H804" s="2" t="s">
        <v>1614</v>
      </c>
      <c r="I804" s="2"/>
      <c r="J804" s="10" t="s">
        <v>2409</v>
      </c>
      <c r="K804" s="1"/>
      <c r="L804" s="1"/>
      <c r="M804" s="1"/>
      <c r="N804" s="1"/>
    </row>
    <row r="805" spans="1:14" x14ac:dyDescent="0.25">
      <c r="A805" s="1" t="s">
        <v>40</v>
      </c>
      <c r="B805" s="1" t="s">
        <v>41</v>
      </c>
      <c r="C805" s="1"/>
      <c r="D805" s="1"/>
      <c r="E805" s="2" t="s">
        <v>1483</v>
      </c>
      <c r="F805" s="2" t="s">
        <v>342</v>
      </c>
      <c r="G805" s="2">
        <v>26</v>
      </c>
      <c r="H805" s="5" t="s">
        <v>1623</v>
      </c>
      <c r="I805" s="2"/>
      <c r="J805" s="10" t="s">
        <v>1624</v>
      </c>
      <c r="K805" s="1"/>
      <c r="L805" s="1"/>
      <c r="M805" s="1"/>
      <c r="N805" s="1"/>
    </row>
    <row r="806" spans="1:14" x14ac:dyDescent="0.25">
      <c r="A806" s="1" t="s">
        <v>40</v>
      </c>
      <c r="B806" s="1" t="s">
        <v>41</v>
      </c>
      <c r="C806" s="1"/>
      <c r="D806" s="1"/>
      <c r="E806" s="2" t="s">
        <v>1483</v>
      </c>
      <c r="F806" s="2" t="s">
        <v>342</v>
      </c>
      <c r="G806" s="2">
        <v>7</v>
      </c>
      <c r="H806" s="2" t="s">
        <v>1621</v>
      </c>
      <c r="I806" s="2"/>
      <c r="J806" s="10" t="s">
        <v>1622</v>
      </c>
      <c r="K806" s="1"/>
      <c r="L806" s="1"/>
      <c r="M806" s="1"/>
      <c r="N806" s="1"/>
    </row>
    <row r="807" spans="1:14" x14ac:dyDescent="0.25">
      <c r="A807" s="1" t="s">
        <v>40</v>
      </c>
      <c r="B807" s="1" t="s">
        <v>41</v>
      </c>
      <c r="C807" s="1"/>
      <c r="D807" s="1"/>
      <c r="E807" s="2" t="s">
        <v>1483</v>
      </c>
      <c r="F807" s="2" t="s">
        <v>342</v>
      </c>
      <c r="G807" s="2">
        <v>5</v>
      </c>
      <c r="H807" s="2" t="s">
        <v>1619</v>
      </c>
      <c r="I807" s="2"/>
      <c r="J807" s="10" t="s">
        <v>1620</v>
      </c>
      <c r="K807" s="1"/>
      <c r="L807" s="1"/>
      <c r="M807" s="1"/>
      <c r="N807" s="1"/>
    </row>
    <row r="808" spans="1:14" x14ac:dyDescent="0.25">
      <c r="A808" s="1" t="s">
        <v>40</v>
      </c>
      <c r="B808" s="1" t="s">
        <v>41</v>
      </c>
      <c r="C808" s="1"/>
      <c r="D808" s="1"/>
      <c r="E808" s="2" t="s">
        <v>1483</v>
      </c>
      <c r="F808" s="2" t="s">
        <v>1625</v>
      </c>
      <c r="G808" s="2">
        <v>31</v>
      </c>
      <c r="H808" s="2" t="s">
        <v>1630</v>
      </c>
      <c r="I808" s="2"/>
      <c r="J808" s="10"/>
      <c r="K808" s="1"/>
      <c r="L808" s="1"/>
      <c r="M808" s="1"/>
      <c r="N808" s="1"/>
    </row>
    <row r="809" spans="1:14" x14ac:dyDescent="0.25">
      <c r="A809" s="1" t="s">
        <v>40</v>
      </c>
      <c r="B809" s="1" t="s">
        <v>41</v>
      </c>
      <c r="C809" s="1"/>
      <c r="D809" s="1"/>
      <c r="E809" s="2" t="s">
        <v>1483</v>
      </c>
      <c r="F809" s="2" t="s">
        <v>1625</v>
      </c>
      <c r="G809" s="2">
        <v>25</v>
      </c>
      <c r="H809" s="5" t="s">
        <v>1628</v>
      </c>
      <c r="I809" s="2"/>
      <c r="J809" s="10" t="s">
        <v>1629</v>
      </c>
      <c r="K809" s="1"/>
      <c r="L809" s="1"/>
      <c r="M809" s="1"/>
      <c r="N809" s="1"/>
    </row>
    <row r="810" spans="1:14" x14ac:dyDescent="0.25">
      <c r="A810" s="1" t="s">
        <v>40</v>
      </c>
      <c r="B810" s="1" t="s">
        <v>41</v>
      </c>
      <c r="C810" s="1"/>
      <c r="D810" s="1"/>
      <c r="E810" s="2" t="s">
        <v>1483</v>
      </c>
      <c r="F810" s="2" t="s">
        <v>1625</v>
      </c>
      <c r="G810" s="2">
        <v>3</v>
      </c>
      <c r="H810" s="2" t="s">
        <v>1626</v>
      </c>
      <c r="I810" s="2"/>
      <c r="J810" s="10" t="s">
        <v>1627</v>
      </c>
      <c r="K810" s="1"/>
      <c r="L810" s="1"/>
      <c r="M810" s="1"/>
      <c r="N810" s="1"/>
    </row>
    <row r="811" spans="1:14" x14ac:dyDescent="0.25">
      <c r="A811" s="1" t="s">
        <v>40</v>
      </c>
      <c r="B811" s="1" t="s">
        <v>41</v>
      </c>
      <c r="C811" s="1"/>
      <c r="D811" s="1"/>
      <c r="E811" s="2" t="s">
        <v>1483</v>
      </c>
      <c r="F811" s="2" t="s">
        <v>1625</v>
      </c>
      <c r="G811" s="2">
        <v>43</v>
      </c>
      <c r="H811" s="2" t="s">
        <v>1631</v>
      </c>
      <c r="I811" s="2"/>
      <c r="J811" s="10" t="s">
        <v>1632</v>
      </c>
      <c r="K811" s="1"/>
      <c r="L811" s="1"/>
      <c r="M811" s="1"/>
      <c r="N811" s="1"/>
    </row>
    <row r="812" spans="1:14" x14ac:dyDescent="0.25">
      <c r="A812" s="1" t="s">
        <v>40</v>
      </c>
      <c r="B812" s="1" t="s">
        <v>41</v>
      </c>
      <c r="C812" s="1"/>
      <c r="D812" s="1"/>
      <c r="E812" s="2" t="s">
        <v>1483</v>
      </c>
      <c r="F812" s="2" t="s">
        <v>1625</v>
      </c>
      <c r="G812" s="2"/>
      <c r="H812" s="2" t="s">
        <v>1633</v>
      </c>
      <c r="I812" s="2"/>
      <c r="J812" s="10" t="s">
        <v>1634</v>
      </c>
      <c r="K812" s="1"/>
      <c r="L812" s="1"/>
      <c r="M812" s="1"/>
      <c r="N812" s="1"/>
    </row>
    <row r="813" spans="1:14" x14ac:dyDescent="0.25">
      <c r="A813" s="1" t="s">
        <v>35</v>
      </c>
      <c r="B813" s="1" t="s">
        <v>36</v>
      </c>
      <c r="C813" s="1"/>
      <c r="D813" s="1"/>
      <c r="E813" s="2" t="s">
        <v>1635</v>
      </c>
      <c r="F813" s="1">
        <v>1</v>
      </c>
      <c r="G813" s="1"/>
      <c r="H813" s="1"/>
      <c r="I813" s="2"/>
      <c r="J813" s="1"/>
      <c r="K813" s="1"/>
      <c r="L813" s="1"/>
      <c r="M813" s="1"/>
      <c r="N813" s="2">
        <v>113.2</v>
      </c>
    </row>
    <row r="814" spans="1:14" x14ac:dyDescent="0.25">
      <c r="A814" s="1" t="s">
        <v>35</v>
      </c>
      <c r="B814" s="1" t="s">
        <v>36</v>
      </c>
      <c r="C814" s="1"/>
      <c r="D814" s="1"/>
      <c r="E814" s="2" t="s">
        <v>1635</v>
      </c>
      <c r="F814" s="1">
        <v>4</v>
      </c>
      <c r="G814" s="1"/>
      <c r="H814" s="1"/>
      <c r="I814" s="2"/>
      <c r="J814" s="1"/>
      <c r="K814" s="1"/>
      <c r="L814" s="1"/>
      <c r="M814" s="1"/>
      <c r="N814" s="2">
        <v>105.2</v>
      </c>
    </row>
    <row r="815" spans="1:14" x14ac:dyDescent="0.25">
      <c r="A815" s="1" t="s">
        <v>35</v>
      </c>
      <c r="B815" s="1" t="s">
        <v>36</v>
      </c>
      <c r="C815" s="1"/>
      <c r="D815" s="1"/>
      <c r="E815" s="2" t="s">
        <v>1635</v>
      </c>
      <c r="F815" s="1">
        <v>6</v>
      </c>
      <c r="G815" s="1">
        <v>14</v>
      </c>
      <c r="H815" s="2" t="s">
        <v>1636</v>
      </c>
      <c r="I815" s="2"/>
      <c r="J815" s="1" t="s">
        <v>1637</v>
      </c>
      <c r="K815" s="1" t="s">
        <v>1638</v>
      </c>
      <c r="L815" s="1"/>
      <c r="M815" s="1"/>
      <c r="N815" s="2">
        <v>212.2</v>
      </c>
    </row>
    <row r="816" spans="1:14" x14ac:dyDescent="0.25">
      <c r="A816" s="1" t="s">
        <v>35</v>
      </c>
      <c r="B816" s="1" t="s">
        <v>36</v>
      </c>
      <c r="C816" s="1"/>
      <c r="D816" s="1"/>
      <c r="E816" s="2" t="s">
        <v>1635</v>
      </c>
      <c r="F816" s="1" t="s">
        <v>333</v>
      </c>
      <c r="G816" s="1">
        <v>5</v>
      </c>
      <c r="H816" s="2" t="s">
        <v>1639</v>
      </c>
      <c r="I816" s="2"/>
      <c r="J816" s="1" t="s">
        <v>1640</v>
      </c>
      <c r="K816" s="1"/>
      <c r="L816" s="1"/>
      <c r="M816" s="1"/>
      <c r="N816" s="2">
        <v>113.2</v>
      </c>
    </row>
    <row r="817" spans="1:14" x14ac:dyDescent="0.25">
      <c r="A817" s="1" t="s">
        <v>35</v>
      </c>
      <c r="B817" s="1" t="s">
        <v>36</v>
      </c>
      <c r="C817" s="1"/>
      <c r="D817" s="1"/>
      <c r="E817" s="2" t="s">
        <v>1635</v>
      </c>
      <c r="F817" s="1" t="s">
        <v>335</v>
      </c>
      <c r="G817" s="1">
        <v>3</v>
      </c>
      <c r="H817" s="2" t="s">
        <v>1641</v>
      </c>
      <c r="I817" s="2"/>
      <c r="J817" s="1" t="s">
        <v>1642</v>
      </c>
      <c r="K817" s="1" t="s">
        <v>1643</v>
      </c>
      <c r="L817" s="1" t="s">
        <v>376</v>
      </c>
      <c r="M817" s="1"/>
      <c r="N817" s="2">
        <v>366.4</v>
      </c>
    </row>
    <row r="818" spans="1:14" x14ac:dyDescent="0.25">
      <c r="A818" s="1" t="s">
        <v>35</v>
      </c>
      <c r="B818" s="1" t="s">
        <v>36</v>
      </c>
      <c r="C818" s="1"/>
      <c r="D818" s="1"/>
      <c r="E818" s="2" t="s">
        <v>1635</v>
      </c>
      <c r="F818" s="1" t="s">
        <v>1625</v>
      </c>
      <c r="G818" s="1">
        <v>17</v>
      </c>
      <c r="H818" s="2" t="s">
        <v>1644</v>
      </c>
      <c r="I818" s="2"/>
      <c r="J818" s="1" t="s">
        <v>1645</v>
      </c>
      <c r="K818" s="1" t="s">
        <v>1646</v>
      </c>
      <c r="L818" s="1"/>
      <c r="M818" s="1"/>
      <c r="N818" s="2">
        <v>110.8</v>
      </c>
    </row>
    <row r="819" spans="1:14" x14ac:dyDescent="0.25">
      <c r="A819" s="1" t="s">
        <v>35</v>
      </c>
      <c r="B819" s="2" t="s">
        <v>1647</v>
      </c>
      <c r="C819" s="2"/>
      <c r="D819" s="2"/>
      <c r="E819" s="2" t="s">
        <v>1648</v>
      </c>
      <c r="F819" s="2">
        <v>1</v>
      </c>
      <c r="G819" s="2">
        <v>7</v>
      </c>
      <c r="H819" s="2" t="s">
        <v>1649</v>
      </c>
      <c r="I819" s="2"/>
      <c r="J819" s="2" t="s">
        <v>1650</v>
      </c>
      <c r="K819" s="1" t="s">
        <v>1651</v>
      </c>
      <c r="L819" s="1"/>
      <c r="M819" s="1"/>
      <c r="N819" s="2">
        <v>128.5</v>
      </c>
    </row>
    <row r="820" spans="1:14" x14ac:dyDescent="0.25">
      <c r="A820" s="1" t="s">
        <v>35</v>
      </c>
      <c r="B820" s="2" t="s">
        <v>1647</v>
      </c>
      <c r="C820" s="2"/>
      <c r="D820" s="2"/>
      <c r="E820" s="2" t="s">
        <v>1648</v>
      </c>
      <c r="F820" s="2">
        <v>2</v>
      </c>
      <c r="G820" s="2">
        <v>8</v>
      </c>
      <c r="H820" s="2" t="s">
        <v>1652</v>
      </c>
      <c r="I820" s="2"/>
      <c r="J820" s="2" t="s">
        <v>1653</v>
      </c>
      <c r="K820" s="1" t="s">
        <v>1654</v>
      </c>
      <c r="L820" s="1"/>
      <c r="M820" s="1"/>
      <c r="N820" s="2">
        <v>78</v>
      </c>
    </row>
    <row r="821" spans="1:14" x14ac:dyDescent="0.25">
      <c r="A821" s="1" t="s">
        <v>35</v>
      </c>
      <c r="B821" s="2" t="s">
        <v>1647</v>
      </c>
      <c r="C821" s="2"/>
      <c r="D821" s="2"/>
      <c r="E821" s="2" t="s">
        <v>1648</v>
      </c>
      <c r="F821" s="2">
        <v>3</v>
      </c>
      <c r="G821" s="1">
        <v>3</v>
      </c>
      <c r="H821" s="2" t="s">
        <v>1655</v>
      </c>
      <c r="I821" s="2"/>
      <c r="J821" s="2" t="s">
        <v>1656</v>
      </c>
      <c r="K821" s="1" t="s">
        <v>1657</v>
      </c>
      <c r="L821" s="2" t="s">
        <v>531</v>
      </c>
      <c r="M821" s="1"/>
      <c r="N821" s="2">
        <v>93.8</v>
      </c>
    </row>
    <row r="822" spans="1:14" x14ac:dyDescent="0.25">
      <c r="A822" s="1" t="s">
        <v>35</v>
      </c>
      <c r="B822" s="2" t="s">
        <v>1647</v>
      </c>
      <c r="C822" s="2"/>
      <c r="D822" s="2"/>
      <c r="E822" s="2" t="s">
        <v>1648</v>
      </c>
      <c r="F822" s="2">
        <v>4</v>
      </c>
      <c r="G822" s="1">
        <v>4</v>
      </c>
      <c r="H822" s="2" t="s">
        <v>1658</v>
      </c>
      <c r="I822" s="2"/>
      <c r="J822" s="2" t="s">
        <v>1659</v>
      </c>
      <c r="K822" s="1" t="s">
        <v>1660</v>
      </c>
      <c r="L822" s="2" t="s">
        <v>513</v>
      </c>
      <c r="M822" s="1"/>
      <c r="N822" s="2">
        <v>120.4</v>
      </c>
    </row>
    <row r="823" spans="1:14" x14ac:dyDescent="0.25">
      <c r="A823" s="1" t="s">
        <v>35</v>
      </c>
      <c r="B823" s="2" t="s">
        <v>1647</v>
      </c>
      <c r="C823" s="2"/>
      <c r="D823" s="2"/>
      <c r="E823" s="2" t="s">
        <v>1648</v>
      </c>
      <c r="F823" s="2">
        <v>5</v>
      </c>
      <c r="G823" s="1">
        <v>6</v>
      </c>
      <c r="H823" s="2" t="s">
        <v>1661</v>
      </c>
      <c r="I823" s="2"/>
      <c r="J823" s="2" t="s">
        <v>1662</v>
      </c>
      <c r="K823" s="1" t="s">
        <v>1663</v>
      </c>
      <c r="L823" s="2"/>
      <c r="M823" s="1"/>
      <c r="N823" s="2">
        <v>93.8</v>
      </c>
    </row>
    <row r="824" spans="1:14" x14ac:dyDescent="0.25">
      <c r="A824" s="1" t="s">
        <v>35</v>
      </c>
      <c r="B824" s="2" t="s">
        <v>1647</v>
      </c>
      <c r="C824" s="2"/>
      <c r="D824" s="2"/>
      <c r="E824" s="2" t="s">
        <v>1648</v>
      </c>
      <c r="F824" s="2">
        <v>6</v>
      </c>
      <c r="G824" s="1">
        <v>2</v>
      </c>
      <c r="H824" s="2" t="s">
        <v>1664</v>
      </c>
      <c r="I824" s="2"/>
      <c r="J824" s="2" t="s">
        <v>1665</v>
      </c>
      <c r="K824" s="1"/>
      <c r="L824" s="2"/>
      <c r="M824" s="1"/>
      <c r="N824" s="2">
        <v>120</v>
      </c>
    </row>
    <row r="825" spans="1:14" x14ac:dyDescent="0.25">
      <c r="A825" s="1" t="s">
        <v>35</v>
      </c>
      <c r="B825" s="2" t="s">
        <v>1647</v>
      </c>
      <c r="C825" s="2"/>
      <c r="D825" s="2"/>
      <c r="E825" s="2" t="s">
        <v>1648</v>
      </c>
      <c r="F825" s="2">
        <v>7</v>
      </c>
      <c r="G825" s="1">
        <v>2</v>
      </c>
      <c r="H825" s="2" t="s">
        <v>1666</v>
      </c>
      <c r="I825" s="2"/>
      <c r="J825" s="2" t="s">
        <v>1667</v>
      </c>
      <c r="K825" s="1" t="s">
        <v>1668</v>
      </c>
      <c r="L825" s="2"/>
      <c r="M825" s="1"/>
      <c r="N825" s="2">
        <v>91</v>
      </c>
    </row>
    <row r="826" spans="1:14" x14ac:dyDescent="0.25">
      <c r="A826" s="1" t="s">
        <v>35</v>
      </c>
      <c r="B826" s="2" t="s">
        <v>1647</v>
      </c>
      <c r="C826" s="2"/>
      <c r="D826" s="2"/>
      <c r="E826" s="2" t="s">
        <v>1648</v>
      </c>
      <c r="F826" s="2">
        <v>8</v>
      </c>
      <c r="G826" s="1">
        <v>4</v>
      </c>
      <c r="H826" s="2" t="s">
        <v>1669</v>
      </c>
      <c r="I826" s="2"/>
      <c r="J826" s="2" t="s">
        <v>1670</v>
      </c>
      <c r="K826" s="1"/>
      <c r="L826" s="2"/>
      <c r="M826" s="1"/>
      <c r="N826" s="2">
        <v>74.5</v>
      </c>
    </row>
    <row r="827" spans="1:14" x14ac:dyDescent="0.25">
      <c r="A827" s="1" t="s">
        <v>35</v>
      </c>
      <c r="B827" s="2" t="s">
        <v>1647</v>
      </c>
      <c r="C827" s="2"/>
      <c r="D827" s="2"/>
      <c r="E827" s="2" t="s">
        <v>1648</v>
      </c>
      <c r="F827" s="2">
        <v>10</v>
      </c>
      <c r="G827" s="1">
        <v>3</v>
      </c>
      <c r="H827" s="2" t="s">
        <v>1671</v>
      </c>
      <c r="I827" s="2"/>
      <c r="J827" s="2" t="s">
        <v>1672</v>
      </c>
      <c r="K827" s="1"/>
      <c r="L827" s="2"/>
      <c r="M827" s="1"/>
      <c r="N827" s="2">
        <v>41.4</v>
      </c>
    </row>
    <row r="828" spans="1:14" x14ac:dyDescent="0.25">
      <c r="A828" s="1" t="s">
        <v>35</v>
      </c>
      <c r="B828" s="2" t="s">
        <v>1647</v>
      </c>
      <c r="C828" s="2"/>
      <c r="D828" s="2"/>
      <c r="E828" s="2" t="s">
        <v>1648</v>
      </c>
      <c r="F828" s="2">
        <v>12</v>
      </c>
      <c r="G828" s="1"/>
      <c r="H828" s="2"/>
      <c r="I828" s="2"/>
      <c r="J828" s="2"/>
      <c r="K828" s="1"/>
      <c r="L828" s="2"/>
      <c r="M828" s="1"/>
      <c r="N828" s="2">
        <v>41.1</v>
      </c>
    </row>
    <row r="829" spans="1:14" x14ac:dyDescent="0.25">
      <c r="A829" s="1" t="s">
        <v>35</v>
      </c>
      <c r="B829" s="2" t="s">
        <v>1647</v>
      </c>
      <c r="C829" s="2"/>
      <c r="D829" s="2"/>
      <c r="E829" s="2" t="s">
        <v>1648</v>
      </c>
      <c r="F829" s="2">
        <v>14</v>
      </c>
      <c r="G829" s="1"/>
      <c r="H829" s="2"/>
      <c r="I829" s="2"/>
      <c r="J829" s="2"/>
      <c r="K829" s="1"/>
      <c r="L829" s="2"/>
      <c r="M829" s="1"/>
      <c r="N829" s="2">
        <v>93.8</v>
      </c>
    </row>
    <row r="830" spans="1:14" x14ac:dyDescent="0.25">
      <c r="A830" s="1" t="s">
        <v>35</v>
      </c>
      <c r="B830" s="2" t="s">
        <v>1647</v>
      </c>
      <c r="C830" s="2"/>
      <c r="D830" s="2"/>
      <c r="E830" s="2" t="s">
        <v>1648</v>
      </c>
      <c r="F830" s="2" t="s">
        <v>1625</v>
      </c>
      <c r="G830" s="1">
        <v>11</v>
      </c>
      <c r="H830" s="2" t="s">
        <v>1673</v>
      </c>
      <c r="I830" s="2"/>
      <c r="J830" s="2" t="s">
        <v>1674</v>
      </c>
      <c r="K830" s="1"/>
      <c r="L830" s="2"/>
      <c r="M830" s="1"/>
      <c r="N830" s="2">
        <v>262</v>
      </c>
    </row>
    <row r="831" spans="1:14" x14ac:dyDescent="0.25">
      <c r="A831" s="1" t="s">
        <v>35</v>
      </c>
      <c r="B831" s="1" t="s">
        <v>165</v>
      </c>
      <c r="C831" s="1"/>
      <c r="D831" s="1"/>
      <c r="E831" s="1" t="s">
        <v>1675</v>
      </c>
      <c r="F831" s="1">
        <v>8</v>
      </c>
      <c r="G831" s="1">
        <v>38</v>
      </c>
      <c r="H831" s="2" t="s">
        <v>1684</v>
      </c>
      <c r="I831" s="2"/>
      <c r="J831" s="1" t="s">
        <v>1685</v>
      </c>
      <c r="K831" s="1"/>
      <c r="L831" s="1" t="s">
        <v>1686</v>
      </c>
      <c r="M831" s="1" t="s">
        <v>347</v>
      </c>
      <c r="N831" s="2">
        <v>585.29999999999995</v>
      </c>
    </row>
    <row r="832" spans="1:14" x14ac:dyDescent="0.25">
      <c r="A832" s="1" t="s">
        <v>40</v>
      </c>
      <c r="B832" s="1" t="s">
        <v>322</v>
      </c>
      <c r="C832" s="1"/>
      <c r="D832" s="1"/>
      <c r="E832" s="2" t="s">
        <v>1675</v>
      </c>
      <c r="F832" s="2">
        <v>9</v>
      </c>
      <c r="G832" s="2">
        <v>10</v>
      </c>
      <c r="H832" s="2" t="s">
        <v>1688</v>
      </c>
      <c r="I832" s="2"/>
      <c r="J832" s="2">
        <v>89835052228</v>
      </c>
      <c r="K832" s="1"/>
      <c r="L832" s="1"/>
      <c r="M832" s="1"/>
      <c r="N832" s="1"/>
    </row>
    <row r="833" spans="1:14" x14ac:dyDescent="0.25">
      <c r="A833" s="1" t="s">
        <v>35</v>
      </c>
      <c r="B833" s="1" t="s">
        <v>165</v>
      </c>
      <c r="C833" s="1"/>
      <c r="D833" s="1"/>
      <c r="E833" s="1" t="s">
        <v>1675</v>
      </c>
      <c r="F833" s="1">
        <v>10</v>
      </c>
      <c r="G833" s="1">
        <v>16</v>
      </c>
      <c r="H833" s="2" t="s">
        <v>1689</v>
      </c>
      <c r="I833" s="2"/>
      <c r="J833" s="1" t="s">
        <v>1690</v>
      </c>
      <c r="K833" s="1" t="s">
        <v>1691</v>
      </c>
      <c r="L833" s="1"/>
      <c r="M833" s="1"/>
      <c r="N833" s="2">
        <v>545.4</v>
      </c>
    </row>
    <row r="834" spans="1:14" x14ac:dyDescent="0.25">
      <c r="A834" s="1" t="s">
        <v>40</v>
      </c>
      <c r="B834" s="1" t="s">
        <v>322</v>
      </c>
      <c r="C834" s="1"/>
      <c r="D834" s="1"/>
      <c r="E834" s="2" t="s">
        <v>1675</v>
      </c>
      <c r="F834" s="2">
        <v>11</v>
      </c>
      <c r="G834" s="2">
        <v>14</v>
      </c>
      <c r="H834" s="2" t="s">
        <v>1693</v>
      </c>
      <c r="I834" s="2"/>
      <c r="J834" s="2" t="s">
        <v>1694</v>
      </c>
      <c r="K834" s="1"/>
      <c r="L834" s="1"/>
      <c r="M834" s="1"/>
      <c r="N834" s="1"/>
    </row>
    <row r="835" spans="1:14" x14ac:dyDescent="0.25">
      <c r="A835" s="1" t="s">
        <v>40</v>
      </c>
      <c r="B835" s="1" t="s">
        <v>322</v>
      </c>
      <c r="C835" s="1"/>
      <c r="D835" s="1"/>
      <c r="E835" s="2" t="s">
        <v>1675</v>
      </c>
      <c r="F835" s="2">
        <v>13</v>
      </c>
      <c r="G835" s="2">
        <v>42</v>
      </c>
      <c r="H835" s="2" t="s">
        <v>1695</v>
      </c>
      <c r="I835" s="2"/>
      <c r="J835" s="2" t="s">
        <v>1696</v>
      </c>
      <c r="K835" s="1"/>
      <c r="L835" s="1"/>
      <c r="M835" s="1"/>
      <c r="N835" s="1"/>
    </row>
    <row r="836" spans="1:14" x14ac:dyDescent="0.25">
      <c r="A836" s="1" t="s">
        <v>35</v>
      </c>
      <c r="B836" s="1" t="s">
        <v>165</v>
      </c>
      <c r="C836" s="1"/>
      <c r="D836" s="1"/>
      <c r="E836" s="1" t="s">
        <v>1675</v>
      </c>
      <c r="F836" s="1">
        <v>14</v>
      </c>
      <c r="G836" s="1">
        <v>35</v>
      </c>
      <c r="H836" s="18" t="s">
        <v>1697</v>
      </c>
      <c r="I836" s="2"/>
      <c r="J836" s="1" t="s">
        <v>1698</v>
      </c>
      <c r="K836" s="1" t="s">
        <v>1699</v>
      </c>
      <c r="L836" s="1"/>
      <c r="M836" s="1"/>
      <c r="N836" s="1">
        <v>0</v>
      </c>
    </row>
    <row r="837" spans="1:14" x14ac:dyDescent="0.25">
      <c r="A837" s="1" t="s">
        <v>40</v>
      </c>
      <c r="B837" s="1" t="s">
        <v>322</v>
      </c>
      <c r="C837" s="1"/>
      <c r="D837" s="1"/>
      <c r="E837" s="2" t="s">
        <v>1675</v>
      </c>
      <c r="F837" s="2">
        <v>15</v>
      </c>
      <c r="G837" s="2">
        <v>16</v>
      </c>
      <c r="H837" s="2" t="s">
        <v>1700</v>
      </c>
      <c r="I837" s="2"/>
      <c r="J837" s="2" t="s">
        <v>1701</v>
      </c>
      <c r="K837" s="1"/>
      <c r="L837" s="1"/>
      <c r="M837" s="1"/>
      <c r="N837" s="1"/>
    </row>
    <row r="838" spans="1:14" x14ac:dyDescent="0.25">
      <c r="A838" s="1" t="s">
        <v>40</v>
      </c>
      <c r="B838" s="1" t="s">
        <v>1556</v>
      </c>
      <c r="C838" s="1"/>
      <c r="D838" s="1"/>
      <c r="E838" s="2" t="s">
        <v>1675</v>
      </c>
      <c r="F838" s="2">
        <v>16</v>
      </c>
      <c r="G838" s="2">
        <v>128</v>
      </c>
      <c r="H838" s="2" t="s">
        <v>1702</v>
      </c>
      <c r="I838" s="2"/>
      <c r="J838" s="2" t="s">
        <v>1703</v>
      </c>
      <c r="K838" s="1"/>
      <c r="L838" s="1"/>
      <c r="M838" s="1"/>
      <c r="N838" s="1"/>
    </row>
    <row r="839" spans="1:14" x14ac:dyDescent="0.25">
      <c r="A839" s="1" t="s">
        <v>40</v>
      </c>
      <c r="B839" s="1" t="s">
        <v>1556</v>
      </c>
      <c r="C839" s="1"/>
      <c r="D839" s="1"/>
      <c r="E839" s="2" t="s">
        <v>1675</v>
      </c>
      <c r="F839" s="2">
        <v>18</v>
      </c>
      <c r="G839" s="2">
        <v>72</v>
      </c>
      <c r="H839" s="2" t="s">
        <v>1707</v>
      </c>
      <c r="I839" s="2"/>
      <c r="J839" s="2" t="s">
        <v>1708</v>
      </c>
      <c r="K839" s="1"/>
      <c r="L839" s="1"/>
      <c r="M839" s="1"/>
      <c r="N839" s="1"/>
    </row>
    <row r="840" spans="1:14" x14ac:dyDescent="0.25">
      <c r="A840" s="1" t="s">
        <v>40</v>
      </c>
      <c r="B840" s="1" t="s">
        <v>1556</v>
      </c>
      <c r="C840" s="1"/>
      <c r="D840" s="1"/>
      <c r="E840" s="2" t="s">
        <v>1675</v>
      </c>
      <c r="F840" s="2">
        <v>22</v>
      </c>
      <c r="G840" s="2">
        <v>40</v>
      </c>
      <c r="H840" s="2" t="s">
        <v>1714</v>
      </c>
      <c r="I840" s="2"/>
      <c r="J840" s="2" t="s">
        <v>1715</v>
      </c>
      <c r="K840" s="1"/>
      <c r="L840" s="1"/>
      <c r="M840" s="1"/>
      <c r="N840" s="1"/>
    </row>
    <row r="841" spans="1:14" x14ac:dyDescent="0.25">
      <c r="A841" s="1" t="s">
        <v>40</v>
      </c>
      <c r="B841" s="1" t="s">
        <v>1556</v>
      </c>
      <c r="C841" s="1"/>
      <c r="D841" s="1"/>
      <c r="E841" s="2" t="s">
        <v>1675</v>
      </c>
      <c r="F841" s="2">
        <v>26</v>
      </c>
      <c r="G841" s="2">
        <v>27</v>
      </c>
      <c r="H841" s="2" t="s">
        <v>1716</v>
      </c>
      <c r="I841" s="2"/>
      <c r="J841" s="2" t="s">
        <v>1717</v>
      </c>
      <c r="K841" s="1"/>
      <c r="L841" s="1"/>
      <c r="M841" s="1"/>
      <c r="N841" s="1"/>
    </row>
    <row r="842" spans="1:14" x14ac:dyDescent="0.25">
      <c r="A842" s="1" t="s">
        <v>40</v>
      </c>
      <c r="B842" s="1" t="s">
        <v>1556</v>
      </c>
      <c r="C842" s="1"/>
      <c r="D842" s="1"/>
      <c r="E842" s="2" t="s">
        <v>1675</v>
      </c>
      <c r="F842" s="2">
        <v>28</v>
      </c>
      <c r="G842" s="2">
        <v>16</v>
      </c>
      <c r="H842" s="24" t="s">
        <v>1718</v>
      </c>
      <c r="I842" s="2"/>
      <c r="J842" s="2" t="s">
        <v>1719</v>
      </c>
      <c r="K842" s="1"/>
      <c r="L842" s="1"/>
      <c r="M842" s="1"/>
      <c r="N842" s="1"/>
    </row>
    <row r="843" spans="1:14" x14ac:dyDescent="0.25">
      <c r="A843" s="1" t="s">
        <v>40</v>
      </c>
      <c r="B843" s="1" t="s">
        <v>1556</v>
      </c>
      <c r="C843" s="1"/>
      <c r="D843" s="1"/>
      <c r="E843" s="2" t="s">
        <v>1675</v>
      </c>
      <c r="F843" s="2">
        <v>32</v>
      </c>
      <c r="G843" s="2">
        <v>16</v>
      </c>
      <c r="H843" s="2" t="s">
        <v>1720</v>
      </c>
      <c r="I843" s="2"/>
      <c r="J843" s="2" t="s">
        <v>1721</v>
      </c>
      <c r="K843" s="1"/>
      <c r="L843" s="1"/>
      <c r="M843" s="1"/>
      <c r="N843" s="1"/>
    </row>
    <row r="844" spans="1:14" x14ac:dyDescent="0.25">
      <c r="A844" s="1" t="s">
        <v>35</v>
      </c>
      <c r="B844" s="1" t="s">
        <v>165</v>
      </c>
      <c r="C844" s="1"/>
      <c r="D844" s="1"/>
      <c r="E844" s="2" t="s">
        <v>1675</v>
      </c>
      <c r="F844" s="2">
        <v>34</v>
      </c>
      <c r="G844" s="1">
        <v>27</v>
      </c>
      <c r="H844" s="18" t="s">
        <v>1722</v>
      </c>
      <c r="I844" s="2"/>
      <c r="J844" s="1" t="s">
        <v>1723</v>
      </c>
      <c r="K844" s="1" t="s">
        <v>1724</v>
      </c>
      <c r="L844" s="2"/>
      <c r="M844" s="2"/>
      <c r="N844" s="1">
        <v>0</v>
      </c>
    </row>
    <row r="845" spans="1:14" x14ac:dyDescent="0.25">
      <c r="A845" s="1" t="s">
        <v>40</v>
      </c>
      <c r="B845" s="1" t="s">
        <v>1556</v>
      </c>
      <c r="C845" s="1"/>
      <c r="D845" s="1"/>
      <c r="E845" s="2" t="s">
        <v>1675</v>
      </c>
      <c r="F845" s="2">
        <v>38</v>
      </c>
      <c r="G845" s="2">
        <v>23</v>
      </c>
      <c r="H845" s="2" t="s">
        <v>1725</v>
      </c>
      <c r="I845" s="2"/>
      <c r="J845" s="2" t="s">
        <v>1726</v>
      </c>
      <c r="K845" s="1"/>
      <c r="L845" s="1"/>
      <c r="M845" s="1"/>
      <c r="N845" s="1"/>
    </row>
    <row r="846" spans="1:14" x14ac:dyDescent="0.25">
      <c r="A846" s="1" t="s">
        <v>35</v>
      </c>
      <c r="B846" s="1" t="s">
        <v>165</v>
      </c>
      <c r="C846" s="1"/>
      <c r="D846" s="1"/>
      <c r="E846" s="1" t="s">
        <v>1675</v>
      </c>
      <c r="F846" s="1">
        <v>44</v>
      </c>
      <c r="G846" s="1">
        <v>78</v>
      </c>
      <c r="H846" s="18" t="s">
        <v>1727</v>
      </c>
      <c r="I846" s="2"/>
      <c r="J846" s="1" t="s">
        <v>1728</v>
      </c>
      <c r="K846" s="1"/>
      <c r="L846" s="1" t="s">
        <v>376</v>
      </c>
      <c r="M846" s="1"/>
      <c r="N846" s="18">
        <f>981.7+188+90</f>
        <v>1259.7</v>
      </c>
    </row>
    <row r="847" spans="1:14" x14ac:dyDescent="0.25">
      <c r="A847" s="1" t="s">
        <v>40</v>
      </c>
      <c r="B847" s="1" t="s">
        <v>1556</v>
      </c>
      <c r="C847" s="1"/>
      <c r="D847" s="1"/>
      <c r="E847" s="2" t="s">
        <v>1675</v>
      </c>
      <c r="F847" s="2">
        <v>46</v>
      </c>
      <c r="G847" s="2">
        <v>56</v>
      </c>
      <c r="H847" s="2" t="s">
        <v>1729</v>
      </c>
      <c r="I847" s="2"/>
      <c r="J847" s="2" t="s">
        <v>1730</v>
      </c>
      <c r="K847" s="1"/>
      <c r="L847" s="1"/>
      <c r="M847" s="1"/>
      <c r="N847" s="1"/>
    </row>
    <row r="848" spans="1:14" x14ac:dyDescent="0.25">
      <c r="A848" s="1" t="s">
        <v>40</v>
      </c>
      <c r="B848" s="1" t="s">
        <v>1556</v>
      </c>
      <c r="C848" s="1"/>
      <c r="D848" s="1"/>
      <c r="E848" s="2" t="s">
        <v>1675</v>
      </c>
      <c r="F848" s="2">
        <v>48</v>
      </c>
      <c r="G848" s="2">
        <v>36</v>
      </c>
      <c r="H848" s="2" t="s">
        <v>1734</v>
      </c>
      <c r="I848" s="2"/>
      <c r="J848" s="2" t="s">
        <v>1735</v>
      </c>
      <c r="K848" s="1"/>
      <c r="L848" s="1"/>
      <c r="M848" s="1"/>
      <c r="N848" s="1"/>
    </row>
    <row r="849" spans="1:14" x14ac:dyDescent="0.25">
      <c r="A849" s="1" t="s">
        <v>40</v>
      </c>
      <c r="B849" s="1" t="s">
        <v>1556</v>
      </c>
      <c r="C849" s="1"/>
      <c r="D849" s="1"/>
      <c r="E849" s="2" t="s">
        <v>1675</v>
      </c>
      <c r="F849" s="2">
        <v>54</v>
      </c>
      <c r="G849" s="2">
        <v>125</v>
      </c>
      <c r="H849" s="2" t="s">
        <v>1740</v>
      </c>
      <c r="I849" s="2"/>
      <c r="J849" s="2" t="s">
        <v>2410</v>
      </c>
      <c r="K849" s="1"/>
      <c r="L849" s="1"/>
      <c r="M849" s="1"/>
      <c r="N849" s="1"/>
    </row>
    <row r="850" spans="1:14" x14ac:dyDescent="0.25">
      <c r="A850" s="1" t="s">
        <v>40</v>
      </c>
      <c r="B850" s="1" t="s">
        <v>1556</v>
      </c>
      <c r="C850" s="1"/>
      <c r="D850" s="1"/>
      <c r="E850" s="2" t="s">
        <v>1675</v>
      </c>
      <c r="F850" s="2">
        <v>56</v>
      </c>
      <c r="G850" s="2">
        <v>13</v>
      </c>
      <c r="H850" s="2" t="s">
        <v>1743</v>
      </c>
      <c r="I850" s="2"/>
      <c r="J850" s="2" t="s">
        <v>1744</v>
      </c>
      <c r="K850" s="1"/>
      <c r="L850" s="1"/>
      <c r="M850" s="1"/>
      <c r="N850" s="1"/>
    </row>
    <row r="851" spans="1:14" x14ac:dyDescent="0.25">
      <c r="A851" s="1" t="s">
        <v>40</v>
      </c>
      <c r="B851" s="1" t="s">
        <v>1556</v>
      </c>
      <c r="C851" s="1"/>
      <c r="D851" s="1"/>
      <c r="E851" s="2" t="s">
        <v>1675</v>
      </c>
      <c r="F851" s="2">
        <v>58</v>
      </c>
      <c r="G851" s="2">
        <v>29</v>
      </c>
      <c r="H851" s="2" t="s">
        <v>1745</v>
      </c>
      <c r="I851" s="2"/>
      <c r="J851" s="2" t="s">
        <v>1746</v>
      </c>
      <c r="K851" s="1"/>
      <c r="L851" s="1"/>
      <c r="M851" s="1"/>
      <c r="N851" s="1"/>
    </row>
    <row r="852" spans="1:14" x14ac:dyDescent="0.25">
      <c r="A852" s="1" t="s">
        <v>40</v>
      </c>
      <c r="B852" s="1" t="s">
        <v>1556</v>
      </c>
      <c r="C852" s="1"/>
      <c r="D852" s="1"/>
      <c r="E852" s="2" t="s">
        <v>1675</v>
      </c>
      <c r="F852" s="2">
        <v>62</v>
      </c>
      <c r="G852" s="2">
        <v>20</v>
      </c>
      <c r="H852" s="2" t="s">
        <v>1750</v>
      </c>
      <c r="I852" s="2"/>
      <c r="J852" s="2" t="s">
        <v>1751</v>
      </c>
      <c r="K852" s="1"/>
      <c r="L852" s="1"/>
      <c r="M852" s="1"/>
      <c r="N852" s="1"/>
    </row>
    <row r="853" spans="1:14" x14ac:dyDescent="0.25">
      <c r="A853" s="1" t="s">
        <v>40</v>
      </c>
      <c r="B853" s="1" t="s">
        <v>1556</v>
      </c>
      <c r="C853" s="1"/>
      <c r="D853" s="1"/>
      <c r="E853" s="2" t="s">
        <v>1675</v>
      </c>
      <c r="F853" s="2">
        <v>72</v>
      </c>
      <c r="G853" s="2">
        <v>86</v>
      </c>
      <c r="H853" s="2" t="s">
        <v>1758</v>
      </c>
      <c r="I853" s="2"/>
      <c r="J853" s="2" t="s">
        <v>1759</v>
      </c>
      <c r="K853" s="1"/>
      <c r="L853" s="1"/>
      <c r="M853" s="1"/>
      <c r="N853" s="1"/>
    </row>
    <row r="854" spans="1:14" x14ac:dyDescent="0.25">
      <c r="A854" s="1" t="s">
        <v>40</v>
      </c>
      <c r="B854" s="1" t="s">
        <v>1556</v>
      </c>
      <c r="C854" s="1"/>
      <c r="D854" s="1"/>
      <c r="E854" s="2" t="s">
        <v>1675</v>
      </c>
      <c r="F854" s="2">
        <v>74</v>
      </c>
      <c r="G854" s="2">
        <v>97</v>
      </c>
      <c r="H854" s="2" t="s">
        <v>1760</v>
      </c>
      <c r="I854" s="2"/>
      <c r="J854" s="2" t="s">
        <v>1761</v>
      </c>
      <c r="K854" s="1"/>
      <c r="L854" s="1"/>
      <c r="M854" s="1"/>
      <c r="N854" s="1"/>
    </row>
    <row r="855" spans="1:14" x14ac:dyDescent="0.25">
      <c r="A855" s="1" t="s">
        <v>40</v>
      </c>
      <c r="B855" s="1" t="s">
        <v>322</v>
      </c>
      <c r="C855" s="1"/>
      <c r="D855" s="1"/>
      <c r="E855" s="2" t="s">
        <v>1762</v>
      </c>
      <c r="F855" s="2">
        <v>2</v>
      </c>
      <c r="G855" s="2">
        <v>14</v>
      </c>
      <c r="H855" s="2" t="s">
        <v>1763</v>
      </c>
      <c r="I855" s="2"/>
      <c r="J855" s="2" t="s">
        <v>1764</v>
      </c>
      <c r="K855" s="1"/>
      <c r="L855" s="1"/>
      <c r="M855" s="1"/>
      <c r="N855" s="1"/>
    </row>
    <row r="856" spans="1:14" x14ac:dyDescent="0.25">
      <c r="A856" s="1" t="s">
        <v>40</v>
      </c>
      <c r="B856" s="1" t="s">
        <v>322</v>
      </c>
      <c r="C856" s="1"/>
      <c r="D856" s="1"/>
      <c r="E856" s="2" t="s">
        <v>1762</v>
      </c>
      <c r="F856" s="2">
        <v>3</v>
      </c>
      <c r="G856" s="2">
        <v>8</v>
      </c>
      <c r="H856" s="2" t="s">
        <v>1765</v>
      </c>
      <c r="I856" s="2"/>
      <c r="J856" s="2" t="s">
        <v>1766</v>
      </c>
      <c r="K856" s="1"/>
      <c r="L856" s="1"/>
      <c r="M856" s="1"/>
      <c r="N856" s="1"/>
    </row>
    <row r="857" spans="1:14" x14ac:dyDescent="0.25">
      <c r="A857" s="1" t="s">
        <v>40</v>
      </c>
      <c r="B857" s="1" t="s">
        <v>322</v>
      </c>
      <c r="C857" s="1"/>
      <c r="D857" s="1"/>
      <c r="E857" s="2" t="s">
        <v>1762</v>
      </c>
      <c r="F857" s="2">
        <v>5</v>
      </c>
      <c r="G857" s="2">
        <v>13</v>
      </c>
      <c r="H857" s="2" t="s">
        <v>1767</v>
      </c>
      <c r="I857" s="2"/>
      <c r="J857" s="2" t="s">
        <v>1768</v>
      </c>
      <c r="K857" s="1"/>
      <c r="L857" s="1"/>
      <c r="M857" s="1"/>
      <c r="N857" s="1"/>
    </row>
    <row r="858" spans="1:14" x14ac:dyDescent="0.25">
      <c r="A858" s="1" t="s">
        <v>40</v>
      </c>
      <c r="B858" s="1" t="s">
        <v>322</v>
      </c>
      <c r="C858" s="1"/>
      <c r="D858" s="1"/>
      <c r="E858" s="2" t="s">
        <v>1762</v>
      </c>
      <c r="F858" s="2" t="s">
        <v>1769</v>
      </c>
      <c r="G858" s="2">
        <v>3</v>
      </c>
      <c r="H858" s="2" t="s">
        <v>1770</v>
      </c>
      <c r="I858" s="2"/>
      <c r="J858" s="25" t="s">
        <v>1771</v>
      </c>
      <c r="K858" s="1"/>
      <c r="L858" s="1"/>
      <c r="M858" s="1"/>
      <c r="N858" s="1"/>
    </row>
    <row r="859" spans="1:14" x14ac:dyDescent="0.25">
      <c r="A859" s="1" t="s">
        <v>35</v>
      </c>
      <c r="B859" s="1" t="s">
        <v>165</v>
      </c>
      <c r="C859" s="1"/>
      <c r="D859" s="1"/>
      <c r="E859" s="1" t="s">
        <v>1772</v>
      </c>
      <c r="F859" s="1">
        <v>2</v>
      </c>
      <c r="G859" s="1"/>
      <c r="H859" s="2"/>
      <c r="I859" s="2"/>
      <c r="J859" s="1"/>
      <c r="K859" s="1"/>
      <c r="L859" s="1"/>
      <c r="M859" s="1"/>
      <c r="N859" s="2">
        <v>267.2</v>
      </c>
    </row>
    <row r="860" spans="1:14" x14ac:dyDescent="0.25">
      <c r="A860" s="1" t="s">
        <v>40</v>
      </c>
      <c r="B860" s="1" t="s">
        <v>235</v>
      </c>
      <c r="C860" s="1"/>
      <c r="D860" s="1"/>
      <c r="E860" s="2" t="s">
        <v>1772</v>
      </c>
      <c r="F860" s="2">
        <v>4</v>
      </c>
      <c r="G860" s="2">
        <v>8</v>
      </c>
      <c r="H860" s="5" t="s">
        <v>1781</v>
      </c>
      <c r="I860" s="2"/>
      <c r="J860" s="10" t="s">
        <v>1782</v>
      </c>
      <c r="K860" s="1"/>
      <c r="L860" s="1"/>
      <c r="M860" s="1"/>
      <c r="N860" s="1"/>
    </row>
    <row r="861" spans="1:14" x14ac:dyDescent="0.25">
      <c r="A861" s="1" t="s">
        <v>40</v>
      </c>
      <c r="B861" s="1" t="s">
        <v>235</v>
      </c>
      <c r="C861" s="1"/>
      <c r="D861" s="1"/>
      <c r="E861" s="2" t="s">
        <v>1772</v>
      </c>
      <c r="F861" s="2">
        <v>4</v>
      </c>
      <c r="G861" s="2">
        <v>4</v>
      </c>
      <c r="H861" s="2" t="s">
        <v>1777</v>
      </c>
      <c r="I861" s="2"/>
      <c r="J861" s="10" t="s">
        <v>1778</v>
      </c>
      <c r="K861" s="1"/>
      <c r="L861" s="1"/>
      <c r="M861" s="1"/>
      <c r="N861" s="1"/>
    </row>
    <row r="862" spans="1:14" x14ac:dyDescent="0.25">
      <c r="A862" s="1" t="s">
        <v>40</v>
      </c>
      <c r="B862" s="1" t="s">
        <v>235</v>
      </c>
      <c r="C862" s="1"/>
      <c r="D862" s="1"/>
      <c r="E862" s="2" t="s">
        <v>1772</v>
      </c>
      <c r="F862" s="2">
        <v>4</v>
      </c>
      <c r="G862" s="2">
        <v>6</v>
      </c>
      <c r="H862" s="2" t="s">
        <v>1779</v>
      </c>
      <c r="I862" s="2"/>
      <c r="J862" s="10" t="s">
        <v>1780</v>
      </c>
      <c r="K862" s="1"/>
      <c r="L862" s="1"/>
      <c r="M862" s="1"/>
      <c r="N862" s="1"/>
    </row>
    <row r="863" spans="1:14" x14ac:dyDescent="0.25">
      <c r="A863" s="1" t="s">
        <v>40</v>
      </c>
      <c r="B863" s="1" t="s">
        <v>235</v>
      </c>
      <c r="C863" s="1"/>
      <c r="D863" s="1"/>
      <c r="E863" s="2" t="s">
        <v>1772</v>
      </c>
      <c r="F863" s="2">
        <v>4</v>
      </c>
      <c r="G863" s="2">
        <v>2</v>
      </c>
      <c r="H863" s="2" t="s">
        <v>1773</v>
      </c>
      <c r="I863" s="2"/>
      <c r="J863" s="10" t="s">
        <v>1774</v>
      </c>
      <c r="K863" s="1"/>
      <c r="L863" s="1"/>
      <c r="M863" s="1"/>
      <c r="N863" s="1"/>
    </row>
    <row r="864" spans="1:14" x14ac:dyDescent="0.25">
      <c r="A864" s="1" t="s">
        <v>40</v>
      </c>
      <c r="B864" s="1" t="s">
        <v>235</v>
      </c>
      <c r="C864" s="1"/>
      <c r="D864" s="1"/>
      <c r="E864" s="2" t="s">
        <v>1772</v>
      </c>
      <c r="F864" s="2">
        <v>4</v>
      </c>
      <c r="G864" s="2">
        <v>8</v>
      </c>
      <c r="H864" s="2" t="s">
        <v>1783</v>
      </c>
      <c r="I864" s="2"/>
      <c r="J864" s="10" t="s">
        <v>1784</v>
      </c>
      <c r="K864" s="1"/>
      <c r="L864" s="1"/>
      <c r="M864" s="1"/>
      <c r="N864" s="1"/>
    </row>
    <row r="865" spans="1:14" x14ac:dyDescent="0.25">
      <c r="A865" s="1" t="s">
        <v>40</v>
      </c>
      <c r="B865" s="1" t="s">
        <v>235</v>
      </c>
      <c r="C865" s="1"/>
      <c r="D865" s="1"/>
      <c r="E865" s="2" t="s">
        <v>1772</v>
      </c>
      <c r="F865" s="2">
        <v>4</v>
      </c>
      <c r="G865" s="2">
        <v>3</v>
      </c>
      <c r="H865" s="2" t="s">
        <v>1775</v>
      </c>
      <c r="I865" s="2"/>
      <c r="J865" s="10" t="s">
        <v>1776</v>
      </c>
      <c r="K865" s="1"/>
      <c r="L865" s="1"/>
      <c r="M865" s="1"/>
      <c r="N865" s="1"/>
    </row>
    <row r="866" spans="1:14" x14ac:dyDescent="0.25">
      <c r="A866" s="1" t="s">
        <v>40</v>
      </c>
      <c r="B866" s="1" t="s">
        <v>235</v>
      </c>
      <c r="C866" s="1"/>
      <c r="D866" s="1"/>
      <c r="E866" s="2" t="s">
        <v>1772</v>
      </c>
      <c r="F866" s="2">
        <v>6</v>
      </c>
      <c r="G866" s="2">
        <v>8</v>
      </c>
      <c r="H866" s="5" t="s">
        <v>2436</v>
      </c>
      <c r="I866" s="2"/>
      <c r="J866" s="10" t="s">
        <v>1790</v>
      </c>
      <c r="K866" s="1"/>
      <c r="L866" s="1"/>
      <c r="M866" s="1"/>
      <c r="N866" s="1"/>
    </row>
    <row r="867" spans="1:14" x14ac:dyDescent="0.25">
      <c r="A867" s="1" t="s">
        <v>40</v>
      </c>
      <c r="B867" s="1" t="s">
        <v>235</v>
      </c>
      <c r="C867" s="1"/>
      <c r="D867" s="1"/>
      <c r="E867" s="2" t="s">
        <v>1772</v>
      </c>
      <c r="F867" s="2">
        <v>6</v>
      </c>
      <c r="G867" s="2">
        <v>8</v>
      </c>
      <c r="H867" s="2" t="s">
        <v>1791</v>
      </c>
      <c r="I867" s="2"/>
      <c r="J867" s="10" t="s">
        <v>1792</v>
      </c>
      <c r="K867" s="1"/>
      <c r="L867" s="1"/>
      <c r="M867" s="1"/>
      <c r="N867" s="1"/>
    </row>
    <row r="868" spans="1:14" x14ac:dyDescent="0.25">
      <c r="A868" s="1" t="s">
        <v>40</v>
      </c>
      <c r="B868" s="1" t="s">
        <v>235</v>
      </c>
      <c r="C868" s="1"/>
      <c r="D868" s="1"/>
      <c r="E868" s="2" t="s">
        <v>1772</v>
      </c>
      <c r="F868" s="2">
        <v>6</v>
      </c>
      <c r="G868" s="2">
        <v>5</v>
      </c>
      <c r="H868" s="2" t="s">
        <v>1785</v>
      </c>
      <c r="I868" s="2"/>
      <c r="J868" s="10" t="s">
        <v>1786</v>
      </c>
      <c r="K868" s="1"/>
      <c r="L868" s="1"/>
      <c r="M868" s="1"/>
      <c r="N868" s="1"/>
    </row>
    <row r="869" spans="1:14" x14ac:dyDescent="0.25">
      <c r="A869" s="1" t="s">
        <v>40</v>
      </c>
      <c r="B869" s="1" t="s">
        <v>235</v>
      </c>
      <c r="C869" s="1"/>
      <c r="D869" s="1"/>
      <c r="E869" s="2" t="s">
        <v>1772</v>
      </c>
      <c r="F869" s="2">
        <v>6</v>
      </c>
      <c r="G869" s="2">
        <v>6</v>
      </c>
      <c r="H869" s="2" t="s">
        <v>1787</v>
      </c>
      <c r="I869" s="2"/>
      <c r="J869" s="10" t="s">
        <v>1788</v>
      </c>
      <c r="K869" s="1"/>
      <c r="L869" s="1"/>
      <c r="M869" s="1"/>
      <c r="N869" s="1"/>
    </row>
    <row r="870" spans="1:14" x14ac:dyDescent="0.25">
      <c r="A870" s="1" t="s">
        <v>40</v>
      </c>
      <c r="B870" s="1" t="s">
        <v>235</v>
      </c>
      <c r="C870" s="1"/>
      <c r="D870" s="1"/>
      <c r="E870" s="2" t="s">
        <v>1772</v>
      </c>
      <c r="F870" s="2">
        <v>8</v>
      </c>
      <c r="G870" s="2">
        <v>6</v>
      </c>
      <c r="H870" s="5" t="s">
        <v>1796</v>
      </c>
      <c r="I870" s="2"/>
      <c r="J870" s="10" t="s">
        <v>1797</v>
      </c>
      <c r="K870" s="1"/>
      <c r="L870" s="1"/>
      <c r="M870" s="1"/>
      <c r="N870" s="1"/>
    </row>
    <row r="871" spans="1:14" x14ac:dyDescent="0.25">
      <c r="A871" s="1" t="s">
        <v>40</v>
      </c>
      <c r="B871" s="1" t="s">
        <v>235</v>
      </c>
      <c r="C871" s="1"/>
      <c r="D871" s="1"/>
      <c r="E871" s="2" t="s">
        <v>1772</v>
      </c>
      <c r="F871" s="2">
        <v>8</v>
      </c>
      <c r="G871" s="2">
        <v>3</v>
      </c>
      <c r="H871" s="2" t="s">
        <v>1793</v>
      </c>
      <c r="I871" s="2"/>
      <c r="J871" s="10"/>
      <c r="K871" s="1"/>
      <c r="L871" s="1"/>
      <c r="M871" s="1"/>
      <c r="N871" s="1"/>
    </row>
    <row r="872" spans="1:14" x14ac:dyDescent="0.25">
      <c r="A872" s="1" t="s">
        <v>40</v>
      </c>
      <c r="B872" s="1" t="s">
        <v>235</v>
      </c>
      <c r="C872" s="1"/>
      <c r="D872" s="1"/>
      <c r="E872" s="2" t="s">
        <v>1772</v>
      </c>
      <c r="F872" s="2">
        <v>8</v>
      </c>
      <c r="G872" s="2">
        <v>5</v>
      </c>
      <c r="H872" s="2" t="s">
        <v>1794</v>
      </c>
      <c r="I872" s="2"/>
      <c r="J872" s="10" t="s">
        <v>1795</v>
      </c>
      <c r="K872" s="1"/>
      <c r="L872" s="1"/>
      <c r="M872" s="1"/>
      <c r="N872" s="1"/>
    </row>
    <row r="873" spans="1:14" x14ac:dyDescent="0.25">
      <c r="A873" s="1" t="s">
        <v>40</v>
      </c>
      <c r="B873" s="1" t="s">
        <v>235</v>
      </c>
      <c r="C873" s="1"/>
      <c r="D873" s="1"/>
      <c r="E873" s="2" t="s">
        <v>1772</v>
      </c>
      <c r="F873" s="2">
        <v>11</v>
      </c>
      <c r="G873" s="2">
        <v>4</v>
      </c>
      <c r="H873" s="5" t="s">
        <v>1800</v>
      </c>
      <c r="I873" s="2"/>
      <c r="J873" s="10" t="s">
        <v>1801</v>
      </c>
      <c r="K873" s="1"/>
      <c r="L873" s="1"/>
      <c r="M873" s="1"/>
      <c r="N873" s="1"/>
    </row>
    <row r="874" spans="1:14" x14ac:dyDescent="0.25">
      <c r="A874" s="1" t="s">
        <v>40</v>
      </c>
      <c r="B874" s="1" t="s">
        <v>235</v>
      </c>
      <c r="C874" s="1"/>
      <c r="D874" s="1"/>
      <c r="E874" s="2" t="s">
        <v>1772</v>
      </c>
      <c r="F874" s="2">
        <v>11</v>
      </c>
      <c r="G874" s="2">
        <v>5</v>
      </c>
      <c r="H874" s="2" t="s">
        <v>1802</v>
      </c>
      <c r="I874" s="2"/>
      <c r="J874" s="10" t="s">
        <v>1803</v>
      </c>
      <c r="K874" s="1"/>
      <c r="L874" s="1"/>
      <c r="M874" s="1"/>
      <c r="N874" s="1"/>
    </row>
    <row r="875" spans="1:14" x14ac:dyDescent="0.25">
      <c r="A875" s="1" t="s">
        <v>40</v>
      </c>
      <c r="B875" s="1" t="s">
        <v>235</v>
      </c>
      <c r="C875" s="1"/>
      <c r="D875" s="1"/>
      <c r="E875" s="2" t="s">
        <v>1772</v>
      </c>
      <c r="F875" s="2">
        <v>11</v>
      </c>
      <c r="G875" s="2">
        <v>6</v>
      </c>
      <c r="H875" s="2" t="s">
        <v>1806</v>
      </c>
      <c r="I875" s="2"/>
      <c r="J875" s="10" t="s">
        <v>1807</v>
      </c>
      <c r="K875" s="1"/>
      <c r="L875" s="1"/>
      <c r="M875" s="1"/>
      <c r="N875" s="1"/>
    </row>
    <row r="876" spans="1:14" x14ac:dyDescent="0.25">
      <c r="A876" s="1" t="s">
        <v>40</v>
      </c>
      <c r="B876" s="1" t="s">
        <v>235</v>
      </c>
      <c r="C876" s="1"/>
      <c r="D876" s="1"/>
      <c r="E876" s="2" t="s">
        <v>1772</v>
      </c>
      <c r="F876" s="2">
        <v>11</v>
      </c>
      <c r="G876" s="2">
        <v>5</v>
      </c>
      <c r="H876" s="2" t="s">
        <v>1804</v>
      </c>
      <c r="I876" s="2"/>
      <c r="J876" s="10" t="s">
        <v>1805</v>
      </c>
      <c r="K876" s="1"/>
      <c r="L876" s="1"/>
      <c r="M876" s="1"/>
      <c r="N876" s="1"/>
    </row>
    <row r="877" spans="1:14" x14ac:dyDescent="0.25">
      <c r="A877" s="1" t="s">
        <v>40</v>
      </c>
      <c r="B877" s="1" t="s">
        <v>235</v>
      </c>
      <c r="C877" s="1"/>
      <c r="D877" s="1"/>
      <c r="E877" s="2" t="s">
        <v>1772</v>
      </c>
      <c r="F877" s="2">
        <v>11</v>
      </c>
      <c r="G877" s="2">
        <v>1</v>
      </c>
      <c r="H877" s="2" t="s">
        <v>1798</v>
      </c>
      <c r="I877" s="2"/>
      <c r="J877" s="10" t="s">
        <v>1799</v>
      </c>
      <c r="K877" s="1"/>
      <c r="L877" s="1"/>
      <c r="M877" s="1"/>
      <c r="N877" s="1"/>
    </row>
    <row r="878" spans="1:14" x14ac:dyDescent="0.25">
      <c r="A878" s="1" t="s">
        <v>40</v>
      </c>
      <c r="B878" s="1" t="s">
        <v>235</v>
      </c>
      <c r="C878" s="1"/>
      <c r="D878" s="1"/>
      <c r="E878" s="2" t="s">
        <v>1772</v>
      </c>
      <c r="F878" s="2">
        <v>12</v>
      </c>
      <c r="G878" s="2">
        <v>5</v>
      </c>
      <c r="H878" s="5" t="s">
        <v>1808</v>
      </c>
      <c r="I878" s="2"/>
      <c r="J878" s="10" t="s">
        <v>1809</v>
      </c>
      <c r="K878" s="1"/>
      <c r="L878" s="1"/>
      <c r="M878" s="1"/>
      <c r="N878" s="1"/>
    </row>
    <row r="879" spans="1:14" x14ac:dyDescent="0.25">
      <c r="A879" s="1" t="s">
        <v>40</v>
      </c>
      <c r="B879" s="1" t="s">
        <v>235</v>
      </c>
      <c r="C879" s="1"/>
      <c r="D879" s="1"/>
      <c r="E879" s="2" t="s">
        <v>1772</v>
      </c>
      <c r="F879" s="2">
        <v>12</v>
      </c>
      <c r="G879" s="2">
        <v>8</v>
      </c>
      <c r="H879" s="2" t="s">
        <v>1810</v>
      </c>
      <c r="I879" s="2"/>
      <c r="J879" s="10" t="s">
        <v>1811</v>
      </c>
      <c r="K879" s="1"/>
      <c r="L879" s="1"/>
      <c r="M879" s="1"/>
      <c r="N879" s="1"/>
    </row>
    <row r="880" spans="1:14" x14ac:dyDescent="0.25">
      <c r="A880" s="1" t="s">
        <v>40</v>
      </c>
      <c r="B880" s="1" t="s">
        <v>235</v>
      </c>
      <c r="C880" s="1"/>
      <c r="D880" s="1"/>
      <c r="E880" s="2" t="s">
        <v>1772</v>
      </c>
      <c r="F880" s="2">
        <v>13</v>
      </c>
      <c r="G880" s="2">
        <v>2</v>
      </c>
      <c r="H880" s="5" t="s">
        <v>1812</v>
      </c>
      <c r="I880" s="2"/>
      <c r="J880" s="10" t="s">
        <v>1813</v>
      </c>
      <c r="K880" s="1"/>
      <c r="L880" s="1"/>
      <c r="M880" s="1"/>
      <c r="N880" s="1"/>
    </row>
    <row r="881" spans="1:14" x14ac:dyDescent="0.25">
      <c r="A881" s="1" t="s">
        <v>40</v>
      </c>
      <c r="B881" s="1" t="s">
        <v>235</v>
      </c>
      <c r="C881" s="1"/>
      <c r="D881" s="1"/>
      <c r="E881" s="2" t="s">
        <v>1772</v>
      </c>
      <c r="F881" s="2">
        <v>13</v>
      </c>
      <c r="G881" s="2">
        <v>3</v>
      </c>
      <c r="H881" s="2" t="s">
        <v>1814</v>
      </c>
      <c r="I881" s="2"/>
      <c r="J881" s="10" t="s">
        <v>1815</v>
      </c>
      <c r="K881" s="1"/>
      <c r="L881" s="1"/>
      <c r="M881" s="1"/>
      <c r="N881" s="1"/>
    </row>
    <row r="882" spans="1:14" x14ac:dyDescent="0.25">
      <c r="A882" s="1" t="s">
        <v>40</v>
      </c>
      <c r="B882" s="1" t="s">
        <v>235</v>
      </c>
      <c r="C882" s="1"/>
      <c r="D882" s="1"/>
      <c r="E882" s="2" t="s">
        <v>1772</v>
      </c>
      <c r="F882" s="2">
        <v>14</v>
      </c>
      <c r="G882" s="2">
        <v>5</v>
      </c>
      <c r="H882" s="5" t="s">
        <v>1816</v>
      </c>
      <c r="I882" s="2"/>
      <c r="J882" s="10" t="s">
        <v>1817</v>
      </c>
      <c r="K882" s="1"/>
      <c r="L882" s="1"/>
      <c r="M882" s="1"/>
      <c r="N882" s="1"/>
    </row>
    <row r="883" spans="1:14" x14ac:dyDescent="0.25">
      <c r="A883" s="1" t="s">
        <v>40</v>
      </c>
      <c r="B883" s="1" t="s">
        <v>235</v>
      </c>
      <c r="C883" s="1"/>
      <c r="D883" s="1"/>
      <c r="E883" s="2" t="s">
        <v>1772</v>
      </c>
      <c r="F883" s="2">
        <v>14</v>
      </c>
      <c r="G883" s="2">
        <v>7</v>
      </c>
      <c r="H883" s="2" t="s">
        <v>1818</v>
      </c>
      <c r="I883" s="2"/>
      <c r="J883" s="10" t="s">
        <v>1819</v>
      </c>
      <c r="K883" s="1"/>
      <c r="L883" s="1"/>
      <c r="M883" s="1"/>
      <c r="N883" s="1"/>
    </row>
    <row r="884" spans="1:14" x14ac:dyDescent="0.25">
      <c r="A884" s="1" t="s">
        <v>40</v>
      </c>
      <c r="B884" s="1" t="s">
        <v>235</v>
      </c>
      <c r="C884" s="1"/>
      <c r="D884" s="1"/>
      <c r="E884" s="2" t="s">
        <v>1772</v>
      </c>
      <c r="F884" s="2">
        <v>16</v>
      </c>
      <c r="G884" s="2">
        <v>6</v>
      </c>
      <c r="H884" s="2" t="s">
        <v>1825</v>
      </c>
      <c r="I884" s="2"/>
      <c r="J884" s="10"/>
      <c r="K884" s="1"/>
      <c r="L884" s="1"/>
      <c r="M884" s="1"/>
      <c r="N884" s="1"/>
    </row>
    <row r="885" spans="1:14" x14ac:dyDescent="0.25">
      <c r="A885" s="1" t="s">
        <v>40</v>
      </c>
      <c r="B885" s="1" t="s">
        <v>235</v>
      </c>
      <c r="C885" s="1"/>
      <c r="D885" s="1"/>
      <c r="E885" s="2" t="s">
        <v>1772</v>
      </c>
      <c r="F885" s="2">
        <v>16</v>
      </c>
      <c r="G885" s="2">
        <v>4</v>
      </c>
      <c r="H885" s="24" t="s">
        <v>1823</v>
      </c>
      <c r="I885" s="2"/>
      <c r="J885" s="10" t="s">
        <v>1824</v>
      </c>
      <c r="K885" s="1"/>
      <c r="L885" s="1"/>
      <c r="M885" s="1"/>
      <c r="N885" s="1"/>
    </row>
    <row r="886" spans="1:14" x14ac:dyDescent="0.25">
      <c r="A886" s="1" t="s">
        <v>40</v>
      </c>
      <c r="B886" s="1" t="s">
        <v>235</v>
      </c>
      <c r="C886" s="1"/>
      <c r="D886" s="1"/>
      <c r="E886" s="2" t="s">
        <v>1772</v>
      </c>
      <c r="F886" s="2" t="s">
        <v>725</v>
      </c>
      <c r="G886" s="2">
        <v>2</v>
      </c>
      <c r="H886" s="5" t="s">
        <v>1826</v>
      </c>
      <c r="I886" s="2"/>
      <c r="J886" s="10" t="s">
        <v>1827</v>
      </c>
      <c r="K886" s="1"/>
      <c r="L886" s="1"/>
      <c r="M886" s="1"/>
      <c r="N886" s="1"/>
    </row>
    <row r="887" spans="1:14" x14ac:dyDescent="0.25">
      <c r="A887" s="1" t="s">
        <v>40</v>
      </c>
      <c r="B887" s="1" t="s">
        <v>235</v>
      </c>
      <c r="C887" s="1"/>
      <c r="D887" s="1"/>
      <c r="E887" s="2" t="s">
        <v>1772</v>
      </c>
      <c r="F887" s="2" t="s">
        <v>1828</v>
      </c>
      <c r="G887" s="2">
        <v>11</v>
      </c>
      <c r="H887" s="5" t="s">
        <v>1835</v>
      </c>
      <c r="I887" s="2"/>
      <c r="J887" s="10" t="s">
        <v>1836</v>
      </c>
      <c r="K887" s="1"/>
      <c r="L887" s="1"/>
      <c r="M887" s="1"/>
      <c r="N887" s="1"/>
    </row>
    <row r="888" spans="1:14" x14ac:dyDescent="0.25">
      <c r="A888" s="1" t="s">
        <v>40</v>
      </c>
      <c r="B888" s="1" t="s">
        <v>235</v>
      </c>
      <c r="C888" s="1"/>
      <c r="D888" s="1"/>
      <c r="E888" s="2" t="s">
        <v>1772</v>
      </c>
      <c r="F888" s="2" t="s">
        <v>1828</v>
      </c>
      <c r="G888" s="2">
        <v>2</v>
      </c>
      <c r="H888" s="2" t="s">
        <v>1831</v>
      </c>
      <c r="I888" s="2"/>
      <c r="J888" s="10" t="s">
        <v>1832</v>
      </c>
      <c r="K888" s="1"/>
      <c r="L888" s="1"/>
      <c r="M888" s="1"/>
      <c r="N888" s="1"/>
    </row>
    <row r="889" spans="1:14" x14ac:dyDescent="0.25">
      <c r="A889" s="1" t="s">
        <v>40</v>
      </c>
      <c r="B889" s="1" t="s">
        <v>235</v>
      </c>
      <c r="C889" s="1"/>
      <c r="D889" s="1"/>
      <c r="E889" s="2" t="s">
        <v>1772</v>
      </c>
      <c r="F889" s="2" t="s">
        <v>1828</v>
      </c>
      <c r="G889" s="2">
        <v>1</v>
      </c>
      <c r="H889" s="2" t="s">
        <v>1829</v>
      </c>
      <c r="I889" s="2"/>
      <c r="J889" s="10" t="s">
        <v>1830</v>
      </c>
      <c r="K889" s="1"/>
      <c r="L889" s="1"/>
      <c r="M889" s="1"/>
      <c r="N889" s="1"/>
    </row>
    <row r="890" spans="1:14" x14ac:dyDescent="0.25">
      <c r="A890" s="1" t="s">
        <v>40</v>
      </c>
      <c r="B890" s="1" t="s">
        <v>235</v>
      </c>
      <c r="C890" s="1"/>
      <c r="D890" s="1"/>
      <c r="E890" s="2" t="s">
        <v>1772</v>
      </c>
      <c r="F890" s="2" t="s">
        <v>1828</v>
      </c>
      <c r="G890" s="2">
        <v>7</v>
      </c>
      <c r="H890" s="2" t="s">
        <v>1833</v>
      </c>
      <c r="I890" s="2"/>
      <c r="J890" s="10" t="s">
        <v>1834</v>
      </c>
      <c r="K890" s="1"/>
      <c r="L890" s="1"/>
      <c r="M890" s="1"/>
      <c r="N890" s="1"/>
    </row>
    <row r="891" spans="1:14" x14ac:dyDescent="0.25">
      <c r="A891" s="1" t="s">
        <v>40</v>
      </c>
      <c r="B891" s="1" t="s">
        <v>235</v>
      </c>
      <c r="C891" s="1"/>
      <c r="D891" s="1"/>
      <c r="E891" s="2" t="s">
        <v>1772</v>
      </c>
      <c r="F891" s="2" t="s">
        <v>1837</v>
      </c>
      <c r="G891" s="2">
        <v>7</v>
      </c>
      <c r="H891" s="5" t="s">
        <v>1840</v>
      </c>
      <c r="I891" s="2"/>
      <c r="J891" s="10" t="s">
        <v>1841</v>
      </c>
      <c r="K891" s="1"/>
      <c r="L891" s="1"/>
      <c r="M891" s="1"/>
      <c r="N891" s="1"/>
    </row>
    <row r="892" spans="1:14" x14ac:dyDescent="0.25">
      <c r="A892" s="1" t="s">
        <v>40</v>
      </c>
      <c r="B892" s="1" t="s">
        <v>235</v>
      </c>
      <c r="C892" s="1"/>
      <c r="D892" s="1"/>
      <c r="E892" s="2" t="s">
        <v>1772</v>
      </c>
      <c r="F892" s="2" t="s">
        <v>1837</v>
      </c>
      <c r="G892" s="2">
        <v>3</v>
      </c>
      <c r="H892" s="2" t="s">
        <v>1838</v>
      </c>
      <c r="I892" s="2"/>
      <c r="J892" s="10" t="s">
        <v>1839</v>
      </c>
      <c r="K892" s="1"/>
      <c r="L892" s="1"/>
      <c r="M892" s="1"/>
      <c r="N892" s="1"/>
    </row>
    <row r="893" spans="1:14" x14ac:dyDescent="0.25">
      <c r="A893" s="1" t="s">
        <v>912</v>
      </c>
      <c r="B893" s="1" t="s">
        <v>912</v>
      </c>
      <c r="C893" s="1"/>
      <c r="D893" s="1"/>
      <c r="E893" s="27" t="s">
        <v>1772</v>
      </c>
      <c r="F893" s="27" t="s">
        <v>1842</v>
      </c>
      <c r="G893" s="27">
        <v>1</v>
      </c>
      <c r="H893" s="27" t="s">
        <v>1843</v>
      </c>
      <c r="I893" s="33"/>
      <c r="J893" s="27" t="s">
        <v>1844</v>
      </c>
      <c r="K893" s="1"/>
      <c r="L893" s="1"/>
      <c r="M893" s="1"/>
      <c r="N893" s="1"/>
    </row>
    <row r="894" spans="1:14" x14ac:dyDescent="0.25">
      <c r="A894" s="1" t="s">
        <v>40</v>
      </c>
      <c r="B894" s="1" t="s">
        <v>235</v>
      </c>
      <c r="C894" s="1"/>
      <c r="D894" s="1"/>
      <c r="E894" s="2" t="s">
        <v>1772</v>
      </c>
      <c r="F894" s="2" t="s">
        <v>1043</v>
      </c>
      <c r="G894" s="2">
        <v>3</v>
      </c>
      <c r="H894" s="5" t="s">
        <v>1845</v>
      </c>
      <c r="I894" s="2"/>
      <c r="J894" s="10" t="s">
        <v>1846</v>
      </c>
      <c r="K894" s="1"/>
      <c r="L894" s="1"/>
      <c r="M894" s="1"/>
      <c r="N894" s="1"/>
    </row>
    <row r="895" spans="1:14" x14ac:dyDescent="0.25">
      <c r="A895" s="1" t="s">
        <v>40</v>
      </c>
      <c r="B895" s="1" t="s">
        <v>235</v>
      </c>
      <c r="C895" s="1"/>
      <c r="D895" s="1"/>
      <c r="E895" s="2" t="s">
        <v>1772</v>
      </c>
      <c r="F895" s="2" t="s">
        <v>1043</v>
      </c>
      <c r="G895" s="2">
        <v>6</v>
      </c>
      <c r="H895" s="2" t="s">
        <v>1847</v>
      </c>
      <c r="I895" s="2"/>
      <c r="J895" s="10" t="s">
        <v>1848</v>
      </c>
      <c r="K895" s="1"/>
      <c r="L895" s="1"/>
      <c r="M895" s="1"/>
      <c r="N895" s="1"/>
    </row>
    <row r="896" spans="1:14" x14ac:dyDescent="0.25">
      <c r="A896" s="1" t="s">
        <v>40</v>
      </c>
      <c r="B896" s="1" t="s">
        <v>235</v>
      </c>
      <c r="C896" s="1"/>
      <c r="D896" s="1"/>
      <c r="E896" s="2" t="s">
        <v>1772</v>
      </c>
      <c r="F896" s="2" t="s">
        <v>1849</v>
      </c>
      <c r="G896" s="2">
        <v>6</v>
      </c>
      <c r="H896" s="5" t="s">
        <v>1855</v>
      </c>
      <c r="I896" s="2"/>
      <c r="J896" s="10" t="s">
        <v>1856</v>
      </c>
      <c r="K896" s="1"/>
      <c r="L896" s="1"/>
      <c r="M896" s="1"/>
      <c r="N896" s="1"/>
    </row>
    <row r="897" spans="1:14" x14ac:dyDescent="0.25">
      <c r="A897" s="1" t="s">
        <v>40</v>
      </c>
      <c r="B897" s="1" t="s">
        <v>235</v>
      </c>
      <c r="C897" s="1"/>
      <c r="D897" s="1"/>
      <c r="E897" s="2" t="s">
        <v>1772</v>
      </c>
      <c r="F897" s="2" t="s">
        <v>1849</v>
      </c>
      <c r="G897" s="2">
        <v>1</v>
      </c>
      <c r="H897" s="2" t="s">
        <v>1850</v>
      </c>
      <c r="I897" s="2"/>
      <c r="J897" s="10" t="s">
        <v>1851</v>
      </c>
      <c r="K897" s="1"/>
      <c r="L897" s="1"/>
      <c r="M897" s="1"/>
      <c r="N897" s="1"/>
    </row>
    <row r="898" spans="1:14" x14ac:dyDescent="0.25">
      <c r="A898" s="1" t="s">
        <v>40</v>
      </c>
      <c r="B898" s="1" t="s">
        <v>235</v>
      </c>
      <c r="C898" s="1"/>
      <c r="D898" s="1"/>
      <c r="E898" s="2" t="s">
        <v>1772</v>
      </c>
      <c r="F898" s="2" t="s">
        <v>1849</v>
      </c>
      <c r="G898" s="2">
        <v>3</v>
      </c>
      <c r="H898" s="2" t="s">
        <v>1854</v>
      </c>
      <c r="I898" s="2"/>
      <c r="J898" s="10"/>
      <c r="K898" s="1"/>
      <c r="L898" s="1"/>
      <c r="M898" s="1"/>
      <c r="N898" s="1"/>
    </row>
    <row r="899" spans="1:14" x14ac:dyDescent="0.25">
      <c r="A899" s="1" t="s">
        <v>40</v>
      </c>
      <c r="B899" s="1" t="s">
        <v>235</v>
      </c>
      <c r="C899" s="1"/>
      <c r="D899" s="1"/>
      <c r="E899" s="2" t="s">
        <v>1772</v>
      </c>
      <c r="F899" s="2" t="s">
        <v>1849</v>
      </c>
      <c r="G899" s="2">
        <v>2</v>
      </c>
      <c r="H899" s="2" t="s">
        <v>1852</v>
      </c>
      <c r="I899" s="2"/>
      <c r="J899" s="10" t="s">
        <v>1853</v>
      </c>
      <c r="K899" s="1"/>
      <c r="L899" s="1"/>
      <c r="M899" s="1"/>
      <c r="N899" s="1"/>
    </row>
    <row r="900" spans="1:14" x14ac:dyDescent="0.25">
      <c r="A900" s="1" t="s">
        <v>35</v>
      </c>
      <c r="B900" s="1" t="s">
        <v>36</v>
      </c>
      <c r="C900" s="1"/>
      <c r="D900" s="1"/>
      <c r="E900" s="1" t="s">
        <v>1857</v>
      </c>
      <c r="F900" s="2">
        <v>1</v>
      </c>
      <c r="G900" s="1"/>
      <c r="H900" s="2"/>
      <c r="I900" s="2"/>
      <c r="J900" s="1"/>
      <c r="K900" s="1"/>
      <c r="L900" s="2"/>
      <c r="M900" s="2"/>
      <c r="N900" s="2">
        <v>124.3</v>
      </c>
    </row>
    <row r="901" spans="1:14" x14ac:dyDescent="0.25">
      <c r="A901" s="1" t="s">
        <v>40</v>
      </c>
      <c r="B901" s="1" t="s">
        <v>322</v>
      </c>
      <c r="C901" s="1"/>
      <c r="D901" s="1"/>
      <c r="E901" s="2" t="s">
        <v>1857</v>
      </c>
      <c r="F901" s="2">
        <v>2</v>
      </c>
      <c r="G901" s="2">
        <v>1</v>
      </c>
      <c r="H901" s="2" t="s">
        <v>1858</v>
      </c>
      <c r="I901" s="2"/>
      <c r="J901" s="2" t="s">
        <v>1859</v>
      </c>
      <c r="K901" s="1"/>
      <c r="L901" s="1"/>
      <c r="M901" s="1"/>
      <c r="N901" s="1"/>
    </row>
    <row r="902" spans="1:14" x14ac:dyDescent="0.25">
      <c r="A902" s="1" t="s">
        <v>35</v>
      </c>
      <c r="B902" s="1" t="s">
        <v>36</v>
      </c>
      <c r="C902" s="1"/>
      <c r="D902" s="1"/>
      <c r="E902" s="1" t="s">
        <v>1857</v>
      </c>
      <c r="F902" s="2">
        <v>3</v>
      </c>
      <c r="G902" s="1"/>
      <c r="H902" s="2"/>
      <c r="I902" s="2"/>
      <c r="J902" s="1"/>
      <c r="K902" s="1"/>
      <c r="L902" s="2"/>
      <c r="M902" s="2"/>
      <c r="N902" s="2">
        <v>183.7</v>
      </c>
    </row>
    <row r="903" spans="1:14" x14ac:dyDescent="0.25">
      <c r="A903" s="1" t="s">
        <v>40</v>
      </c>
      <c r="B903" s="1" t="s">
        <v>322</v>
      </c>
      <c r="C903" s="1"/>
      <c r="D903" s="1"/>
      <c r="E903" s="2" t="s">
        <v>1857</v>
      </c>
      <c r="F903" s="2">
        <v>4</v>
      </c>
      <c r="G903" s="2">
        <v>4</v>
      </c>
      <c r="H903" s="2" t="s">
        <v>1860</v>
      </c>
      <c r="I903" s="2"/>
      <c r="J903" s="2" t="s">
        <v>1861</v>
      </c>
      <c r="K903" s="1"/>
      <c r="L903" s="1"/>
      <c r="M903" s="1"/>
      <c r="N903" s="1"/>
    </row>
    <row r="904" spans="1:14" x14ac:dyDescent="0.25">
      <c r="A904" s="1" t="s">
        <v>35</v>
      </c>
      <c r="B904" s="1" t="s">
        <v>36</v>
      </c>
      <c r="C904" s="1"/>
      <c r="D904" s="1"/>
      <c r="E904" s="1" t="s">
        <v>1857</v>
      </c>
      <c r="F904" s="2">
        <v>5</v>
      </c>
      <c r="G904" s="1">
        <v>10</v>
      </c>
      <c r="H904" s="2" t="s">
        <v>1862</v>
      </c>
      <c r="I904" s="2"/>
      <c r="J904" s="1" t="s">
        <v>1863</v>
      </c>
      <c r="K904" s="1" t="s">
        <v>1864</v>
      </c>
      <c r="L904" s="2"/>
      <c r="M904" s="2"/>
      <c r="N904" s="2">
        <v>151.9</v>
      </c>
    </row>
    <row r="905" spans="1:14" x14ac:dyDescent="0.25">
      <c r="A905" s="1" t="s">
        <v>35</v>
      </c>
      <c r="B905" s="1" t="s">
        <v>36</v>
      </c>
      <c r="C905" s="1"/>
      <c r="D905" s="1"/>
      <c r="E905" s="1" t="s">
        <v>1857</v>
      </c>
      <c r="F905" s="2">
        <v>6</v>
      </c>
      <c r="G905" s="1">
        <v>7</v>
      </c>
      <c r="H905" s="2" t="s">
        <v>1865</v>
      </c>
      <c r="I905" s="2"/>
      <c r="J905" s="1" t="s">
        <v>1866</v>
      </c>
      <c r="K905" s="1" t="s">
        <v>1867</v>
      </c>
      <c r="L905" s="2"/>
      <c r="M905" s="2"/>
      <c r="N905" s="2">
        <v>100</v>
      </c>
    </row>
    <row r="906" spans="1:14" x14ac:dyDescent="0.25">
      <c r="A906" s="1" t="s">
        <v>40</v>
      </c>
      <c r="B906" s="1" t="s">
        <v>322</v>
      </c>
      <c r="C906" s="1"/>
      <c r="D906" s="1"/>
      <c r="E906" s="2" t="s">
        <v>1857</v>
      </c>
      <c r="F906" s="2">
        <v>7</v>
      </c>
      <c r="G906" s="2">
        <v>3</v>
      </c>
      <c r="H906" s="2" t="s">
        <v>1868</v>
      </c>
      <c r="I906" s="2"/>
      <c r="J906" s="2" t="s">
        <v>1869</v>
      </c>
      <c r="K906" s="1"/>
      <c r="L906" s="1"/>
      <c r="M906" s="1"/>
      <c r="N906" s="1"/>
    </row>
    <row r="907" spans="1:14" x14ac:dyDescent="0.25">
      <c r="A907" s="1" t="s">
        <v>40</v>
      </c>
      <c r="B907" s="1" t="s">
        <v>322</v>
      </c>
      <c r="C907" s="1"/>
      <c r="D907" s="1"/>
      <c r="E907" s="2" t="s">
        <v>1857</v>
      </c>
      <c r="F907" s="2">
        <v>8</v>
      </c>
      <c r="G907" s="2">
        <v>4</v>
      </c>
      <c r="H907" s="2" t="s">
        <v>1870</v>
      </c>
      <c r="I907" s="2"/>
      <c r="J907" s="2" t="s">
        <v>1871</v>
      </c>
      <c r="K907" s="1"/>
      <c r="L907" s="1"/>
      <c r="M907" s="1"/>
      <c r="N907" s="1"/>
    </row>
    <row r="908" spans="1:14" x14ac:dyDescent="0.25">
      <c r="A908" s="1" t="s">
        <v>40</v>
      </c>
      <c r="B908" s="1" t="s">
        <v>322</v>
      </c>
      <c r="C908" s="1"/>
      <c r="D908" s="1"/>
      <c r="E908" s="2" t="s">
        <v>1857</v>
      </c>
      <c r="F908" s="2">
        <v>9</v>
      </c>
      <c r="G908" s="2">
        <v>6</v>
      </c>
      <c r="H908" s="2" t="s">
        <v>1872</v>
      </c>
      <c r="I908" s="2"/>
      <c r="J908" s="2" t="s">
        <v>1873</v>
      </c>
      <c r="K908" s="1"/>
      <c r="L908" s="1"/>
      <c r="M908" s="1"/>
      <c r="N908" s="1"/>
    </row>
    <row r="909" spans="1:14" x14ac:dyDescent="0.25">
      <c r="A909" s="1" t="s">
        <v>35</v>
      </c>
      <c r="B909" s="1" t="s">
        <v>36</v>
      </c>
      <c r="C909" s="1"/>
      <c r="D909" s="1"/>
      <c r="E909" s="1" t="s">
        <v>1857</v>
      </c>
      <c r="F909" s="2">
        <v>10</v>
      </c>
      <c r="G909" s="1">
        <v>5</v>
      </c>
      <c r="H909" s="2" t="s">
        <v>1874</v>
      </c>
      <c r="I909" s="2"/>
      <c r="J909" s="1" t="s">
        <v>1875</v>
      </c>
      <c r="K909" s="1"/>
      <c r="L909" s="2"/>
      <c r="M909" s="2"/>
      <c r="N909" s="2">
        <v>102.5</v>
      </c>
    </row>
    <row r="910" spans="1:14" x14ac:dyDescent="0.25">
      <c r="A910" s="1" t="s">
        <v>40</v>
      </c>
      <c r="B910" s="1" t="s">
        <v>322</v>
      </c>
      <c r="C910" s="1"/>
      <c r="D910" s="1"/>
      <c r="E910" s="2" t="s">
        <v>1857</v>
      </c>
      <c r="F910" s="2">
        <v>11</v>
      </c>
      <c r="G910" s="2">
        <v>3</v>
      </c>
      <c r="H910" s="2" t="s">
        <v>1876</v>
      </c>
      <c r="I910" s="2"/>
      <c r="J910" s="2" t="s">
        <v>1877</v>
      </c>
      <c r="K910" s="1"/>
      <c r="L910" s="1"/>
      <c r="M910" s="1"/>
      <c r="N910" s="1"/>
    </row>
    <row r="911" spans="1:14" x14ac:dyDescent="0.25">
      <c r="A911" s="1" t="s">
        <v>35</v>
      </c>
      <c r="B911" s="1" t="s">
        <v>36</v>
      </c>
      <c r="C911" s="1"/>
      <c r="D911" s="1"/>
      <c r="E911" s="1" t="s">
        <v>1857</v>
      </c>
      <c r="F911" s="2">
        <v>12</v>
      </c>
      <c r="G911" s="1">
        <v>2</v>
      </c>
      <c r="H911" s="2" t="s">
        <v>1878</v>
      </c>
      <c r="I911" s="2"/>
      <c r="J911" s="1" t="s">
        <v>1879</v>
      </c>
      <c r="K911" s="1"/>
      <c r="L911" s="2"/>
      <c r="M911" s="2"/>
      <c r="N911" s="2">
        <v>79.8</v>
      </c>
    </row>
    <row r="912" spans="1:14" x14ac:dyDescent="0.25">
      <c r="A912" s="1" t="s">
        <v>35</v>
      </c>
      <c r="B912" s="1" t="s">
        <v>36</v>
      </c>
      <c r="C912" s="1"/>
      <c r="D912" s="1"/>
      <c r="E912" s="1" t="s">
        <v>1857</v>
      </c>
      <c r="F912" s="2">
        <v>13</v>
      </c>
      <c r="G912" s="1"/>
      <c r="H912" s="2"/>
      <c r="I912" s="2"/>
      <c r="J912" s="1"/>
      <c r="K912" s="1"/>
      <c r="L912" s="2"/>
      <c r="M912" s="2"/>
      <c r="N912" s="2">
        <v>106.6</v>
      </c>
    </row>
    <row r="913" spans="1:14" x14ac:dyDescent="0.25">
      <c r="A913" s="1" t="s">
        <v>35</v>
      </c>
      <c r="B913" s="1" t="s">
        <v>36</v>
      </c>
      <c r="C913" s="1"/>
      <c r="D913" s="1"/>
      <c r="E913" s="1" t="s">
        <v>1857</v>
      </c>
      <c r="F913" s="2">
        <v>14</v>
      </c>
      <c r="G913" s="1">
        <v>10</v>
      </c>
      <c r="H913" s="2" t="s">
        <v>1880</v>
      </c>
      <c r="I913" s="2"/>
      <c r="J913" s="1" t="s">
        <v>1881</v>
      </c>
      <c r="K913" s="1" t="s">
        <v>1882</v>
      </c>
      <c r="L913" s="2"/>
      <c r="M913" s="2"/>
      <c r="N913" s="2">
        <v>101.4</v>
      </c>
    </row>
    <row r="914" spans="1:14" x14ac:dyDescent="0.25">
      <c r="A914" s="1" t="s">
        <v>40</v>
      </c>
      <c r="B914" s="1" t="s">
        <v>322</v>
      </c>
      <c r="C914" s="1"/>
      <c r="D914" s="1"/>
      <c r="E914" s="2" t="s">
        <v>1857</v>
      </c>
      <c r="F914" s="2">
        <v>15</v>
      </c>
      <c r="G914" s="2">
        <v>6</v>
      </c>
      <c r="H914" s="2" t="s">
        <v>1883</v>
      </c>
      <c r="I914" s="2"/>
      <c r="J914" s="2" t="s">
        <v>1884</v>
      </c>
      <c r="K914" s="1"/>
      <c r="L914" s="1"/>
      <c r="M914" s="1"/>
      <c r="N914" s="1"/>
    </row>
    <row r="915" spans="1:14" x14ac:dyDescent="0.25">
      <c r="A915" s="1" t="s">
        <v>35</v>
      </c>
      <c r="B915" s="1" t="s">
        <v>36</v>
      </c>
      <c r="C915" s="1"/>
      <c r="D915" s="1"/>
      <c r="E915" s="1" t="s">
        <v>1857</v>
      </c>
      <c r="F915" s="2">
        <v>16</v>
      </c>
      <c r="G915" s="1">
        <v>6</v>
      </c>
      <c r="H915" s="2" t="s">
        <v>1885</v>
      </c>
      <c r="I915" s="2"/>
      <c r="J915" s="1" t="s">
        <v>1886</v>
      </c>
      <c r="K915" s="1"/>
      <c r="L915" s="2"/>
      <c r="M915" s="2"/>
      <c r="N915" s="2">
        <v>244.4</v>
      </c>
    </row>
    <row r="916" spans="1:14" x14ac:dyDescent="0.25">
      <c r="A916" s="1" t="s">
        <v>35</v>
      </c>
      <c r="B916" s="1" t="s">
        <v>36</v>
      </c>
      <c r="C916" s="1"/>
      <c r="D916" s="1"/>
      <c r="E916" s="1" t="s">
        <v>1857</v>
      </c>
      <c r="F916" s="2">
        <v>17</v>
      </c>
      <c r="G916" s="1">
        <v>11</v>
      </c>
      <c r="H916" s="2" t="s">
        <v>1887</v>
      </c>
      <c r="I916" s="2"/>
      <c r="J916" s="1" t="s">
        <v>1888</v>
      </c>
      <c r="K916" s="1" t="s">
        <v>1889</v>
      </c>
      <c r="L916" s="2"/>
      <c r="M916" s="2"/>
      <c r="N916" s="2">
        <v>197.3</v>
      </c>
    </row>
    <row r="917" spans="1:14" x14ac:dyDescent="0.25">
      <c r="A917" s="1" t="s">
        <v>35</v>
      </c>
      <c r="B917" s="1" t="s">
        <v>36</v>
      </c>
      <c r="C917" s="1"/>
      <c r="D917" s="1"/>
      <c r="E917" s="1" t="s">
        <v>1857</v>
      </c>
      <c r="F917" s="2">
        <v>18</v>
      </c>
      <c r="G917" s="1">
        <v>6</v>
      </c>
      <c r="H917" s="2" t="s">
        <v>1890</v>
      </c>
      <c r="I917" s="2"/>
      <c r="J917" s="1" t="s">
        <v>1891</v>
      </c>
      <c r="K917" s="1" t="s">
        <v>1892</v>
      </c>
      <c r="L917" s="2" t="s">
        <v>531</v>
      </c>
      <c r="M917" s="2"/>
      <c r="N917" s="2">
        <v>118.3</v>
      </c>
    </row>
    <row r="918" spans="1:14" x14ac:dyDescent="0.25">
      <c r="A918" s="1" t="s">
        <v>35</v>
      </c>
      <c r="B918" s="1" t="s">
        <v>36</v>
      </c>
      <c r="C918" s="1"/>
      <c r="D918" s="1"/>
      <c r="E918" s="1" t="s">
        <v>1857</v>
      </c>
      <c r="F918" s="2">
        <v>19</v>
      </c>
      <c r="G918" s="1">
        <v>12</v>
      </c>
      <c r="H918" s="2" t="s">
        <v>1893</v>
      </c>
      <c r="I918" s="2"/>
      <c r="J918" s="1" t="s">
        <v>1894</v>
      </c>
      <c r="K918" s="1" t="s">
        <v>1895</v>
      </c>
      <c r="L918" s="2" t="s">
        <v>531</v>
      </c>
      <c r="M918" s="2"/>
      <c r="N918" s="2">
        <v>131.4</v>
      </c>
    </row>
    <row r="919" spans="1:14" x14ac:dyDescent="0.25">
      <c r="A919" s="1" t="s">
        <v>35</v>
      </c>
      <c r="B919" s="1" t="s">
        <v>36</v>
      </c>
      <c r="C919" s="1"/>
      <c r="D919" s="1"/>
      <c r="E919" s="1" t="s">
        <v>1857</v>
      </c>
      <c r="F919" s="2">
        <v>20</v>
      </c>
      <c r="G919" s="1">
        <v>7</v>
      </c>
      <c r="H919" s="2" t="s">
        <v>1896</v>
      </c>
      <c r="I919" s="2"/>
      <c r="J919" s="1" t="s">
        <v>1897</v>
      </c>
      <c r="K919" s="1" t="s">
        <v>1898</v>
      </c>
      <c r="L919" s="2"/>
      <c r="M919" s="2"/>
      <c r="N919" s="2">
        <v>66.8</v>
      </c>
    </row>
    <row r="920" spans="1:14" x14ac:dyDescent="0.25">
      <c r="A920" s="1" t="s">
        <v>35</v>
      </c>
      <c r="B920" s="1" t="s">
        <v>36</v>
      </c>
      <c r="C920" s="1"/>
      <c r="D920" s="1"/>
      <c r="E920" s="1" t="s">
        <v>1857</v>
      </c>
      <c r="F920" s="2">
        <v>21</v>
      </c>
      <c r="G920" s="1">
        <v>11</v>
      </c>
      <c r="H920" s="2" t="s">
        <v>1899</v>
      </c>
      <c r="I920" s="2"/>
      <c r="J920" s="1" t="s">
        <v>1900</v>
      </c>
      <c r="K920" s="1"/>
      <c r="L920" s="2"/>
      <c r="M920" s="2"/>
      <c r="N920" s="2">
        <v>72.3</v>
      </c>
    </row>
    <row r="921" spans="1:14" x14ac:dyDescent="0.25">
      <c r="A921" s="1" t="s">
        <v>40</v>
      </c>
      <c r="B921" s="1" t="s">
        <v>322</v>
      </c>
      <c r="C921" s="1"/>
      <c r="D921" s="1"/>
      <c r="E921" s="2" t="s">
        <v>1857</v>
      </c>
      <c r="F921" s="2">
        <v>22</v>
      </c>
      <c r="G921" s="2">
        <v>3</v>
      </c>
      <c r="H921" s="2" t="s">
        <v>1901</v>
      </c>
      <c r="I921" s="2"/>
      <c r="J921" s="2" t="s">
        <v>1902</v>
      </c>
      <c r="K921" s="1"/>
      <c r="L921" s="1"/>
      <c r="M921" s="1"/>
      <c r="N921" s="1"/>
    </row>
    <row r="922" spans="1:14" x14ac:dyDescent="0.25">
      <c r="A922" s="1" t="s">
        <v>35</v>
      </c>
      <c r="B922" s="1" t="s">
        <v>36</v>
      </c>
      <c r="C922" s="1"/>
      <c r="D922" s="1"/>
      <c r="E922" s="1" t="s">
        <v>1857</v>
      </c>
      <c r="F922" s="2">
        <v>23</v>
      </c>
      <c r="G922" s="1">
        <v>10</v>
      </c>
      <c r="H922" s="2" t="s">
        <v>1903</v>
      </c>
      <c r="I922" s="2"/>
      <c r="J922" s="1" t="s">
        <v>1904</v>
      </c>
      <c r="K922" s="1"/>
      <c r="L922" s="2"/>
      <c r="M922" s="2"/>
      <c r="N922" s="2">
        <v>85.2</v>
      </c>
    </row>
    <row r="923" spans="1:14" x14ac:dyDescent="0.25">
      <c r="A923" s="1" t="s">
        <v>35</v>
      </c>
      <c r="B923" s="1" t="s">
        <v>36</v>
      </c>
      <c r="C923" s="1"/>
      <c r="D923" s="1"/>
      <c r="E923" s="1" t="s">
        <v>1857</v>
      </c>
      <c r="F923" s="2">
        <v>24</v>
      </c>
      <c r="G923" s="1">
        <v>10</v>
      </c>
      <c r="H923" s="2" t="s">
        <v>1905</v>
      </c>
      <c r="I923" s="2"/>
      <c r="J923" s="1" t="s">
        <v>1906</v>
      </c>
      <c r="K923" s="1" t="s">
        <v>1907</v>
      </c>
      <c r="L923" s="2"/>
      <c r="M923" s="2"/>
      <c r="N923" s="2">
        <v>188.8</v>
      </c>
    </row>
    <row r="924" spans="1:14" x14ac:dyDescent="0.25">
      <c r="A924" s="1" t="s">
        <v>35</v>
      </c>
      <c r="B924" s="1" t="s">
        <v>36</v>
      </c>
      <c r="C924" s="1"/>
      <c r="D924" s="1"/>
      <c r="E924" s="1" t="s">
        <v>1857</v>
      </c>
      <c r="F924" s="2">
        <v>25</v>
      </c>
      <c r="G924" s="1">
        <v>10</v>
      </c>
      <c r="H924" s="2" t="s">
        <v>1908</v>
      </c>
      <c r="I924" s="2"/>
      <c r="J924" s="1" t="s">
        <v>1909</v>
      </c>
      <c r="K924" s="1"/>
      <c r="L924" s="2"/>
      <c r="M924" s="2"/>
      <c r="N924" s="2">
        <v>189.1</v>
      </c>
    </row>
    <row r="925" spans="1:14" x14ac:dyDescent="0.25">
      <c r="A925" s="1" t="s">
        <v>40</v>
      </c>
      <c r="B925" s="1" t="s">
        <v>322</v>
      </c>
      <c r="C925" s="1"/>
      <c r="D925" s="1"/>
      <c r="E925" s="2" t="s">
        <v>1857</v>
      </c>
      <c r="F925" s="2">
        <v>26</v>
      </c>
      <c r="G925" s="2">
        <v>6</v>
      </c>
      <c r="H925" s="2" t="s">
        <v>1910</v>
      </c>
      <c r="I925" s="2"/>
      <c r="J925" s="2" t="s">
        <v>1911</v>
      </c>
      <c r="K925" s="1"/>
      <c r="L925" s="1"/>
      <c r="M925" s="1"/>
      <c r="N925" s="1"/>
    </row>
    <row r="926" spans="1:14" x14ac:dyDescent="0.25">
      <c r="A926" s="1" t="s">
        <v>40</v>
      </c>
      <c r="B926" s="1" t="s">
        <v>322</v>
      </c>
      <c r="C926" s="1"/>
      <c r="D926" s="1"/>
      <c r="E926" s="2" t="s">
        <v>1857</v>
      </c>
      <c r="F926" s="2">
        <v>27</v>
      </c>
      <c r="G926" s="2">
        <v>9</v>
      </c>
      <c r="H926" s="2" t="s">
        <v>1912</v>
      </c>
      <c r="I926" s="2"/>
      <c r="J926" s="2" t="s">
        <v>1913</v>
      </c>
      <c r="K926" s="1"/>
      <c r="L926" s="1"/>
      <c r="M926" s="1"/>
      <c r="N926" s="1"/>
    </row>
    <row r="927" spans="1:14" x14ac:dyDescent="0.25">
      <c r="A927" s="1" t="s">
        <v>40</v>
      </c>
      <c r="B927" s="1" t="s">
        <v>322</v>
      </c>
      <c r="C927" s="1"/>
      <c r="D927" s="1"/>
      <c r="E927" s="2" t="s">
        <v>1857</v>
      </c>
      <c r="F927" s="2">
        <v>28</v>
      </c>
      <c r="G927" s="2">
        <v>2</v>
      </c>
      <c r="H927" s="2" t="s">
        <v>1914</v>
      </c>
      <c r="I927" s="2"/>
      <c r="J927" s="2" t="s">
        <v>1915</v>
      </c>
      <c r="K927" s="1"/>
      <c r="L927" s="1"/>
      <c r="M927" s="1"/>
      <c r="N927" s="1"/>
    </row>
    <row r="928" spans="1:14" x14ac:dyDescent="0.25">
      <c r="A928" s="1" t="s">
        <v>40</v>
      </c>
      <c r="B928" s="1" t="s">
        <v>322</v>
      </c>
      <c r="C928" s="1"/>
      <c r="D928" s="1"/>
      <c r="E928" s="2" t="s">
        <v>1857</v>
      </c>
      <c r="F928" s="2">
        <v>29</v>
      </c>
      <c r="G928" s="2">
        <v>3</v>
      </c>
      <c r="H928" s="2" t="s">
        <v>1916</v>
      </c>
      <c r="I928" s="2"/>
      <c r="J928" s="2" t="s">
        <v>1917</v>
      </c>
      <c r="K928" s="1"/>
      <c r="L928" s="1"/>
      <c r="M928" s="1"/>
      <c r="N928" s="1"/>
    </row>
    <row r="929" spans="1:14" x14ac:dyDescent="0.25">
      <c r="A929" s="1" t="s">
        <v>40</v>
      </c>
      <c r="B929" s="1" t="s">
        <v>322</v>
      </c>
      <c r="C929" s="1"/>
      <c r="D929" s="1"/>
      <c r="E929" s="2" t="s">
        <v>1857</v>
      </c>
      <c r="F929" s="2">
        <v>30</v>
      </c>
      <c r="G929" s="2">
        <v>8</v>
      </c>
      <c r="H929" s="2" t="s">
        <v>1918</v>
      </c>
      <c r="I929" s="2"/>
      <c r="J929" s="2" t="s">
        <v>1919</v>
      </c>
      <c r="K929" s="1"/>
      <c r="L929" s="1"/>
      <c r="M929" s="1"/>
      <c r="N929" s="1"/>
    </row>
    <row r="930" spans="1:14" x14ac:dyDescent="0.25">
      <c r="A930" s="1" t="s">
        <v>35</v>
      </c>
      <c r="B930" s="1" t="s">
        <v>36</v>
      </c>
      <c r="C930" s="1"/>
      <c r="D930" s="1"/>
      <c r="E930" s="1" t="s">
        <v>1857</v>
      </c>
      <c r="F930" s="2">
        <v>31</v>
      </c>
      <c r="G930" s="1">
        <v>10</v>
      </c>
      <c r="H930" s="2" t="s">
        <v>1920</v>
      </c>
      <c r="I930" s="2"/>
      <c r="J930" s="1" t="s">
        <v>1921</v>
      </c>
      <c r="K930" s="1" t="s">
        <v>1922</v>
      </c>
      <c r="L930" s="2"/>
      <c r="M930" s="2"/>
      <c r="N930" s="2">
        <v>172.4</v>
      </c>
    </row>
    <row r="931" spans="1:14" x14ac:dyDescent="0.25">
      <c r="A931" s="1" t="s">
        <v>40</v>
      </c>
      <c r="B931" s="1" t="s">
        <v>322</v>
      </c>
      <c r="C931" s="1"/>
      <c r="D931" s="1"/>
      <c r="E931" s="2" t="s">
        <v>1857</v>
      </c>
      <c r="F931" s="2">
        <v>33</v>
      </c>
      <c r="G931" s="2">
        <v>8</v>
      </c>
      <c r="H931" s="2" t="s">
        <v>1923</v>
      </c>
      <c r="I931" s="2"/>
      <c r="J931" s="2" t="s">
        <v>1924</v>
      </c>
      <c r="K931" s="1"/>
      <c r="L931" s="1"/>
      <c r="M931" s="1"/>
      <c r="N931" s="1"/>
    </row>
    <row r="932" spans="1:14" x14ac:dyDescent="0.25">
      <c r="A932" s="1" t="s">
        <v>40</v>
      </c>
      <c r="B932" s="1" t="s">
        <v>322</v>
      </c>
      <c r="C932" s="1"/>
      <c r="D932" s="1"/>
      <c r="E932" s="2" t="s">
        <v>1857</v>
      </c>
      <c r="F932" s="2">
        <v>35</v>
      </c>
      <c r="G932" s="2">
        <v>7</v>
      </c>
      <c r="H932" s="2" t="s">
        <v>1925</v>
      </c>
      <c r="I932" s="2"/>
      <c r="J932" s="2" t="s">
        <v>1926</v>
      </c>
      <c r="K932" s="1"/>
      <c r="L932" s="1"/>
      <c r="M932" s="1"/>
      <c r="N932" s="1"/>
    </row>
    <row r="933" spans="1:14" x14ac:dyDescent="0.25">
      <c r="A933" s="1" t="s">
        <v>40</v>
      </c>
      <c r="B933" s="1" t="s">
        <v>322</v>
      </c>
      <c r="C933" s="1"/>
      <c r="D933" s="1"/>
      <c r="E933" s="2" t="s">
        <v>1857</v>
      </c>
      <c r="F933" s="2">
        <v>37</v>
      </c>
      <c r="G933" s="2">
        <v>10</v>
      </c>
      <c r="H933" s="2" t="s">
        <v>1927</v>
      </c>
      <c r="I933" s="2"/>
      <c r="J933" s="2" t="s">
        <v>1928</v>
      </c>
      <c r="K933" s="1"/>
      <c r="L933" s="1"/>
      <c r="M933" s="1"/>
      <c r="N933" s="1"/>
    </row>
    <row r="934" spans="1:14" x14ac:dyDescent="0.25">
      <c r="A934" s="1" t="s">
        <v>40</v>
      </c>
      <c r="B934" s="1" t="s">
        <v>322</v>
      </c>
      <c r="C934" s="1"/>
      <c r="D934" s="1"/>
      <c r="E934" s="2" t="s">
        <v>1857</v>
      </c>
      <c r="F934" s="2">
        <v>39</v>
      </c>
      <c r="G934" s="2">
        <v>3</v>
      </c>
      <c r="H934" s="2" t="s">
        <v>1929</v>
      </c>
      <c r="I934" s="2"/>
      <c r="J934" s="2" t="s">
        <v>1930</v>
      </c>
      <c r="K934" s="1"/>
      <c r="L934" s="1"/>
      <c r="M934" s="1"/>
      <c r="N934" s="1"/>
    </row>
    <row r="935" spans="1:14" x14ac:dyDescent="0.25">
      <c r="A935" s="1" t="s">
        <v>40</v>
      </c>
      <c r="B935" s="1" t="s">
        <v>322</v>
      </c>
      <c r="C935" s="1"/>
      <c r="D935" s="1"/>
      <c r="E935" s="2" t="s">
        <v>1857</v>
      </c>
      <c r="F935" s="2">
        <v>41</v>
      </c>
      <c r="G935" s="2">
        <v>2</v>
      </c>
      <c r="H935" s="2" t="s">
        <v>1931</v>
      </c>
      <c r="I935" s="2"/>
      <c r="J935" s="2" t="s">
        <v>1932</v>
      </c>
      <c r="K935" s="1"/>
      <c r="L935" s="1"/>
      <c r="M935" s="1"/>
      <c r="N935" s="1"/>
    </row>
    <row r="936" spans="1:14" x14ac:dyDescent="0.25">
      <c r="A936" s="1" t="s">
        <v>40</v>
      </c>
      <c r="B936" s="1" t="s">
        <v>322</v>
      </c>
      <c r="C936" s="1"/>
      <c r="D936" s="1"/>
      <c r="E936" s="2" t="s">
        <v>1857</v>
      </c>
      <c r="F936" s="2">
        <v>43</v>
      </c>
      <c r="G936" s="2">
        <v>8</v>
      </c>
      <c r="H936" s="2" t="s">
        <v>1933</v>
      </c>
      <c r="I936" s="2"/>
      <c r="J936" s="2" t="s">
        <v>1934</v>
      </c>
      <c r="K936" s="1"/>
      <c r="L936" s="1"/>
      <c r="M936" s="1"/>
      <c r="N936" s="1"/>
    </row>
    <row r="937" spans="1:14" x14ac:dyDescent="0.25">
      <c r="A937" s="1" t="s">
        <v>40</v>
      </c>
      <c r="B937" s="1" t="s">
        <v>322</v>
      </c>
      <c r="C937" s="1"/>
      <c r="D937" s="1"/>
      <c r="E937" s="2" t="s">
        <v>1857</v>
      </c>
      <c r="F937" s="2">
        <v>45</v>
      </c>
      <c r="G937" s="2">
        <v>10</v>
      </c>
      <c r="H937" s="2" t="s">
        <v>1935</v>
      </c>
      <c r="I937" s="2"/>
      <c r="J937" s="2" t="s">
        <v>1936</v>
      </c>
      <c r="K937" s="1"/>
      <c r="L937" s="1"/>
      <c r="M937" s="1"/>
      <c r="N937" s="1"/>
    </row>
    <row r="938" spans="1:14" x14ac:dyDescent="0.25">
      <c r="A938" s="1" t="s">
        <v>40</v>
      </c>
      <c r="B938" s="1" t="s">
        <v>322</v>
      </c>
      <c r="C938" s="1"/>
      <c r="D938" s="1"/>
      <c r="E938" s="2" t="s">
        <v>1857</v>
      </c>
      <c r="F938" s="2">
        <v>47</v>
      </c>
      <c r="G938" s="2">
        <v>11</v>
      </c>
      <c r="H938" s="2" t="s">
        <v>1937</v>
      </c>
      <c r="I938" s="2"/>
      <c r="J938" s="2" t="s">
        <v>1938</v>
      </c>
      <c r="K938" s="1"/>
      <c r="L938" s="1"/>
      <c r="M938" s="1"/>
      <c r="N938" s="1"/>
    </row>
    <row r="939" spans="1:14" x14ac:dyDescent="0.25">
      <c r="A939" s="1" t="s">
        <v>35</v>
      </c>
      <c r="B939" s="1" t="s">
        <v>36</v>
      </c>
      <c r="C939" s="1"/>
      <c r="D939" s="1"/>
      <c r="E939" s="1" t="s">
        <v>1857</v>
      </c>
      <c r="F939" s="2" t="s">
        <v>1020</v>
      </c>
      <c r="G939" s="1">
        <v>7</v>
      </c>
      <c r="H939" s="2" t="s">
        <v>1942</v>
      </c>
      <c r="I939" s="2"/>
      <c r="J939" s="1" t="s">
        <v>1943</v>
      </c>
      <c r="K939" s="1" t="s">
        <v>1944</v>
      </c>
      <c r="L939" s="2"/>
      <c r="M939" s="2"/>
      <c r="N939" s="2">
        <v>150</v>
      </c>
    </row>
    <row r="940" spans="1:14" x14ac:dyDescent="0.25">
      <c r="A940" s="1" t="s">
        <v>40</v>
      </c>
      <c r="B940" s="1" t="s">
        <v>322</v>
      </c>
      <c r="C940" s="1"/>
      <c r="D940" s="1"/>
      <c r="E940" s="2" t="s">
        <v>1857</v>
      </c>
      <c r="F940" s="2" t="s">
        <v>584</v>
      </c>
      <c r="G940" s="2">
        <v>7</v>
      </c>
      <c r="H940" s="2" t="s">
        <v>1945</v>
      </c>
      <c r="I940" s="2"/>
      <c r="J940" s="2" t="s">
        <v>1946</v>
      </c>
      <c r="K940" s="1"/>
      <c r="L940" s="1"/>
      <c r="M940" s="1"/>
      <c r="N940" s="1"/>
    </row>
    <row r="941" spans="1:14" x14ac:dyDescent="0.25">
      <c r="A941" s="1" t="s">
        <v>35</v>
      </c>
      <c r="B941" s="1" t="s">
        <v>165</v>
      </c>
      <c r="C941" s="1"/>
      <c r="D941" s="1"/>
      <c r="E941" s="1" t="s">
        <v>1947</v>
      </c>
      <c r="F941" s="1">
        <v>1</v>
      </c>
      <c r="G941" s="1">
        <v>33</v>
      </c>
      <c r="H941" s="2" t="s">
        <v>2422</v>
      </c>
      <c r="I941" s="2"/>
      <c r="J941" s="1" t="s">
        <v>2423</v>
      </c>
      <c r="K941" s="1" t="s">
        <v>1950</v>
      </c>
      <c r="L941" s="1"/>
      <c r="M941" s="1" t="s">
        <v>347</v>
      </c>
      <c r="N941" s="2">
        <v>691.8</v>
      </c>
    </row>
    <row r="942" spans="1:14" x14ac:dyDescent="0.25">
      <c r="A942" s="1" t="s">
        <v>40</v>
      </c>
      <c r="B942" s="1" t="s">
        <v>322</v>
      </c>
      <c r="C942" s="1"/>
      <c r="D942" s="1"/>
      <c r="E942" s="2" t="s">
        <v>1947</v>
      </c>
      <c r="F942" s="2">
        <v>3</v>
      </c>
      <c r="G942" s="2">
        <v>8</v>
      </c>
      <c r="H942" s="2" t="s">
        <v>1951</v>
      </c>
      <c r="I942" s="2"/>
      <c r="J942" s="2" t="s">
        <v>1952</v>
      </c>
      <c r="K942" s="1"/>
      <c r="L942" s="1"/>
      <c r="M942" s="1"/>
      <c r="N942" s="1"/>
    </row>
    <row r="943" spans="1:14" x14ac:dyDescent="0.25">
      <c r="A943" s="1" t="s">
        <v>35</v>
      </c>
      <c r="B943" s="1" t="s">
        <v>36</v>
      </c>
      <c r="C943" s="1"/>
      <c r="D943" s="1"/>
      <c r="E943" s="1" t="s">
        <v>1953</v>
      </c>
      <c r="F943" s="1">
        <v>8</v>
      </c>
      <c r="G943" s="1">
        <v>8</v>
      </c>
      <c r="H943" s="2" t="s">
        <v>1954</v>
      </c>
      <c r="I943" s="2"/>
      <c r="J943" s="1" t="s">
        <v>1955</v>
      </c>
      <c r="K943" s="1" t="s">
        <v>1956</v>
      </c>
      <c r="L943" s="1"/>
      <c r="M943" s="1"/>
      <c r="N943" s="2">
        <v>0</v>
      </c>
    </row>
    <row r="944" spans="1:14" x14ac:dyDescent="0.25">
      <c r="A944" s="1" t="s">
        <v>35</v>
      </c>
      <c r="B944" s="1" t="s">
        <v>36</v>
      </c>
      <c r="C944" s="1"/>
      <c r="D944" s="1"/>
      <c r="E944" s="1" t="s">
        <v>1953</v>
      </c>
      <c r="F944" s="1">
        <v>9</v>
      </c>
      <c r="G944" s="1">
        <v>2</v>
      </c>
      <c r="H944" s="1" t="s">
        <v>1957</v>
      </c>
      <c r="I944" s="2"/>
      <c r="J944" s="1" t="s">
        <v>1958</v>
      </c>
      <c r="K944" s="1"/>
      <c r="L944" s="1"/>
      <c r="M944" s="1"/>
      <c r="N944" s="2">
        <v>0</v>
      </c>
    </row>
    <row r="945" spans="1:14" x14ac:dyDescent="0.25">
      <c r="A945" s="1" t="s">
        <v>35</v>
      </c>
      <c r="B945" s="1" t="s">
        <v>36</v>
      </c>
      <c r="C945" s="1"/>
      <c r="D945" s="1"/>
      <c r="E945" s="1" t="s">
        <v>1953</v>
      </c>
      <c r="F945" s="1">
        <v>10</v>
      </c>
      <c r="G945" s="1">
        <v>7</v>
      </c>
      <c r="H945" s="1" t="s">
        <v>1959</v>
      </c>
      <c r="I945" s="2"/>
      <c r="J945" s="1" t="s">
        <v>1960</v>
      </c>
      <c r="K945" s="1"/>
      <c r="L945" s="1"/>
      <c r="M945" s="1"/>
      <c r="N945" s="2">
        <v>0</v>
      </c>
    </row>
    <row r="946" spans="1:14" x14ac:dyDescent="0.25">
      <c r="A946" s="1" t="s">
        <v>35</v>
      </c>
      <c r="B946" s="1" t="s">
        <v>36</v>
      </c>
      <c r="C946" s="1"/>
      <c r="D946" s="1"/>
      <c r="E946" s="1" t="s">
        <v>1953</v>
      </c>
      <c r="F946" s="1">
        <v>11</v>
      </c>
      <c r="G946" s="1">
        <v>6</v>
      </c>
      <c r="H946" s="2" t="s">
        <v>1961</v>
      </c>
      <c r="I946" s="2"/>
      <c r="J946" s="1" t="s">
        <v>1962</v>
      </c>
      <c r="K946" s="1" t="s">
        <v>1963</v>
      </c>
      <c r="L946" s="1"/>
      <c r="M946" s="1"/>
      <c r="N946" s="2">
        <v>0</v>
      </c>
    </row>
    <row r="947" spans="1:14" x14ac:dyDescent="0.25">
      <c r="A947" s="1" t="s">
        <v>35</v>
      </c>
      <c r="B947" s="1" t="s">
        <v>36</v>
      </c>
      <c r="C947" s="1"/>
      <c r="D947" s="1"/>
      <c r="E947" s="1" t="s">
        <v>1953</v>
      </c>
      <c r="F947" s="1">
        <v>12</v>
      </c>
      <c r="G947" s="1">
        <v>4</v>
      </c>
      <c r="H947" s="2" t="s">
        <v>1964</v>
      </c>
      <c r="I947" s="2"/>
      <c r="J947" s="1">
        <v>89832869533</v>
      </c>
      <c r="K947" s="1" t="s">
        <v>1965</v>
      </c>
      <c r="L947" s="1"/>
      <c r="M947" s="1"/>
      <c r="N947" s="2">
        <v>0</v>
      </c>
    </row>
    <row r="948" spans="1:14" x14ac:dyDescent="0.25">
      <c r="A948" s="1" t="s">
        <v>35</v>
      </c>
      <c r="B948" s="1" t="s">
        <v>36</v>
      </c>
      <c r="C948" s="1"/>
      <c r="D948" s="1"/>
      <c r="E948" s="1" t="s">
        <v>1953</v>
      </c>
      <c r="F948" s="1">
        <v>13</v>
      </c>
      <c r="G948" s="1">
        <v>3</v>
      </c>
      <c r="H948" s="2" t="s">
        <v>1966</v>
      </c>
      <c r="I948" s="2"/>
      <c r="J948" s="1" t="s">
        <v>1967</v>
      </c>
      <c r="K948" s="1"/>
      <c r="L948" s="1" t="s">
        <v>531</v>
      </c>
      <c r="M948" s="1"/>
      <c r="N948" s="2">
        <v>0</v>
      </c>
    </row>
    <row r="949" spans="1:14" x14ac:dyDescent="0.25">
      <c r="A949" s="1" t="s">
        <v>35</v>
      </c>
      <c r="B949" s="1" t="s">
        <v>36</v>
      </c>
      <c r="C949" s="1"/>
      <c r="D949" s="1"/>
      <c r="E949" s="1" t="s">
        <v>1953</v>
      </c>
      <c r="F949" s="1">
        <v>14</v>
      </c>
      <c r="G949" s="1"/>
      <c r="H949" s="1"/>
      <c r="I949" s="2"/>
      <c r="J949" s="1"/>
      <c r="K949" s="1"/>
      <c r="L949" s="1"/>
      <c r="M949" s="1"/>
      <c r="N949" s="2">
        <v>0</v>
      </c>
    </row>
    <row r="950" spans="1:14" x14ac:dyDescent="0.25">
      <c r="A950" s="1" t="s">
        <v>35</v>
      </c>
      <c r="B950" s="1" t="s">
        <v>36</v>
      </c>
      <c r="C950" s="1"/>
      <c r="D950" s="1"/>
      <c r="E950" s="1" t="s">
        <v>1953</v>
      </c>
      <c r="F950" s="2">
        <v>15</v>
      </c>
      <c r="G950" s="1">
        <v>8</v>
      </c>
      <c r="H950" s="2" t="s">
        <v>1968</v>
      </c>
      <c r="I950" s="2"/>
      <c r="J950" s="1" t="s">
        <v>1969</v>
      </c>
      <c r="K950" s="1" t="s">
        <v>1970</v>
      </c>
      <c r="L950" s="2"/>
      <c r="M950" s="2"/>
      <c r="N950" s="2">
        <v>0</v>
      </c>
    </row>
    <row r="951" spans="1:14" x14ac:dyDescent="0.25">
      <c r="A951" s="1" t="s">
        <v>35</v>
      </c>
      <c r="B951" s="1" t="s">
        <v>36</v>
      </c>
      <c r="C951" s="1"/>
      <c r="D951" s="1"/>
      <c r="E951" s="1" t="s">
        <v>1953</v>
      </c>
      <c r="F951" s="2">
        <v>16</v>
      </c>
      <c r="G951" s="1">
        <v>3</v>
      </c>
      <c r="H951" s="2" t="s">
        <v>1971</v>
      </c>
      <c r="I951" s="2"/>
      <c r="J951" s="1" t="s">
        <v>1972</v>
      </c>
      <c r="K951" s="1"/>
      <c r="L951" s="2"/>
      <c r="M951" s="2"/>
      <c r="N951" s="2">
        <v>0</v>
      </c>
    </row>
    <row r="952" spans="1:14" x14ac:dyDescent="0.25">
      <c r="A952" s="1" t="s">
        <v>40</v>
      </c>
      <c r="B952" s="1" t="s">
        <v>322</v>
      </c>
      <c r="C952" s="1"/>
      <c r="D952" s="1"/>
      <c r="E952" s="2" t="s">
        <v>1953</v>
      </c>
      <c r="F952" s="2">
        <v>17</v>
      </c>
      <c r="G952" s="2">
        <v>7</v>
      </c>
      <c r="H952" s="2" t="s">
        <v>1973</v>
      </c>
      <c r="I952" s="2"/>
      <c r="J952" s="2" t="s">
        <v>1974</v>
      </c>
      <c r="K952" s="1"/>
      <c r="L952" s="1"/>
      <c r="M952" s="1"/>
      <c r="N952" s="1"/>
    </row>
    <row r="953" spans="1:14" x14ac:dyDescent="0.25">
      <c r="A953" s="1" t="s">
        <v>35</v>
      </c>
      <c r="B953" s="1" t="s">
        <v>36</v>
      </c>
      <c r="C953" s="1"/>
      <c r="D953" s="1"/>
      <c r="E953" s="1" t="s">
        <v>1953</v>
      </c>
      <c r="F953" s="2">
        <v>19</v>
      </c>
      <c r="G953" s="1"/>
      <c r="H953" s="2"/>
      <c r="I953" s="2"/>
      <c r="J953" s="1"/>
      <c r="K953" s="1"/>
      <c r="L953" s="2"/>
      <c r="M953" s="2"/>
      <c r="N953" s="6">
        <v>201.6</v>
      </c>
    </row>
    <row r="954" spans="1:14" x14ac:dyDescent="0.25">
      <c r="A954" s="1" t="s">
        <v>35</v>
      </c>
      <c r="B954" s="1" t="s">
        <v>36</v>
      </c>
      <c r="C954" s="1"/>
      <c r="D954" s="1"/>
      <c r="E954" s="1" t="s">
        <v>1953</v>
      </c>
      <c r="F954" s="2">
        <v>21</v>
      </c>
      <c r="G954" s="1">
        <v>3</v>
      </c>
      <c r="H954" s="2" t="s">
        <v>1975</v>
      </c>
      <c r="I954" s="2"/>
      <c r="J954" s="1" t="s">
        <v>1976</v>
      </c>
      <c r="K954" s="1" t="s">
        <v>1977</v>
      </c>
      <c r="L954" s="2"/>
      <c r="M954" s="2"/>
      <c r="N954" s="6">
        <v>235.2</v>
      </c>
    </row>
    <row r="955" spans="1:14" x14ac:dyDescent="0.25">
      <c r="A955" s="1" t="s">
        <v>40</v>
      </c>
      <c r="B955" s="1" t="s">
        <v>322</v>
      </c>
      <c r="C955" s="1"/>
      <c r="D955" s="1"/>
      <c r="E955" s="2" t="s">
        <v>1953</v>
      </c>
      <c r="F955" s="2">
        <v>23</v>
      </c>
      <c r="G955" s="2">
        <v>11</v>
      </c>
      <c r="H955" s="2" t="s">
        <v>1978</v>
      </c>
      <c r="I955" s="2"/>
      <c r="J955" s="2" t="s">
        <v>1979</v>
      </c>
      <c r="K955" s="1"/>
      <c r="L955" s="1"/>
      <c r="M955" s="1"/>
      <c r="N955" s="1"/>
    </row>
    <row r="956" spans="1:14" x14ac:dyDescent="0.25">
      <c r="A956" s="1" t="s">
        <v>35</v>
      </c>
      <c r="B956" s="1" t="s">
        <v>36</v>
      </c>
      <c r="C956" s="1"/>
      <c r="D956" s="1"/>
      <c r="E956" s="1" t="s">
        <v>1953</v>
      </c>
      <c r="F956" s="2">
        <v>25</v>
      </c>
      <c r="G956" s="1">
        <v>12</v>
      </c>
      <c r="H956" s="2" t="s">
        <v>1980</v>
      </c>
      <c r="I956" s="2"/>
      <c r="J956" s="1" t="s">
        <v>1981</v>
      </c>
      <c r="K956" s="1" t="s">
        <v>1982</v>
      </c>
      <c r="L956" s="2" t="s">
        <v>376</v>
      </c>
      <c r="M956" s="2"/>
      <c r="N956" s="6">
        <v>222</v>
      </c>
    </row>
    <row r="957" spans="1:14" x14ac:dyDescent="0.25">
      <c r="A957" s="1" t="s">
        <v>35</v>
      </c>
      <c r="B957" s="1" t="s">
        <v>36</v>
      </c>
      <c r="C957" s="1"/>
      <c r="D957" s="1"/>
      <c r="E957" s="1" t="s">
        <v>1953</v>
      </c>
      <c r="F957" s="2">
        <v>27</v>
      </c>
      <c r="G957" s="1">
        <v>6</v>
      </c>
      <c r="H957" s="2" t="s">
        <v>1983</v>
      </c>
      <c r="I957" s="2"/>
      <c r="J957" s="1" t="s">
        <v>1984</v>
      </c>
      <c r="K957" s="1"/>
      <c r="L957" s="1" t="s">
        <v>1985</v>
      </c>
      <c r="M957" s="1" t="s">
        <v>347</v>
      </c>
      <c r="N957" s="6">
        <v>222</v>
      </c>
    </row>
    <row r="958" spans="1:14" x14ac:dyDescent="0.25">
      <c r="A958" s="1" t="s">
        <v>35</v>
      </c>
      <c r="B958" s="1" t="s">
        <v>36</v>
      </c>
      <c r="C958" s="1"/>
      <c r="D958" s="1"/>
      <c r="E958" s="2" t="s">
        <v>1986</v>
      </c>
      <c r="F958" s="2">
        <v>3</v>
      </c>
      <c r="G958" s="1">
        <v>2</v>
      </c>
      <c r="H958" s="2" t="s">
        <v>1987</v>
      </c>
      <c r="I958" s="2"/>
      <c r="J958" s="1" t="s">
        <v>1988</v>
      </c>
      <c r="K958" s="1" t="s">
        <v>1989</v>
      </c>
      <c r="L958" s="2" t="s">
        <v>376</v>
      </c>
      <c r="M958" s="2"/>
      <c r="N958" s="2">
        <v>88</v>
      </c>
    </row>
    <row r="959" spans="1:14" x14ac:dyDescent="0.25">
      <c r="A959" s="1" t="s">
        <v>35</v>
      </c>
      <c r="B959" s="1" t="s">
        <v>36</v>
      </c>
      <c r="C959" s="1"/>
      <c r="D959" s="1"/>
      <c r="E959" s="2" t="s">
        <v>1986</v>
      </c>
      <c r="F959" s="2">
        <v>4</v>
      </c>
      <c r="G959" s="1">
        <v>5</v>
      </c>
      <c r="H959" s="2" t="s">
        <v>1990</v>
      </c>
      <c r="I959" s="2"/>
      <c r="J959" s="1" t="s">
        <v>1991</v>
      </c>
      <c r="K959" s="1"/>
      <c r="L959" s="2"/>
      <c r="M959" s="2"/>
      <c r="N959" s="2">
        <v>86.8</v>
      </c>
    </row>
    <row r="960" spans="1:14" x14ac:dyDescent="0.25">
      <c r="A960" s="1" t="s">
        <v>35</v>
      </c>
      <c r="B960" s="1" t="s">
        <v>36</v>
      </c>
      <c r="C960" s="1"/>
      <c r="D960" s="1"/>
      <c r="E960" s="2" t="s">
        <v>1986</v>
      </c>
      <c r="F960" s="2">
        <v>7</v>
      </c>
      <c r="G960" s="1">
        <v>13</v>
      </c>
      <c r="H960" s="2" t="s">
        <v>1992</v>
      </c>
      <c r="I960" s="2"/>
      <c r="J960" s="1">
        <v>89029102583</v>
      </c>
      <c r="K960" s="1"/>
      <c r="L960" s="2"/>
      <c r="M960" s="2" t="s">
        <v>347</v>
      </c>
      <c r="N960" s="2">
        <v>212</v>
      </c>
    </row>
    <row r="961" spans="1:14" x14ac:dyDescent="0.25">
      <c r="A961" s="1" t="s">
        <v>35</v>
      </c>
      <c r="B961" s="1" t="s">
        <v>36</v>
      </c>
      <c r="C961" s="1"/>
      <c r="D961" s="1"/>
      <c r="E961" s="2" t="s">
        <v>1986</v>
      </c>
      <c r="F961" s="2">
        <v>9</v>
      </c>
      <c r="G961" s="1">
        <v>9</v>
      </c>
      <c r="H961" s="2" t="s">
        <v>1993</v>
      </c>
      <c r="I961" s="2"/>
      <c r="J961" s="1" t="s">
        <v>1994</v>
      </c>
      <c r="K961" s="1"/>
      <c r="L961" s="2"/>
      <c r="M961" s="2"/>
      <c r="N961" s="2">
        <v>110.7</v>
      </c>
    </row>
    <row r="962" spans="1:14" x14ac:dyDescent="0.25">
      <c r="A962" s="1" t="s">
        <v>40</v>
      </c>
      <c r="B962" s="1" t="s">
        <v>41</v>
      </c>
      <c r="C962" s="1"/>
      <c r="D962" s="1"/>
      <c r="E962" s="2" t="s">
        <v>1995</v>
      </c>
      <c r="F962" s="2">
        <v>1</v>
      </c>
      <c r="G962" s="2">
        <v>15</v>
      </c>
      <c r="H962" s="2" t="s">
        <v>2411</v>
      </c>
      <c r="I962" s="2"/>
      <c r="J962" s="10" t="s">
        <v>2412</v>
      </c>
      <c r="K962" s="1"/>
      <c r="L962" s="1"/>
      <c r="M962" s="1"/>
      <c r="N962" s="1"/>
    </row>
    <row r="963" spans="1:14" x14ac:dyDescent="0.25">
      <c r="A963" s="1" t="s">
        <v>40</v>
      </c>
      <c r="B963" s="1" t="s">
        <v>41</v>
      </c>
      <c r="C963" s="1"/>
      <c r="D963" s="1"/>
      <c r="E963" s="2" t="s">
        <v>1995</v>
      </c>
      <c r="F963" s="2">
        <v>1</v>
      </c>
      <c r="G963" s="2">
        <v>16</v>
      </c>
      <c r="H963" s="2" t="s">
        <v>2413</v>
      </c>
      <c r="I963" s="2"/>
      <c r="J963" s="10" t="s">
        <v>2414</v>
      </c>
      <c r="K963" s="1"/>
      <c r="L963" s="1"/>
      <c r="M963" s="1"/>
      <c r="N963" s="1"/>
    </row>
    <row r="964" spans="1:14" x14ac:dyDescent="0.25">
      <c r="A964" s="1" t="s">
        <v>40</v>
      </c>
      <c r="B964" s="1" t="s">
        <v>41</v>
      </c>
      <c r="C964" s="1"/>
      <c r="D964" s="1"/>
      <c r="E964" s="2" t="s">
        <v>1995</v>
      </c>
      <c r="F964" s="2">
        <v>1</v>
      </c>
      <c r="G964" s="2">
        <v>11</v>
      </c>
      <c r="H964" s="5" t="s">
        <v>1997</v>
      </c>
      <c r="I964" s="2"/>
      <c r="J964" s="10" t="s">
        <v>1998</v>
      </c>
      <c r="K964" s="1"/>
      <c r="L964" s="1"/>
      <c r="M964" s="1"/>
      <c r="N964" s="1"/>
    </row>
    <row r="965" spans="1:14" x14ac:dyDescent="0.25">
      <c r="A965" s="1" t="s">
        <v>40</v>
      </c>
      <c r="B965" s="1" t="s">
        <v>41</v>
      </c>
      <c r="C965" s="1"/>
      <c r="D965" s="1"/>
      <c r="E965" s="2" t="s">
        <v>1995</v>
      </c>
      <c r="F965" s="2">
        <v>1</v>
      </c>
      <c r="G965" s="2">
        <v>48</v>
      </c>
      <c r="H965" s="2" t="s">
        <v>2415</v>
      </c>
      <c r="I965" s="2"/>
      <c r="J965" s="10" t="s">
        <v>2416</v>
      </c>
      <c r="K965" s="1"/>
      <c r="L965" s="1"/>
      <c r="M965" s="1"/>
      <c r="N965" s="1"/>
    </row>
    <row r="966" spans="1:14" x14ac:dyDescent="0.25">
      <c r="A966" s="1" t="s">
        <v>40</v>
      </c>
      <c r="B966" s="1" t="s">
        <v>41</v>
      </c>
      <c r="C966" s="1"/>
      <c r="D966" s="1"/>
      <c r="E966" s="2" t="s">
        <v>1995</v>
      </c>
      <c r="F966" s="2">
        <v>1</v>
      </c>
      <c r="G966" s="2">
        <v>22</v>
      </c>
      <c r="H966" s="2" t="s">
        <v>2417</v>
      </c>
      <c r="I966" s="2"/>
      <c r="J966" s="10" t="s">
        <v>2418</v>
      </c>
      <c r="K966" s="1"/>
      <c r="L966" s="1"/>
      <c r="M966" s="1"/>
      <c r="N966" s="1"/>
    </row>
    <row r="967" spans="1:14" x14ac:dyDescent="0.25">
      <c r="A967" s="1" t="s">
        <v>40</v>
      </c>
      <c r="B967" s="1" t="s">
        <v>41</v>
      </c>
      <c r="C967" s="1"/>
      <c r="D967" s="1"/>
      <c r="E967" s="2" t="s">
        <v>1995</v>
      </c>
      <c r="F967" s="2">
        <v>2</v>
      </c>
      <c r="G967" s="2">
        <v>6</v>
      </c>
      <c r="H967" s="2" t="s">
        <v>1999</v>
      </c>
      <c r="I967" s="2"/>
      <c r="J967" s="10" t="s">
        <v>2000</v>
      </c>
      <c r="K967" s="1"/>
      <c r="L967" s="1"/>
      <c r="M967" s="1"/>
      <c r="N967" s="1"/>
    </row>
    <row r="968" spans="1:14" x14ac:dyDescent="0.25">
      <c r="A968" s="1" t="s">
        <v>40</v>
      </c>
      <c r="B968" s="1" t="s">
        <v>41</v>
      </c>
      <c r="C968" s="1"/>
      <c r="D968" s="1"/>
      <c r="E968" s="2" t="s">
        <v>1995</v>
      </c>
      <c r="F968" s="2">
        <v>2</v>
      </c>
      <c r="G968" s="2">
        <v>48</v>
      </c>
      <c r="H968" s="2" t="s">
        <v>2007</v>
      </c>
      <c r="I968" s="2"/>
      <c r="J968" s="10" t="s">
        <v>2008</v>
      </c>
      <c r="K968" s="1"/>
      <c r="L968" s="1"/>
      <c r="M968" s="1"/>
      <c r="N968" s="1"/>
    </row>
    <row r="969" spans="1:14" x14ac:dyDescent="0.25">
      <c r="A969" s="1" t="s">
        <v>40</v>
      </c>
      <c r="B969" s="1" t="s">
        <v>41</v>
      </c>
      <c r="C969" s="1"/>
      <c r="D969" s="1"/>
      <c r="E969" s="2" t="s">
        <v>1995</v>
      </c>
      <c r="F969" s="2">
        <v>2</v>
      </c>
      <c r="G969" s="2">
        <v>44</v>
      </c>
      <c r="H969" s="2" t="s">
        <v>2005</v>
      </c>
      <c r="I969" s="2"/>
      <c r="J969" s="10" t="s">
        <v>2006</v>
      </c>
      <c r="K969" s="1"/>
      <c r="L969" s="1"/>
      <c r="M969" s="1"/>
      <c r="N969" s="1"/>
    </row>
    <row r="970" spans="1:14" x14ac:dyDescent="0.25">
      <c r="A970" s="1" t="s">
        <v>40</v>
      </c>
      <c r="B970" s="1" t="s">
        <v>41</v>
      </c>
      <c r="C970" s="1"/>
      <c r="D970" s="1"/>
      <c r="E970" s="2" t="s">
        <v>1995</v>
      </c>
      <c r="F970" s="2">
        <v>2</v>
      </c>
      <c r="G970" s="2">
        <v>28</v>
      </c>
      <c r="H970" s="2" t="s">
        <v>2001</v>
      </c>
      <c r="I970" s="2"/>
      <c r="J970" s="10" t="s">
        <v>2002</v>
      </c>
      <c r="K970" s="1"/>
      <c r="L970" s="1"/>
      <c r="M970" s="1"/>
      <c r="N970" s="1"/>
    </row>
    <row r="971" spans="1:14" x14ac:dyDescent="0.25">
      <c r="A971" s="1" t="s">
        <v>40</v>
      </c>
      <c r="B971" s="1" t="s">
        <v>41</v>
      </c>
      <c r="C971" s="1"/>
      <c r="D971" s="1"/>
      <c r="E971" s="2" t="s">
        <v>1995</v>
      </c>
      <c r="F971" s="2">
        <v>2</v>
      </c>
      <c r="G971" s="2">
        <v>34</v>
      </c>
      <c r="H971" s="5" t="s">
        <v>2003</v>
      </c>
      <c r="I971" s="2"/>
      <c r="J971" s="10" t="s">
        <v>2004</v>
      </c>
      <c r="K971" s="1"/>
      <c r="L971" s="1"/>
      <c r="M971" s="1"/>
      <c r="N971" s="1"/>
    </row>
    <row r="972" spans="1:14" x14ac:dyDescent="0.25">
      <c r="A972" s="1" t="s">
        <v>40</v>
      </c>
      <c r="B972" s="1" t="s">
        <v>41</v>
      </c>
      <c r="C972" s="1"/>
      <c r="D972" s="1"/>
      <c r="E972" s="2" t="s">
        <v>1995</v>
      </c>
      <c r="F972" s="2">
        <v>4</v>
      </c>
      <c r="G972" s="2">
        <v>10</v>
      </c>
      <c r="H972" s="2" t="s">
        <v>2009</v>
      </c>
      <c r="I972" s="2"/>
      <c r="J972" s="10"/>
      <c r="K972" s="1"/>
      <c r="L972" s="1"/>
      <c r="M972" s="1"/>
      <c r="N972" s="1"/>
    </row>
    <row r="973" spans="1:14" x14ac:dyDescent="0.25">
      <c r="A973" s="1" t="s">
        <v>40</v>
      </c>
      <c r="B973" s="1" t="s">
        <v>41</v>
      </c>
      <c r="C973" s="1"/>
      <c r="D973" s="1"/>
      <c r="E973" s="2" t="s">
        <v>1995</v>
      </c>
      <c r="F973" s="2">
        <v>4</v>
      </c>
      <c r="G973" s="2">
        <v>21</v>
      </c>
      <c r="H973" s="5" t="s">
        <v>2010</v>
      </c>
      <c r="I973" s="2"/>
      <c r="J973" s="10" t="s">
        <v>2011</v>
      </c>
      <c r="K973" s="1"/>
      <c r="L973" s="1"/>
      <c r="M973" s="1"/>
      <c r="N973" s="1"/>
    </row>
    <row r="974" spans="1:14" x14ac:dyDescent="0.25">
      <c r="A974" s="1" t="s">
        <v>40</v>
      </c>
      <c r="B974" s="1" t="s">
        <v>41</v>
      </c>
      <c r="C974" s="1"/>
      <c r="D974" s="1"/>
      <c r="E974" s="2" t="s">
        <v>1995</v>
      </c>
      <c r="F974" s="2">
        <v>8</v>
      </c>
      <c r="G974" s="2">
        <v>36</v>
      </c>
      <c r="H974" s="5" t="s">
        <v>2016</v>
      </c>
      <c r="I974" s="2"/>
      <c r="J974" s="10" t="s">
        <v>2017</v>
      </c>
      <c r="K974" s="1"/>
      <c r="L974" s="1"/>
      <c r="M974" s="1"/>
      <c r="N974" s="1"/>
    </row>
    <row r="975" spans="1:14" x14ac:dyDescent="0.25">
      <c r="A975" s="1" t="s">
        <v>40</v>
      </c>
      <c r="B975" s="1" t="s">
        <v>41</v>
      </c>
      <c r="C975" s="1"/>
      <c r="D975" s="1"/>
      <c r="E975" s="2" t="s">
        <v>1995</v>
      </c>
      <c r="F975" s="2">
        <v>8</v>
      </c>
      <c r="G975" s="2">
        <v>18</v>
      </c>
      <c r="H975" s="5" t="s">
        <v>2014</v>
      </c>
      <c r="I975" s="2"/>
      <c r="J975" s="10" t="s">
        <v>2015</v>
      </c>
      <c r="K975" s="1"/>
      <c r="L975" s="1"/>
      <c r="M975" s="1"/>
      <c r="N975" s="1"/>
    </row>
    <row r="976" spans="1:14" x14ac:dyDescent="0.25">
      <c r="A976" s="1" t="s">
        <v>40</v>
      </c>
      <c r="B976" s="1" t="s">
        <v>41</v>
      </c>
      <c r="C976" s="1"/>
      <c r="D976" s="1"/>
      <c r="E976" s="2" t="s">
        <v>1995</v>
      </c>
      <c r="F976" s="2">
        <v>8</v>
      </c>
      <c r="G976" s="2">
        <v>46</v>
      </c>
      <c r="H976" s="2" t="s">
        <v>2018</v>
      </c>
      <c r="I976" s="2"/>
      <c r="J976" s="10" t="s">
        <v>2019</v>
      </c>
      <c r="K976" s="1"/>
      <c r="L976" s="1"/>
      <c r="M976" s="1"/>
      <c r="N976" s="1"/>
    </row>
    <row r="977" spans="1:14" x14ac:dyDescent="0.25">
      <c r="A977" s="1" t="s">
        <v>40</v>
      </c>
      <c r="B977" s="1" t="s">
        <v>41</v>
      </c>
      <c r="C977" s="1"/>
      <c r="D977" s="1"/>
      <c r="E977" s="2" t="s">
        <v>1995</v>
      </c>
      <c r="F977" s="2">
        <v>8</v>
      </c>
      <c r="G977" s="2">
        <v>4</v>
      </c>
      <c r="H977" s="2" t="s">
        <v>2012</v>
      </c>
      <c r="I977" s="2"/>
      <c r="J977" s="10" t="s">
        <v>2013</v>
      </c>
      <c r="K977" s="1"/>
      <c r="L977" s="1"/>
      <c r="M977" s="1"/>
      <c r="N977" s="1"/>
    </row>
    <row r="978" spans="1:14" x14ac:dyDescent="0.25">
      <c r="A978" s="1" t="s">
        <v>40</v>
      </c>
      <c r="B978" s="1" t="s">
        <v>41</v>
      </c>
      <c r="C978" s="1"/>
      <c r="D978" s="1"/>
      <c r="E978" s="2" t="s">
        <v>1995</v>
      </c>
      <c r="F978" s="2" t="s">
        <v>342</v>
      </c>
      <c r="G978" s="2">
        <v>21</v>
      </c>
      <c r="H978" s="2" t="s">
        <v>2029</v>
      </c>
      <c r="I978" s="2"/>
      <c r="J978" s="10" t="s">
        <v>2030</v>
      </c>
      <c r="K978" s="1"/>
      <c r="L978" s="1"/>
      <c r="M978" s="1"/>
      <c r="N978" s="1"/>
    </row>
    <row r="979" spans="1:14" x14ac:dyDescent="0.25">
      <c r="A979" s="1" t="s">
        <v>40</v>
      </c>
      <c r="B979" s="1" t="s">
        <v>41</v>
      </c>
      <c r="C979" s="1"/>
      <c r="D979" s="1"/>
      <c r="E979" s="2" t="s">
        <v>1995</v>
      </c>
      <c r="F979" s="2" t="s">
        <v>342</v>
      </c>
      <c r="G979" s="2">
        <v>2</v>
      </c>
      <c r="H979" s="2" t="s">
        <v>2025</v>
      </c>
      <c r="I979" s="2"/>
      <c r="J979" s="10" t="s">
        <v>2026</v>
      </c>
      <c r="K979" s="1"/>
      <c r="L979" s="1"/>
      <c r="M979" s="1"/>
      <c r="N979" s="1"/>
    </row>
    <row r="980" spans="1:14" x14ac:dyDescent="0.25">
      <c r="A980" s="1" t="s">
        <v>40</v>
      </c>
      <c r="B980" s="1" t="s">
        <v>41</v>
      </c>
      <c r="C980" s="1"/>
      <c r="D980" s="1"/>
      <c r="E980" s="2" t="s">
        <v>1995</v>
      </c>
      <c r="F980" s="2" t="s">
        <v>342</v>
      </c>
      <c r="G980" s="2">
        <v>10</v>
      </c>
      <c r="H980" s="2" t="s">
        <v>2027</v>
      </c>
      <c r="I980" s="2"/>
      <c r="J980" s="10" t="s">
        <v>2028</v>
      </c>
      <c r="K980" s="1"/>
      <c r="L980" s="1"/>
      <c r="M980" s="1"/>
      <c r="N980" s="1"/>
    </row>
    <row r="981" spans="1:14" x14ac:dyDescent="0.25">
      <c r="A981" s="1" t="s">
        <v>40</v>
      </c>
      <c r="B981" s="1" t="s">
        <v>41</v>
      </c>
      <c r="C981" s="1"/>
      <c r="D981" s="1"/>
      <c r="E981" s="2" t="s">
        <v>1995</v>
      </c>
      <c r="F981" s="2" t="s">
        <v>342</v>
      </c>
      <c r="G981" s="2">
        <v>25</v>
      </c>
      <c r="H981" s="2" t="s">
        <v>2031</v>
      </c>
      <c r="I981" s="2"/>
      <c r="J981" s="10" t="s">
        <v>2032</v>
      </c>
      <c r="K981" s="1"/>
      <c r="L981" s="1"/>
      <c r="M981" s="1"/>
      <c r="N981" s="1"/>
    </row>
    <row r="982" spans="1:14" x14ac:dyDescent="0.25">
      <c r="A982" s="1" t="s">
        <v>40</v>
      </c>
      <c r="B982" s="1" t="s">
        <v>41</v>
      </c>
      <c r="C982" s="1"/>
      <c r="D982" s="1"/>
      <c r="E982" s="2" t="s">
        <v>1995</v>
      </c>
      <c r="F982" s="2" t="s">
        <v>342</v>
      </c>
      <c r="G982" s="2">
        <v>28</v>
      </c>
      <c r="H982" s="5" t="s">
        <v>2033</v>
      </c>
      <c r="I982" s="2"/>
      <c r="J982" s="10" t="s">
        <v>2034</v>
      </c>
      <c r="K982" s="1"/>
      <c r="L982" s="1"/>
      <c r="M982" s="1"/>
      <c r="N982" s="1"/>
    </row>
    <row r="983" spans="1:14" x14ac:dyDescent="0.25">
      <c r="A983" s="1" t="s">
        <v>40</v>
      </c>
      <c r="B983" s="1" t="s">
        <v>41</v>
      </c>
      <c r="C983" s="1"/>
      <c r="D983" s="1"/>
      <c r="E983" s="2" t="s">
        <v>1995</v>
      </c>
      <c r="F983" s="2" t="s">
        <v>2035</v>
      </c>
      <c r="G983" s="2">
        <v>1</v>
      </c>
      <c r="H983" s="2" t="s">
        <v>2039</v>
      </c>
      <c r="I983" s="2"/>
      <c r="J983" s="10" t="s">
        <v>2040</v>
      </c>
      <c r="K983" s="1"/>
      <c r="L983" s="1"/>
      <c r="M983" s="1"/>
      <c r="N983" s="1"/>
    </row>
    <row r="984" spans="1:14" x14ac:dyDescent="0.25">
      <c r="A984" s="1" t="s">
        <v>40</v>
      </c>
      <c r="B984" s="1" t="s">
        <v>41</v>
      </c>
      <c r="C984" s="1"/>
      <c r="D984" s="1"/>
      <c r="E984" s="2" t="s">
        <v>1995</v>
      </c>
      <c r="F984" s="2" t="s">
        <v>2035</v>
      </c>
      <c r="G984" s="2">
        <v>30</v>
      </c>
      <c r="H984" s="2" t="s">
        <v>2043</v>
      </c>
      <c r="I984" s="2"/>
      <c r="J984" s="10" t="s">
        <v>2044</v>
      </c>
      <c r="K984" s="1"/>
      <c r="L984" s="1"/>
      <c r="M984" s="1"/>
      <c r="N984" s="1"/>
    </row>
    <row r="985" spans="1:14" x14ac:dyDescent="0.25">
      <c r="A985" s="1" t="s">
        <v>40</v>
      </c>
      <c r="B985" s="1" t="s">
        <v>41</v>
      </c>
      <c r="C985" s="1"/>
      <c r="D985" s="1"/>
      <c r="E985" s="2" t="s">
        <v>1995</v>
      </c>
      <c r="F985" s="2" t="s">
        <v>2035</v>
      </c>
      <c r="G985" s="2">
        <v>21</v>
      </c>
      <c r="H985" s="5" t="s">
        <v>2041</v>
      </c>
      <c r="I985" s="2"/>
      <c r="J985" s="10" t="s">
        <v>2042</v>
      </c>
      <c r="K985" s="1"/>
      <c r="L985" s="1"/>
      <c r="M985" s="1"/>
      <c r="N985" s="1"/>
    </row>
    <row r="986" spans="1:14" x14ac:dyDescent="0.25">
      <c r="A986" s="1" t="s">
        <v>40</v>
      </c>
      <c r="B986" s="1" t="s">
        <v>41</v>
      </c>
      <c r="C986" s="1"/>
      <c r="D986" s="1"/>
      <c r="E986" s="2" t="s">
        <v>1995</v>
      </c>
      <c r="F986" s="2" t="s">
        <v>765</v>
      </c>
      <c r="G986" s="2">
        <v>20</v>
      </c>
      <c r="H986" s="2" t="s">
        <v>2045</v>
      </c>
      <c r="I986" s="2"/>
      <c r="J986" s="10" t="s">
        <v>2046</v>
      </c>
      <c r="K986" s="1"/>
      <c r="L986" s="1"/>
      <c r="M986" s="1"/>
      <c r="N986" s="1"/>
    </row>
    <row r="987" spans="1:14" x14ac:dyDescent="0.25">
      <c r="A987" s="1" t="s">
        <v>40</v>
      </c>
      <c r="B987" s="1" t="s">
        <v>41</v>
      </c>
      <c r="C987" s="1"/>
      <c r="D987" s="1"/>
      <c r="E987" s="2" t="s">
        <v>1995</v>
      </c>
      <c r="F987" s="2" t="s">
        <v>765</v>
      </c>
      <c r="G987" s="2">
        <v>50</v>
      </c>
      <c r="H987" s="2" t="s">
        <v>2051</v>
      </c>
      <c r="I987" s="2"/>
      <c r="J987" s="10" t="s">
        <v>2052</v>
      </c>
      <c r="K987" s="1"/>
      <c r="L987" s="1"/>
      <c r="M987" s="1"/>
      <c r="N987" s="1"/>
    </row>
    <row r="988" spans="1:14" x14ac:dyDescent="0.25">
      <c r="A988" s="1" t="s">
        <v>40</v>
      </c>
      <c r="B988" s="1" t="s">
        <v>41</v>
      </c>
      <c r="C988" s="1"/>
      <c r="D988" s="1"/>
      <c r="E988" s="2" t="s">
        <v>1995</v>
      </c>
      <c r="F988" s="2" t="s">
        <v>765</v>
      </c>
      <c r="G988" s="2">
        <v>23</v>
      </c>
      <c r="H988" s="5" t="s">
        <v>2047</v>
      </c>
      <c r="I988" s="2"/>
      <c r="J988" s="10" t="s">
        <v>2048</v>
      </c>
      <c r="K988" s="1"/>
      <c r="L988" s="1"/>
      <c r="M988" s="1"/>
      <c r="N988" s="1"/>
    </row>
    <row r="989" spans="1:14" x14ac:dyDescent="0.25">
      <c r="A989" s="1" t="s">
        <v>40</v>
      </c>
      <c r="B989" s="1" t="s">
        <v>41</v>
      </c>
      <c r="C989" s="1"/>
      <c r="D989" s="1"/>
      <c r="E989" s="2" t="s">
        <v>1995</v>
      </c>
      <c r="F989" s="2" t="s">
        <v>765</v>
      </c>
      <c r="G989" s="2">
        <v>35</v>
      </c>
      <c r="H989" s="2" t="s">
        <v>2049</v>
      </c>
      <c r="I989" s="2"/>
      <c r="J989" s="10" t="s">
        <v>2050</v>
      </c>
      <c r="K989" s="1"/>
      <c r="L989" s="1"/>
      <c r="M989" s="1"/>
      <c r="N989" s="1"/>
    </row>
    <row r="990" spans="1:14" x14ac:dyDescent="0.25">
      <c r="A990" s="1" t="s">
        <v>40</v>
      </c>
      <c r="B990" s="1" t="s">
        <v>41</v>
      </c>
      <c r="C990" s="1"/>
      <c r="D990" s="1"/>
      <c r="E990" s="2" t="s">
        <v>1995</v>
      </c>
      <c r="F990" s="2" t="s">
        <v>765</v>
      </c>
      <c r="G990" s="2">
        <v>57</v>
      </c>
      <c r="H990" s="5" t="s">
        <v>2053</v>
      </c>
      <c r="I990" s="2"/>
      <c r="J990" s="10" t="s">
        <v>2054</v>
      </c>
      <c r="K990" s="1"/>
      <c r="L990" s="1"/>
      <c r="M990" s="1"/>
      <c r="N990" s="1"/>
    </row>
    <row r="991" spans="1:14" x14ac:dyDescent="0.25">
      <c r="A991" s="1" t="s">
        <v>40</v>
      </c>
      <c r="B991" s="1" t="s">
        <v>322</v>
      </c>
      <c r="C991" s="1"/>
      <c r="D991" s="1"/>
      <c r="E991" s="2" t="s">
        <v>2055</v>
      </c>
      <c r="F991" s="2">
        <v>5</v>
      </c>
      <c r="G991" s="2">
        <v>7</v>
      </c>
      <c r="H991" s="2" t="s">
        <v>2056</v>
      </c>
      <c r="I991" s="2"/>
      <c r="J991" s="2" t="s">
        <v>2057</v>
      </c>
      <c r="K991" s="1"/>
      <c r="L991" s="1"/>
      <c r="M991" s="1"/>
      <c r="N991" s="1"/>
    </row>
    <row r="992" spans="1:14" x14ac:dyDescent="0.25">
      <c r="A992" s="1" t="s">
        <v>40</v>
      </c>
      <c r="B992" s="1" t="s">
        <v>115</v>
      </c>
      <c r="C992" s="1"/>
      <c r="D992" s="1"/>
      <c r="E992" s="2" t="s">
        <v>2058</v>
      </c>
      <c r="F992" s="2">
        <v>3</v>
      </c>
      <c r="G992" s="2">
        <v>42</v>
      </c>
      <c r="H992" s="5" t="s">
        <v>2062</v>
      </c>
      <c r="I992" s="2"/>
      <c r="J992" s="2">
        <v>89835052228</v>
      </c>
      <c r="K992" s="1"/>
      <c r="L992" s="1"/>
      <c r="M992" s="1"/>
      <c r="N992" s="1"/>
    </row>
    <row r="993" spans="1:14" x14ac:dyDescent="0.25">
      <c r="A993" s="1" t="s">
        <v>40</v>
      </c>
      <c r="B993" s="1" t="s">
        <v>115</v>
      </c>
      <c r="C993" s="1"/>
      <c r="D993" s="1"/>
      <c r="E993" s="2" t="s">
        <v>2058</v>
      </c>
      <c r="F993" s="2">
        <v>3</v>
      </c>
      <c r="G993" s="2">
        <v>84</v>
      </c>
      <c r="H993" s="2" t="s">
        <v>2063</v>
      </c>
      <c r="I993" s="2"/>
      <c r="J993" s="2"/>
      <c r="K993" s="1"/>
      <c r="L993" s="1"/>
      <c r="M993" s="1"/>
      <c r="N993" s="1"/>
    </row>
    <row r="994" spans="1:14" x14ac:dyDescent="0.25">
      <c r="A994" s="1" t="s">
        <v>40</v>
      </c>
      <c r="B994" s="1" t="s">
        <v>115</v>
      </c>
      <c r="C994" s="1"/>
      <c r="D994" s="1"/>
      <c r="E994" s="2" t="s">
        <v>2058</v>
      </c>
      <c r="F994" s="2">
        <v>3</v>
      </c>
      <c r="G994" s="2">
        <v>2</v>
      </c>
      <c r="H994" s="2" t="s">
        <v>2059</v>
      </c>
      <c r="I994" s="2"/>
      <c r="J994" s="2"/>
      <c r="K994" s="1"/>
      <c r="L994" s="1"/>
      <c r="M994" s="1"/>
      <c r="N994" s="1"/>
    </row>
    <row r="995" spans="1:14" x14ac:dyDescent="0.25">
      <c r="A995" s="1" t="s">
        <v>40</v>
      </c>
      <c r="B995" s="1" t="s">
        <v>115</v>
      </c>
      <c r="C995" s="1"/>
      <c r="D995" s="1"/>
      <c r="E995" s="2" t="s">
        <v>2058</v>
      </c>
      <c r="F995" s="2">
        <v>3</v>
      </c>
      <c r="G995" s="2">
        <v>35</v>
      </c>
      <c r="H995" s="2" t="s">
        <v>2060</v>
      </c>
      <c r="I995" s="2"/>
      <c r="J995" s="2" t="s">
        <v>2061</v>
      </c>
      <c r="K995" s="1"/>
      <c r="L995" s="1"/>
      <c r="M995" s="1"/>
      <c r="N995" s="1"/>
    </row>
    <row r="996" spans="1:14" x14ac:dyDescent="0.25">
      <c r="A996" s="1" t="s">
        <v>40</v>
      </c>
      <c r="B996" s="1" t="s">
        <v>115</v>
      </c>
      <c r="C996" s="1"/>
      <c r="D996" s="1"/>
      <c r="E996" s="2" t="s">
        <v>2058</v>
      </c>
      <c r="F996" s="2">
        <v>4</v>
      </c>
      <c r="G996" s="2">
        <v>61</v>
      </c>
      <c r="H996" s="2" t="s">
        <v>2072</v>
      </c>
      <c r="I996" s="2"/>
      <c r="J996" s="2">
        <v>89135881895</v>
      </c>
      <c r="K996" s="1"/>
      <c r="L996" s="1"/>
      <c r="M996" s="1"/>
      <c r="N996" s="1"/>
    </row>
    <row r="997" spans="1:14" x14ac:dyDescent="0.25">
      <c r="A997" s="1" t="s">
        <v>40</v>
      </c>
      <c r="B997" s="1" t="s">
        <v>115</v>
      </c>
      <c r="C997" s="1"/>
      <c r="D997" s="1"/>
      <c r="E997" s="2" t="s">
        <v>2058</v>
      </c>
      <c r="F997" s="2">
        <v>4</v>
      </c>
      <c r="G997" s="2">
        <v>25</v>
      </c>
      <c r="H997" s="2" t="s">
        <v>2066</v>
      </c>
      <c r="I997" s="2"/>
      <c r="J997" s="13" t="s">
        <v>2067</v>
      </c>
      <c r="K997" s="1"/>
      <c r="L997" s="1"/>
      <c r="M997" s="1"/>
      <c r="N997" s="1"/>
    </row>
    <row r="998" spans="1:14" x14ac:dyDescent="0.25">
      <c r="A998" s="1" t="s">
        <v>40</v>
      </c>
      <c r="B998" s="1" t="s">
        <v>115</v>
      </c>
      <c r="C998" s="1"/>
      <c r="D998" s="1"/>
      <c r="E998" s="2" t="s">
        <v>2058</v>
      </c>
      <c r="F998" s="2">
        <v>4</v>
      </c>
      <c r="G998" s="2">
        <v>54</v>
      </c>
      <c r="H998" s="2" t="s">
        <v>2070</v>
      </c>
      <c r="I998" s="2"/>
      <c r="J998" s="2" t="s">
        <v>2071</v>
      </c>
      <c r="K998" s="1"/>
      <c r="L998" s="1"/>
      <c r="M998" s="1"/>
      <c r="N998" s="1"/>
    </row>
    <row r="999" spans="1:14" x14ac:dyDescent="0.25">
      <c r="A999" s="1" t="s">
        <v>40</v>
      </c>
      <c r="B999" s="1" t="s">
        <v>115</v>
      </c>
      <c r="C999" s="1"/>
      <c r="D999" s="1"/>
      <c r="E999" s="2" t="s">
        <v>2058</v>
      </c>
      <c r="F999" s="2">
        <v>4</v>
      </c>
      <c r="G999" s="2"/>
      <c r="H999" s="2" t="s">
        <v>2073</v>
      </c>
      <c r="I999" s="2"/>
      <c r="J999" s="2"/>
      <c r="K999" s="1"/>
      <c r="L999" s="1"/>
      <c r="M999" s="1"/>
      <c r="N999" s="1"/>
    </row>
    <row r="1000" spans="1:14" x14ac:dyDescent="0.25">
      <c r="A1000" s="1" t="s">
        <v>40</v>
      </c>
      <c r="B1000" s="1" t="s">
        <v>115</v>
      </c>
      <c r="C1000" s="1"/>
      <c r="D1000" s="1"/>
      <c r="E1000" s="2" t="s">
        <v>2058</v>
      </c>
      <c r="F1000" s="2">
        <v>4</v>
      </c>
      <c r="G1000" s="2">
        <v>7</v>
      </c>
      <c r="H1000" s="2" t="s">
        <v>2064</v>
      </c>
      <c r="I1000" s="2"/>
      <c r="J1000" s="2" t="s">
        <v>2065</v>
      </c>
      <c r="K1000" s="1"/>
      <c r="L1000" s="1"/>
      <c r="M1000" s="1"/>
      <c r="N1000" s="1"/>
    </row>
    <row r="1001" spans="1:14" x14ac:dyDescent="0.25">
      <c r="A1001" s="1" t="s">
        <v>40</v>
      </c>
      <c r="B1001" s="1" t="s">
        <v>115</v>
      </c>
      <c r="C1001" s="1"/>
      <c r="D1001" s="1"/>
      <c r="E1001" s="2" t="s">
        <v>2058</v>
      </c>
      <c r="F1001" s="2">
        <v>4</v>
      </c>
      <c r="G1001" s="2">
        <v>43</v>
      </c>
      <c r="H1001" s="5" t="s">
        <v>2068</v>
      </c>
      <c r="I1001" s="2"/>
      <c r="J1001" s="2" t="s">
        <v>2069</v>
      </c>
      <c r="K1001" s="1"/>
      <c r="L1001" s="1"/>
      <c r="M1001" s="1"/>
      <c r="N1001" s="1"/>
    </row>
    <row r="1002" spans="1:14" x14ac:dyDescent="0.25">
      <c r="A1002" s="1" t="s">
        <v>40</v>
      </c>
      <c r="B1002" s="1" t="s">
        <v>115</v>
      </c>
      <c r="C1002" s="1"/>
      <c r="D1002" s="1"/>
      <c r="E1002" s="2" t="s">
        <v>2058</v>
      </c>
      <c r="F1002" s="2">
        <v>5</v>
      </c>
      <c r="G1002" s="2">
        <v>58</v>
      </c>
      <c r="H1002" s="2" t="s">
        <v>1376</v>
      </c>
      <c r="I1002" s="2"/>
      <c r="J1002" s="2"/>
      <c r="K1002" s="1"/>
      <c r="L1002" s="1"/>
      <c r="M1002" s="1"/>
      <c r="N1002" s="1"/>
    </row>
    <row r="1003" spans="1:14" x14ac:dyDescent="0.25">
      <c r="A1003" s="1" t="s">
        <v>40</v>
      </c>
      <c r="B1003" s="1" t="s">
        <v>115</v>
      </c>
      <c r="C1003" s="1"/>
      <c r="D1003" s="1"/>
      <c r="E1003" s="2" t="s">
        <v>2058</v>
      </c>
      <c r="F1003" s="2">
        <v>5</v>
      </c>
      <c r="G1003" s="2">
        <v>43</v>
      </c>
      <c r="H1003" s="2" t="s">
        <v>2077</v>
      </c>
      <c r="I1003" s="2"/>
      <c r="J1003" s="2"/>
      <c r="K1003" s="1"/>
      <c r="L1003" s="1"/>
      <c r="M1003" s="1"/>
      <c r="N1003" s="1"/>
    </row>
    <row r="1004" spans="1:14" x14ac:dyDescent="0.25">
      <c r="A1004" s="1" t="s">
        <v>40</v>
      </c>
      <c r="B1004" s="1" t="s">
        <v>115</v>
      </c>
      <c r="C1004" s="1"/>
      <c r="D1004" s="1"/>
      <c r="E1004" s="2" t="s">
        <v>2058</v>
      </c>
      <c r="F1004" s="2">
        <v>5</v>
      </c>
      <c r="G1004" s="2">
        <v>35</v>
      </c>
      <c r="H1004" s="5" t="s">
        <v>2075</v>
      </c>
      <c r="I1004" s="2"/>
      <c r="J1004" s="2" t="s">
        <v>2076</v>
      </c>
      <c r="K1004" s="1"/>
      <c r="L1004" s="1"/>
      <c r="M1004" s="1"/>
      <c r="N1004" s="1"/>
    </row>
    <row r="1005" spans="1:14" x14ac:dyDescent="0.25">
      <c r="A1005" s="1" t="s">
        <v>40</v>
      </c>
      <c r="B1005" s="1" t="s">
        <v>115</v>
      </c>
      <c r="C1005" s="1"/>
      <c r="D1005" s="1"/>
      <c r="E1005" s="2" t="s">
        <v>2058</v>
      </c>
      <c r="F1005" s="2">
        <v>5</v>
      </c>
      <c r="G1005" s="2">
        <v>66</v>
      </c>
      <c r="H1005" s="2" t="s">
        <v>2079</v>
      </c>
      <c r="I1005" s="2"/>
      <c r="J1005" s="2"/>
      <c r="K1005" s="1"/>
      <c r="L1005" s="1"/>
      <c r="M1005" s="1"/>
      <c r="N1005" s="1"/>
    </row>
    <row r="1006" spans="1:14" x14ac:dyDescent="0.25">
      <c r="A1006" s="1" t="s">
        <v>40</v>
      </c>
      <c r="B1006" s="1" t="s">
        <v>115</v>
      </c>
      <c r="C1006" s="1"/>
      <c r="D1006" s="1"/>
      <c r="E1006" s="2" t="s">
        <v>2058</v>
      </c>
      <c r="F1006" s="2">
        <v>5</v>
      </c>
      <c r="G1006" s="2">
        <v>25</v>
      </c>
      <c r="H1006" s="2" t="s">
        <v>2074</v>
      </c>
      <c r="I1006" s="2"/>
      <c r="J1006" s="2"/>
      <c r="K1006" s="1"/>
      <c r="L1006" s="1"/>
      <c r="M1006" s="1"/>
      <c r="N1006" s="1"/>
    </row>
    <row r="1007" spans="1:14" x14ac:dyDescent="0.25">
      <c r="A1007" s="1" t="s">
        <v>40</v>
      </c>
      <c r="B1007" s="1" t="s">
        <v>115</v>
      </c>
      <c r="C1007" s="1"/>
      <c r="D1007" s="1"/>
      <c r="E1007" s="2" t="s">
        <v>2058</v>
      </c>
      <c r="F1007" s="2">
        <v>5</v>
      </c>
      <c r="G1007" s="2">
        <v>91</v>
      </c>
      <c r="H1007" s="2" t="s">
        <v>2081</v>
      </c>
      <c r="I1007" s="2"/>
      <c r="J1007" s="2" t="s">
        <v>2082</v>
      </c>
      <c r="K1007" s="1"/>
      <c r="L1007" s="1"/>
      <c r="M1007" s="1"/>
      <c r="N1007" s="1"/>
    </row>
    <row r="1008" spans="1:14" x14ac:dyDescent="0.25">
      <c r="A1008" s="1" t="s">
        <v>40</v>
      </c>
      <c r="B1008" s="1" t="s">
        <v>115</v>
      </c>
      <c r="C1008" s="1"/>
      <c r="D1008" s="1"/>
      <c r="E1008" s="2" t="s">
        <v>2058</v>
      </c>
      <c r="F1008" s="2">
        <v>5</v>
      </c>
      <c r="G1008" s="2">
        <v>89</v>
      </c>
      <c r="H1008" s="2" t="s">
        <v>2080</v>
      </c>
      <c r="I1008" s="2"/>
      <c r="J1008" s="2"/>
      <c r="K1008" s="1"/>
      <c r="L1008" s="1"/>
      <c r="M1008" s="1"/>
      <c r="N1008" s="1"/>
    </row>
    <row r="1009" spans="1:14" x14ac:dyDescent="0.25">
      <c r="A1009" s="1" t="s">
        <v>40</v>
      </c>
      <c r="B1009" s="1" t="s">
        <v>115</v>
      </c>
      <c r="C1009" s="1"/>
      <c r="D1009" s="1"/>
      <c r="E1009" s="2" t="s">
        <v>2058</v>
      </c>
      <c r="F1009" s="2">
        <v>5</v>
      </c>
      <c r="G1009" s="2">
        <v>47</v>
      </c>
      <c r="H1009" s="2" t="s">
        <v>2078</v>
      </c>
      <c r="I1009" s="2"/>
      <c r="J1009" s="2"/>
      <c r="K1009" s="1"/>
      <c r="L1009" s="1"/>
      <c r="M1009" s="1"/>
      <c r="N1009" s="1"/>
    </row>
    <row r="1010" spans="1:14" x14ac:dyDescent="0.25">
      <c r="A1010" s="1" t="s">
        <v>40</v>
      </c>
      <c r="B1010" s="1" t="s">
        <v>115</v>
      </c>
      <c r="C1010" s="1"/>
      <c r="D1010" s="1"/>
      <c r="E1010" s="2" t="s">
        <v>2058</v>
      </c>
      <c r="F1010" s="2">
        <v>6</v>
      </c>
      <c r="G1010" s="2">
        <v>81</v>
      </c>
      <c r="H1010" s="2" t="s">
        <v>2087</v>
      </c>
      <c r="I1010" s="2"/>
      <c r="J1010" s="2" t="s">
        <v>2088</v>
      </c>
      <c r="K1010" s="1"/>
      <c r="L1010" s="1"/>
      <c r="M1010" s="1"/>
      <c r="N1010" s="1"/>
    </row>
    <row r="1011" spans="1:14" x14ac:dyDescent="0.25">
      <c r="A1011" s="1" t="s">
        <v>40</v>
      </c>
      <c r="B1011" s="1" t="s">
        <v>115</v>
      </c>
      <c r="C1011" s="1"/>
      <c r="D1011" s="1"/>
      <c r="E1011" s="2" t="s">
        <v>2058</v>
      </c>
      <c r="F1011" s="2">
        <v>6</v>
      </c>
      <c r="G1011" s="2">
        <v>108</v>
      </c>
      <c r="H1011" s="2" t="s">
        <v>2089</v>
      </c>
      <c r="I1011" s="2"/>
      <c r="J1011" s="2" t="s">
        <v>2090</v>
      </c>
      <c r="K1011" s="1"/>
      <c r="L1011" s="1"/>
      <c r="M1011" s="1"/>
      <c r="N1011" s="1"/>
    </row>
    <row r="1012" spans="1:14" x14ac:dyDescent="0.25">
      <c r="A1012" s="1" t="s">
        <v>40</v>
      </c>
      <c r="B1012" s="1" t="s">
        <v>115</v>
      </c>
      <c r="C1012" s="1"/>
      <c r="D1012" s="1"/>
      <c r="E1012" s="2" t="s">
        <v>2058</v>
      </c>
      <c r="F1012" s="2">
        <v>7</v>
      </c>
      <c r="G1012" s="2">
        <v>80</v>
      </c>
      <c r="H1012" s="2" t="s">
        <v>2096</v>
      </c>
      <c r="I1012" s="2"/>
      <c r="J1012" s="2" t="s">
        <v>2097</v>
      </c>
      <c r="K1012" s="1"/>
      <c r="L1012" s="1"/>
      <c r="M1012" s="1"/>
      <c r="N1012" s="1"/>
    </row>
    <row r="1013" spans="1:14" x14ac:dyDescent="0.25">
      <c r="A1013" s="1" t="s">
        <v>40</v>
      </c>
      <c r="B1013" s="1" t="s">
        <v>115</v>
      </c>
      <c r="C1013" s="1"/>
      <c r="D1013" s="1"/>
      <c r="E1013" s="2" t="s">
        <v>2058</v>
      </c>
      <c r="F1013" s="2">
        <v>7</v>
      </c>
      <c r="G1013" s="2">
        <v>68</v>
      </c>
      <c r="H1013" s="2" t="s">
        <v>2094</v>
      </c>
      <c r="I1013" s="2"/>
      <c r="J1013" s="2"/>
      <c r="K1013" s="1"/>
      <c r="L1013" s="1"/>
      <c r="M1013" s="1"/>
      <c r="N1013" s="1"/>
    </row>
    <row r="1014" spans="1:14" x14ac:dyDescent="0.25">
      <c r="A1014" s="1" t="s">
        <v>40</v>
      </c>
      <c r="B1014" s="1" t="s">
        <v>115</v>
      </c>
      <c r="C1014" s="1"/>
      <c r="D1014" s="1"/>
      <c r="E1014" s="2" t="s">
        <v>2058</v>
      </c>
      <c r="F1014" s="2">
        <v>7</v>
      </c>
      <c r="G1014" s="2">
        <v>74</v>
      </c>
      <c r="H1014" s="2" t="s">
        <v>2095</v>
      </c>
      <c r="I1014" s="2"/>
      <c r="J1014" s="2"/>
      <c r="K1014" s="1"/>
      <c r="L1014" s="1"/>
      <c r="M1014" s="1"/>
      <c r="N1014" s="1"/>
    </row>
    <row r="1015" spans="1:14" x14ac:dyDescent="0.25">
      <c r="A1015" s="1" t="s">
        <v>40</v>
      </c>
      <c r="B1015" s="1" t="s">
        <v>115</v>
      </c>
      <c r="C1015" s="1"/>
      <c r="D1015" s="1"/>
      <c r="E1015" s="2" t="s">
        <v>2058</v>
      </c>
      <c r="F1015" s="2">
        <v>7</v>
      </c>
      <c r="G1015" s="2">
        <v>89</v>
      </c>
      <c r="H1015" s="2" t="s">
        <v>2098</v>
      </c>
      <c r="I1015" s="2"/>
      <c r="J1015" s="2" t="s">
        <v>2099</v>
      </c>
      <c r="K1015" s="1"/>
      <c r="L1015" s="1"/>
      <c r="M1015" s="1"/>
      <c r="N1015" s="1"/>
    </row>
    <row r="1016" spans="1:14" x14ac:dyDescent="0.25">
      <c r="A1016" s="1" t="s">
        <v>40</v>
      </c>
      <c r="B1016" s="1" t="s">
        <v>115</v>
      </c>
      <c r="C1016" s="1"/>
      <c r="D1016" s="1"/>
      <c r="E1016" s="2" t="s">
        <v>2058</v>
      </c>
      <c r="F1016" s="2">
        <v>8</v>
      </c>
      <c r="G1016" s="2">
        <v>83</v>
      </c>
      <c r="H1016" s="2" t="s">
        <v>2107</v>
      </c>
      <c r="I1016" s="2"/>
      <c r="J1016" s="2" t="s">
        <v>2108</v>
      </c>
      <c r="K1016" s="1"/>
      <c r="L1016" s="1"/>
      <c r="M1016" s="1"/>
      <c r="N1016" s="1"/>
    </row>
    <row r="1017" spans="1:14" x14ac:dyDescent="0.25">
      <c r="A1017" s="1" t="s">
        <v>40</v>
      </c>
      <c r="B1017" s="1" t="s">
        <v>115</v>
      </c>
      <c r="C1017" s="1"/>
      <c r="D1017" s="1"/>
      <c r="E1017" s="2" t="s">
        <v>2058</v>
      </c>
      <c r="F1017" s="2">
        <v>8</v>
      </c>
      <c r="G1017" s="2">
        <v>70</v>
      </c>
      <c r="H1017" s="2" t="s">
        <v>2105</v>
      </c>
      <c r="I1017" s="2"/>
      <c r="J1017" s="2" t="s">
        <v>2106</v>
      </c>
      <c r="K1017" s="1"/>
      <c r="L1017" s="1"/>
      <c r="M1017" s="1"/>
      <c r="N1017" s="1"/>
    </row>
    <row r="1018" spans="1:14" x14ac:dyDescent="0.25">
      <c r="A1018" s="1" t="s">
        <v>40</v>
      </c>
      <c r="B1018" s="1" t="s">
        <v>115</v>
      </c>
      <c r="C1018" s="1"/>
      <c r="D1018" s="1"/>
      <c r="E1018" s="2" t="s">
        <v>2058</v>
      </c>
      <c r="F1018" s="2">
        <v>8</v>
      </c>
      <c r="G1018" s="2">
        <v>22</v>
      </c>
      <c r="H1018" s="2" t="s">
        <v>2102</v>
      </c>
      <c r="I1018" s="2"/>
      <c r="J1018" s="2" t="s">
        <v>2103</v>
      </c>
      <c r="K1018" s="1"/>
      <c r="L1018" s="1"/>
      <c r="M1018" s="1"/>
      <c r="N1018" s="1"/>
    </row>
    <row r="1019" spans="1:14" x14ac:dyDescent="0.25">
      <c r="A1019" s="1" t="s">
        <v>40</v>
      </c>
      <c r="B1019" s="1" t="s">
        <v>115</v>
      </c>
      <c r="C1019" s="1"/>
      <c r="D1019" s="1"/>
      <c r="E1019" s="2" t="s">
        <v>2058</v>
      </c>
      <c r="F1019" s="2">
        <v>8</v>
      </c>
      <c r="G1019" s="2">
        <v>56</v>
      </c>
      <c r="H1019" s="2" t="s">
        <v>2104</v>
      </c>
      <c r="I1019" s="2"/>
      <c r="J1019" s="2">
        <v>89029478180</v>
      </c>
      <c r="K1019" s="1"/>
      <c r="L1019" s="1"/>
      <c r="M1019" s="1"/>
      <c r="N1019" s="1"/>
    </row>
    <row r="1020" spans="1:14" x14ac:dyDescent="0.25">
      <c r="A1020" s="1" t="s">
        <v>40</v>
      </c>
      <c r="B1020" s="1" t="s">
        <v>115</v>
      </c>
      <c r="C1020" s="1"/>
      <c r="D1020" s="1"/>
      <c r="E1020" s="2" t="s">
        <v>2058</v>
      </c>
      <c r="F1020" s="2">
        <v>9</v>
      </c>
      <c r="G1020" s="2">
        <v>34</v>
      </c>
      <c r="H1020" s="2" t="s">
        <v>2114</v>
      </c>
      <c r="I1020" s="2"/>
      <c r="J1020" s="2" t="s">
        <v>2115</v>
      </c>
      <c r="K1020" s="1"/>
      <c r="L1020" s="1"/>
      <c r="M1020" s="1"/>
      <c r="N1020" s="1"/>
    </row>
    <row r="1021" spans="1:14" x14ac:dyDescent="0.25">
      <c r="A1021" s="1" t="s">
        <v>40</v>
      </c>
      <c r="B1021" s="1" t="s">
        <v>115</v>
      </c>
      <c r="C1021" s="1"/>
      <c r="D1021" s="1"/>
      <c r="E1021" s="2" t="s">
        <v>2058</v>
      </c>
      <c r="F1021" s="2">
        <v>9</v>
      </c>
      <c r="G1021" s="2">
        <v>71</v>
      </c>
      <c r="H1021" s="2" t="s">
        <v>2121</v>
      </c>
      <c r="I1021" s="2"/>
      <c r="J1021" s="2">
        <v>89607732877</v>
      </c>
      <c r="K1021" s="1"/>
      <c r="L1021" s="1"/>
      <c r="M1021" s="1"/>
      <c r="N1021" s="1"/>
    </row>
    <row r="1022" spans="1:14" x14ac:dyDescent="0.25">
      <c r="A1022" s="1" t="s">
        <v>40</v>
      </c>
      <c r="B1022" s="1" t="s">
        <v>115</v>
      </c>
      <c r="C1022" s="1"/>
      <c r="D1022" s="1"/>
      <c r="E1022" s="2" t="s">
        <v>2058</v>
      </c>
      <c r="F1022" s="2">
        <v>9</v>
      </c>
      <c r="G1022" s="2">
        <v>29</v>
      </c>
      <c r="H1022" s="2" t="s">
        <v>2113</v>
      </c>
      <c r="I1022" s="2"/>
      <c r="J1022" s="2">
        <v>89138318893</v>
      </c>
      <c r="K1022" s="1"/>
      <c r="L1022" s="1"/>
      <c r="M1022" s="1"/>
      <c r="N1022" s="1"/>
    </row>
    <row r="1023" spans="1:14" x14ac:dyDescent="0.25">
      <c r="A1023" s="1" t="s">
        <v>40</v>
      </c>
      <c r="B1023" s="1" t="s">
        <v>115</v>
      </c>
      <c r="C1023" s="1"/>
      <c r="D1023" s="1"/>
      <c r="E1023" s="2" t="s">
        <v>2058</v>
      </c>
      <c r="F1023" s="2">
        <v>9</v>
      </c>
      <c r="G1023" s="2">
        <v>59</v>
      </c>
      <c r="H1023" s="2" t="s">
        <v>2120</v>
      </c>
      <c r="I1023" s="2"/>
      <c r="J1023" s="2"/>
      <c r="K1023" s="1"/>
      <c r="L1023" s="1"/>
      <c r="M1023" s="1"/>
      <c r="N1023" s="1"/>
    </row>
    <row r="1024" spans="1:14" x14ac:dyDescent="0.25">
      <c r="A1024" s="1" t="s">
        <v>40</v>
      </c>
      <c r="B1024" s="1" t="s">
        <v>115</v>
      </c>
      <c r="C1024" s="1"/>
      <c r="D1024" s="1"/>
      <c r="E1024" s="2" t="s">
        <v>2058</v>
      </c>
      <c r="F1024" s="2">
        <v>9</v>
      </c>
      <c r="G1024" s="2">
        <v>46</v>
      </c>
      <c r="H1024" s="2" t="s">
        <v>2118</v>
      </c>
      <c r="I1024" s="2"/>
      <c r="J1024" s="2" t="s">
        <v>2119</v>
      </c>
      <c r="K1024" s="1"/>
      <c r="L1024" s="1"/>
      <c r="M1024" s="1"/>
      <c r="N1024" s="1"/>
    </row>
    <row r="1025" spans="1:14" x14ac:dyDescent="0.25">
      <c r="A1025" s="1" t="s">
        <v>40</v>
      </c>
      <c r="B1025" s="1" t="s">
        <v>115</v>
      </c>
      <c r="C1025" s="1"/>
      <c r="D1025" s="1"/>
      <c r="E1025" s="2" t="s">
        <v>2058</v>
      </c>
      <c r="F1025" s="2">
        <v>9</v>
      </c>
      <c r="G1025" s="2">
        <v>36</v>
      </c>
      <c r="H1025" s="2" t="s">
        <v>2116</v>
      </c>
      <c r="I1025" s="2"/>
      <c r="J1025" s="2" t="s">
        <v>2117</v>
      </c>
      <c r="K1025" s="1"/>
      <c r="L1025" s="1"/>
      <c r="M1025" s="1"/>
      <c r="N1025" s="1"/>
    </row>
    <row r="1026" spans="1:14" x14ac:dyDescent="0.25">
      <c r="A1026" s="1" t="s">
        <v>40</v>
      </c>
      <c r="B1026" s="1" t="s">
        <v>115</v>
      </c>
      <c r="C1026" s="1"/>
      <c r="D1026" s="1"/>
      <c r="E1026" s="2" t="s">
        <v>2058</v>
      </c>
      <c r="F1026" s="2">
        <v>9</v>
      </c>
      <c r="G1026" s="2">
        <v>22</v>
      </c>
      <c r="H1026" s="2" t="s">
        <v>2109</v>
      </c>
      <c r="I1026" s="2"/>
      <c r="J1026" s="2" t="s">
        <v>2110</v>
      </c>
      <c r="K1026" s="1"/>
      <c r="L1026" s="1"/>
      <c r="M1026" s="1"/>
      <c r="N1026" s="1"/>
    </row>
    <row r="1027" spans="1:14" x14ac:dyDescent="0.25">
      <c r="A1027" s="1" t="s">
        <v>40</v>
      </c>
      <c r="B1027" s="1" t="s">
        <v>115</v>
      </c>
      <c r="C1027" s="1"/>
      <c r="D1027" s="1"/>
      <c r="E1027" s="2" t="s">
        <v>2058</v>
      </c>
      <c r="F1027" s="2">
        <v>9</v>
      </c>
      <c r="G1027" s="2">
        <v>28</v>
      </c>
      <c r="H1027" s="5" t="s">
        <v>2111</v>
      </c>
      <c r="I1027" s="2"/>
      <c r="J1027" s="2" t="s">
        <v>2112</v>
      </c>
      <c r="K1027" s="1"/>
      <c r="L1027" s="1"/>
      <c r="M1027" s="1"/>
      <c r="N1027" s="1"/>
    </row>
    <row r="1028" spans="1:14" x14ac:dyDescent="0.25">
      <c r="A1028" s="1" t="s">
        <v>40</v>
      </c>
      <c r="B1028" s="1" t="s">
        <v>115</v>
      </c>
      <c r="C1028" s="1"/>
      <c r="D1028" s="1"/>
      <c r="E1028" s="2" t="s">
        <v>2058</v>
      </c>
      <c r="F1028" s="2">
        <v>11</v>
      </c>
      <c r="G1028" s="2">
        <v>71</v>
      </c>
      <c r="H1028" s="5" t="s">
        <v>2126</v>
      </c>
      <c r="I1028" s="2"/>
      <c r="J1028" s="2" t="s">
        <v>2127</v>
      </c>
      <c r="K1028" s="1"/>
      <c r="L1028" s="1"/>
      <c r="M1028" s="1"/>
      <c r="N1028" s="1"/>
    </row>
    <row r="1029" spans="1:14" x14ac:dyDescent="0.25">
      <c r="A1029" s="1" t="s">
        <v>40</v>
      </c>
      <c r="B1029" s="1" t="s">
        <v>115</v>
      </c>
      <c r="C1029" s="1"/>
      <c r="D1029" s="1"/>
      <c r="E1029" s="2" t="s">
        <v>2058</v>
      </c>
      <c r="F1029" s="2">
        <v>11</v>
      </c>
      <c r="G1029" s="2">
        <v>41</v>
      </c>
      <c r="H1029" s="2" t="s">
        <v>2125</v>
      </c>
      <c r="I1029" s="2"/>
      <c r="J1029" s="2"/>
      <c r="K1029" s="1"/>
      <c r="L1029" s="1"/>
      <c r="M1029" s="1"/>
      <c r="N1029" s="1"/>
    </row>
    <row r="1030" spans="1:14" x14ac:dyDescent="0.25">
      <c r="A1030" s="1" t="s">
        <v>40</v>
      </c>
      <c r="B1030" s="1" t="s">
        <v>115</v>
      </c>
      <c r="C1030" s="1"/>
      <c r="D1030" s="1"/>
      <c r="E1030" s="2" t="s">
        <v>2058</v>
      </c>
      <c r="F1030" s="2">
        <v>13</v>
      </c>
      <c r="G1030" s="2">
        <v>17</v>
      </c>
      <c r="H1030" s="5" t="s">
        <v>2132</v>
      </c>
      <c r="I1030" s="2"/>
      <c r="J1030" s="2" t="s">
        <v>2133</v>
      </c>
      <c r="K1030" s="1"/>
      <c r="L1030" s="1"/>
      <c r="M1030" s="1"/>
      <c r="N1030" s="1"/>
    </row>
    <row r="1031" spans="1:14" x14ac:dyDescent="0.25">
      <c r="A1031" s="1" t="s">
        <v>40</v>
      </c>
      <c r="B1031" s="1" t="s">
        <v>115</v>
      </c>
      <c r="C1031" s="1"/>
      <c r="D1031" s="1"/>
      <c r="E1031" s="2" t="s">
        <v>2058</v>
      </c>
      <c r="F1031" s="2">
        <v>13</v>
      </c>
      <c r="G1031" s="2">
        <v>12</v>
      </c>
      <c r="H1031" s="2" t="s">
        <v>2130</v>
      </c>
      <c r="I1031" s="2"/>
      <c r="J1031" s="2" t="s">
        <v>2131</v>
      </c>
      <c r="K1031" s="1"/>
      <c r="L1031" s="1"/>
      <c r="M1031" s="1"/>
      <c r="N1031" s="1"/>
    </row>
    <row r="1032" spans="1:14" x14ac:dyDescent="0.25">
      <c r="A1032" s="1" t="s">
        <v>40</v>
      </c>
      <c r="B1032" s="1" t="s">
        <v>115</v>
      </c>
      <c r="C1032" s="1"/>
      <c r="D1032" s="1"/>
      <c r="E1032" s="2" t="s">
        <v>2058</v>
      </c>
      <c r="F1032" s="2">
        <v>13</v>
      </c>
      <c r="G1032" s="2">
        <v>4</v>
      </c>
      <c r="H1032" s="2" t="s">
        <v>2128</v>
      </c>
      <c r="I1032" s="2"/>
      <c r="J1032" s="2" t="s">
        <v>2129</v>
      </c>
      <c r="K1032" s="1"/>
      <c r="L1032" s="1"/>
      <c r="M1032" s="1"/>
      <c r="N1032" s="1"/>
    </row>
    <row r="1033" spans="1:14" x14ac:dyDescent="0.25">
      <c r="A1033" s="1" t="s">
        <v>40</v>
      </c>
      <c r="B1033" s="1" t="s">
        <v>115</v>
      </c>
      <c r="C1033" s="1"/>
      <c r="D1033" s="1"/>
      <c r="E1033" s="2" t="s">
        <v>2058</v>
      </c>
      <c r="F1033" s="2">
        <v>13</v>
      </c>
      <c r="G1033" s="2">
        <v>76</v>
      </c>
      <c r="H1033" s="2" t="s">
        <v>2134</v>
      </c>
      <c r="I1033" s="2"/>
      <c r="J1033" s="2">
        <v>89130335366</v>
      </c>
      <c r="K1033" s="1"/>
      <c r="L1033" s="1"/>
      <c r="M1033" s="1"/>
      <c r="N1033" s="1"/>
    </row>
    <row r="1034" spans="1:14" x14ac:dyDescent="0.25">
      <c r="A1034" s="1" t="s">
        <v>40</v>
      </c>
      <c r="B1034" s="1" t="s">
        <v>322</v>
      </c>
      <c r="C1034" s="1"/>
      <c r="D1034" s="1"/>
      <c r="E1034" s="2" t="s">
        <v>2083</v>
      </c>
      <c r="F1034" s="2">
        <v>14</v>
      </c>
      <c r="G1034" s="2">
        <v>16</v>
      </c>
      <c r="H1034" s="2" t="s">
        <v>2135</v>
      </c>
      <c r="I1034" s="2"/>
      <c r="J1034" s="2" t="s">
        <v>2136</v>
      </c>
      <c r="K1034" s="1"/>
      <c r="L1034" s="1"/>
      <c r="M1034" s="1"/>
      <c r="N1034" s="1"/>
    </row>
    <row r="1035" spans="1:14" x14ac:dyDescent="0.25">
      <c r="A1035" s="1" t="s">
        <v>40</v>
      </c>
      <c r="B1035" s="1" t="s">
        <v>115</v>
      </c>
      <c r="C1035" s="1"/>
      <c r="D1035" s="1"/>
      <c r="E1035" s="2" t="s">
        <v>2058</v>
      </c>
      <c r="F1035" s="2">
        <v>15</v>
      </c>
      <c r="G1035" s="2">
        <v>14</v>
      </c>
      <c r="H1035" s="2" t="s">
        <v>2139</v>
      </c>
      <c r="I1035" s="2"/>
      <c r="J1035" s="2" t="s">
        <v>2140</v>
      </c>
      <c r="K1035" s="1"/>
      <c r="L1035" s="1"/>
      <c r="M1035" s="1"/>
      <c r="N1035" s="1"/>
    </row>
    <row r="1036" spans="1:14" x14ac:dyDescent="0.25">
      <c r="A1036" s="1" t="s">
        <v>40</v>
      </c>
      <c r="B1036" s="1" t="s">
        <v>115</v>
      </c>
      <c r="C1036" s="1"/>
      <c r="D1036" s="1"/>
      <c r="E1036" s="2" t="s">
        <v>2058</v>
      </c>
      <c r="F1036" s="2">
        <v>15</v>
      </c>
      <c r="G1036" s="2">
        <v>33</v>
      </c>
      <c r="H1036" s="2" t="s">
        <v>2141</v>
      </c>
      <c r="I1036" s="2"/>
      <c r="J1036" s="13" t="s">
        <v>2142</v>
      </c>
      <c r="K1036" s="1"/>
      <c r="L1036" s="1"/>
      <c r="M1036" s="1"/>
      <c r="N1036" s="1"/>
    </row>
    <row r="1037" spans="1:14" x14ac:dyDescent="0.25">
      <c r="A1037" s="1" t="s">
        <v>40</v>
      </c>
      <c r="B1037" s="1" t="s">
        <v>115</v>
      </c>
      <c r="C1037" s="1"/>
      <c r="D1037" s="1"/>
      <c r="E1037" s="2" t="s">
        <v>2058</v>
      </c>
      <c r="F1037" s="2">
        <v>15</v>
      </c>
      <c r="G1037" s="2">
        <v>48</v>
      </c>
      <c r="H1037" s="2" t="s">
        <v>2143</v>
      </c>
      <c r="I1037" s="2"/>
      <c r="J1037" s="2">
        <v>89135225664</v>
      </c>
      <c r="K1037" s="1"/>
      <c r="L1037" s="1"/>
      <c r="M1037" s="1"/>
      <c r="N1037" s="1"/>
    </row>
    <row r="1038" spans="1:14" x14ac:dyDescent="0.25">
      <c r="A1038" s="1" t="s">
        <v>40</v>
      </c>
      <c r="B1038" s="1" t="s">
        <v>115</v>
      </c>
      <c r="C1038" s="1"/>
      <c r="D1038" s="1"/>
      <c r="E1038" s="2" t="s">
        <v>2058</v>
      </c>
      <c r="F1038" s="2">
        <v>15</v>
      </c>
      <c r="G1038" s="2">
        <v>10</v>
      </c>
      <c r="H1038" s="2" t="s">
        <v>2137</v>
      </c>
      <c r="I1038" s="2"/>
      <c r="J1038" s="2" t="s">
        <v>2138</v>
      </c>
      <c r="K1038" s="1"/>
      <c r="L1038" s="1"/>
      <c r="M1038" s="1"/>
      <c r="N1038" s="1"/>
    </row>
    <row r="1039" spans="1:14" x14ac:dyDescent="0.25">
      <c r="A1039" s="1" t="s">
        <v>40</v>
      </c>
      <c r="B1039" s="1" t="s">
        <v>115</v>
      </c>
      <c r="C1039" s="1"/>
      <c r="D1039" s="1"/>
      <c r="E1039" s="2" t="s">
        <v>2058</v>
      </c>
      <c r="F1039" s="2">
        <v>15</v>
      </c>
      <c r="G1039" s="2">
        <v>61</v>
      </c>
      <c r="H1039" s="5" t="s">
        <v>2144</v>
      </c>
      <c r="I1039" s="2"/>
      <c r="J1039" s="2" t="s">
        <v>2145</v>
      </c>
      <c r="K1039" s="1"/>
      <c r="L1039" s="1"/>
      <c r="M1039" s="1"/>
      <c r="N1039" s="1"/>
    </row>
    <row r="1040" spans="1:14" x14ac:dyDescent="0.25">
      <c r="A1040" s="1" t="s">
        <v>35</v>
      </c>
      <c r="B1040" s="1" t="s">
        <v>165</v>
      </c>
      <c r="C1040" s="1"/>
      <c r="D1040" s="1"/>
      <c r="E1040" s="1" t="s">
        <v>2083</v>
      </c>
      <c r="F1040" s="1">
        <v>16</v>
      </c>
      <c r="G1040" s="1">
        <v>17</v>
      </c>
      <c r="H1040" s="2" t="s">
        <v>2146</v>
      </c>
      <c r="I1040" s="2"/>
      <c r="J1040" s="1" t="s">
        <v>2147</v>
      </c>
      <c r="K1040" s="1" t="s">
        <v>2148</v>
      </c>
      <c r="L1040" s="1" t="s">
        <v>376</v>
      </c>
      <c r="M1040" s="1"/>
      <c r="N1040" s="2">
        <f>1326.3+528.6</f>
        <v>1854.9</v>
      </c>
    </row>
    <row r="1041" spans="1:14" x14ac:dyDescent="0.25">
      <c r="A1041" s="1" t="s">
        <v>40</v>
      </c>
      <c r="B1041" s="1" t="s">
        <v>115</v>
      </c>
      <c r="C1041" s="1"/>
      <c r="D1041" s="1"/>
      <c r="E1041" s="2" t="s">
        <v>2058</v>
      </c>
      <c r="F1041" s="2">
        <v>17</v>
      </c>
      <c r="G1041" s="2">
        <v>82</v>
      </c>
      <c r="H1041" s="5" t="s">
        <v>2153</v>
      </c>
      <c r="I1041" s="2"/>
      <c r="J1041" s="2" t="s">
        <v>2154</v>
      </c>
      <c r="K1041" s="1"/>
      <c r="L1041" s="1"/>
      <c r="M1041" s="1"/>
      <c r="N1041" s="1"/>
    </row>
    <row r="1042" spans="1:14" x14ac:dyDescent="0.25">
      <c r="A1042" s="1" t="s">
        <v>40</v>
      </c>
      <c r="B1042" s="1" t="s">
        <v>115</v>
      </c>
      <c r="C1042" s="1"/>
      <c r="D1042" s="1"/>
      <c r="E1042" s="2" t="s">
        <v>2058</v>
      </c>
      <c r="F1042" s="2">
        <v>17</v>
      </c>
      <c r="G1042" s="2">
        <v>38</v>
      </c>
      <c r="H1042" s="2" t="s">
        <v>2150</v>
      </c>
      <c r="I1042" s="2"/>
      <c r="J1042" s="2"/>
      <c r="K1042" s="1"/>
      <c r="L1042" s="1"/>
      <c r="M1042" s="1"/>
      <c r="N1042" s="1"/>
    </row>
    <row r="1043" spans="1:14" x14ac:dyDescent="0.25">
      <c r="A1043" s="1" t="s">
        <v>40</v>
      </c>
      <c r="B1043" s="1" t="s">
        <v>115</v>
      </c>
      <c r="C1043" s="1"/>
      <c r="D1043" s="1"/>
      <c r="E1043" s="2" t="s">
        <v>2058</v>
      </c>
      <c r="F1043" s="2">
        <v>17</v>
      </c>
      <c r="G1043" s="2">
        <v>51</v>
      </c>
      <c r="H1043" s="2" t="s">
        <v>2151</v>
      </c>
      <c r="I1043" s="2"/>
      <c r="J1043" s="2"/>
      <c r="K1043" s="1"/>
      <c r="L1043" s="1"/>
      <c r="M1043" s="1"/>
      <c r="N1043" s="1"/>
    </row>
    <row r="1044" spans="1:14" x14ac:dyDescent="0.25">
      <c r="A1044" s="1" t="s">
        <v>40</v>
      </c>
      <c r="B1044" s="1" t="s">
        <v>115</v>
      </c>
      <c r="C1044" s="1"/>
      <c r="D1044" s="1"/>
      <c r="E1044" s="2" t="s">
        <v>2058</v>
      </c>
      <c r="F1044" s="2">
        <v>17</v>
      </c>
      <c r="G1044" s="2">
        <v>12</v>
      </c>
      <c r="H1044" s="2" t="s">
        <v>2149</v>
      </c>
      <c r="I1044" s="2"/>
      <c r="J1044" s="2"/>
      <c r="K1044" s="1"/>
      <c r="L1044" s="1"/>
      <c r="M1044" s="1"/>
      <c r="N1044" s="1"/>
    </row>
    <row r="1045" spans="1:14" x14ac:dyDescent="0.25">
      <c r="A1045" s="1" t="s">
        <v>40</v>
      </c>
      <c r="B1045" s="1" t="s">
        <v>115</v>
      </c>
      <c r="C1045" s="1"/>
      <c r="D1045" s="1"/>
      <c r="E1045" s="2" t="s">
        <v>2058</v>
      </c>
      <c r="F1045" s="2">
        <v>17</v>
      </c>
      <c r="G1045" s="2">
        <v>74</v>
      </c>
      <c r="H1045" s="2" t="s">
        <v>2152</v>
      </c>
      <c r="I1045" s="2"/>
      <c r="J1045" s="2">
        <v>89135541504</v>
      </c>
      <c r="K1045" s="1"/>
      <c r="L1045" s="1"/>
      <c r="M1045" s="1"/>
      <c r="N1045" s="1"/>
    </row>
    <row r="1046" spans="1:14" x14ac:dyDescent="0.25">
      <c r="A1046" s="1" t="s">
        <v>40</v>
      </c>
      <c r="B1046" s="1" t="s">
        <v>322</v>
      </c>
      <c r="C1046" s="1"/>
      <c r="D1046" s="1"/>
      <c r="E1046" s="2" t="s">
        <v>2083</v>
      </c>
      <c r="F1046" s="2">
        <v>18</v>
      </c>
      <c r="G1046" s="2">
        <v>85</v>
      </c>
      <c r="H1046" s="2" t="s">
        <v>2155</v>
      </c>
      <c r="I1046" s="2"/>
      <c r="J1046" s="2" t="s">
        <v>2156</v>
      </c>
      <c r="K1046" s="1"/>
      <c r="L1046" s="1"/>
      <c r="M1046" s="1"/>
      <c r="N1046" s="1"/>
    </row>
    <row r="1047" spans="1:14" x14ac:dyDescent="0.25">
      <c r="A1047" s="1" t="s">
        <v>40</v>
      </c>
      <c r="B1047" s="1" t="s">
        <v>322</v>
      </c>
      <c r="C1047" s="1"/>
      <c r="D1047" s="1"/>
      <c r="E1047" s="2" t="s">
        <v>2083</v>
      </c>
      <c r="F1047" s="2">
        <v>20</v>
      </c>
      <c r="G1047" s="2">
        <v>54</v>
      </c>
      <c r="H1047" s="2" t="s">
        <v>2157</v>
      </c>
      <c r="I1047" s="2"/>
      <c r="J1047" s="10" t="s">
        <v>2158</v>
      </c>
      <c r="K1047" s="1"/>
      <c r="L1047" s="1"/>
      <c r="M1047" s="1"/>
      <c r="N1047" s="1"/>
    </row>
    <row r="1048" spans="1:14" x14ac:dyDescent="0.25">
      <c r="A1048" s="1" t="s">
        <v>40</v>
      </c>
      <c r="B1048" s="1" t="s">
        <v>115</v>
      </c>
      <c r="C1048" s="1"/>
      <c r="D1048" s="1"/>
      <c r="E1048" s="2" t="s">
        <v>2058</v>
      </c>
      <c r="F1048" s="2">
        <v>21</v>
      </c>
      <c r="G1048" s="2">
        <v>55</v>
      </c>
      <c r="H1048" s="5" t="s">
        <v>2165</v>
      </c>
      <c r="I1048" s="2"/>
      <c r="J1048" s="2">
        <v>89233015553</v>
      </c>
      <c r="K1048" s="1"/>
      <c r="L1048" s="1"/>
      <c r="M1048" s="1"/>
      <c r="N1048" s="1"/>
    </row>
    <row r="1049" spans="1:14" x14ac:dyDescent="0.25">
      <c r="A1049" s="1" t="s">
        <v>40</v>
      </c>
      <c r="B1049" s="1" t="s">
        <v>115</v>
      </c>
      <c r="C1049" s="1"/>
      <c r="D1049" s="1"/>
      <c r="E1049" s="2" t="s">
        <v>2058</v>
      </c>
      <c r="F1049" s="2">
        <v>21</v>
      </c>
      <c r="G1049" s="2">
        <v>58</v>
      </c>
      <c r="H1049" s="2" t="s">
        <v>2166</v>
      </c>
      <c r="I1049" s="2"/>
      <c r="J1049" s="2">
        <v>89535912093</v>
      </c>
      <c r="K1049" s="1"/>
      <c r="L1049" s="1"/>
      <c r="M1049" s="1"/>
      <c r="N1049" s="1"/>
    </row>
    <row r="1050" spans="1:14" x14ac:dyDescent="0.25">
      <c r="A1050" s="1" t="s">
        <v>40</v>
      </c>
      <c r="B1050" s="1" t="s">
        <v>115</v>
      </c>
      <c r="C1050" s="1"/>
      <c r="D1050" s="1"/>
      <c r="E1050" s="2" t="s">
        <v>2058</v>
      </c>
      <c r="F1050" s="2">
        <v>21</v>
      </c>
      <c r="G1050" s="2">
        <v>26</v>
      </c>
      <c r="H1050" s="2" t="s">
        <v>2159</v>
      </c>
      <c r="I1050" s="2"/>
      <c r="J1050" s="2" t="s">
        <v>2160</v>
      </c>
      <c r="K1050" s="1"/>
      <c r="L1050" s="1"/>
      <c r="M1050" s="1"/>
      <c r="N1050" s="1"/>
    </row>
    <row r="1051" spans="1:14" x14ac:dyDescent="0.25">
      <c r="A1051" s="1" t="s">
        <v>40</v>
      </c>
      <c r="B1051" s="1" t="s">
        <v>115</v>
      </c>
      <c r="C1051" s="1"/>
      <c r="D1051" s="1"/>
      <c r="E1051" s="2" t="s">
        <v>2058</v>
      </c>
      <c r="F1051" s="2">
        <v>21</v>
      </c>
      <c r="G1051" s="2">
        <v>31</v>
      </c>
      <c r="H1051" s="2" t="s">
        <v>2161</v>
      </c>
      <c r="I1051" s="2"/>
      <c r="J1051" s="2" t="s">
        <v>2162</v>
      </c>
      <c r="K1051" s="1"/>
      <c r="L1051" s="1"/>
      <c r="M1051" s="1"/>
      <c r="N1051" s="1"/>
    </row>
    <row r="1052" spans="1:14" x14ac:dyDescent="0.25">
      <c r="A1052" s="1" t="s">
        <v>40</v>
      </c>
      <c r="B1052" s="1" t="s">
        <v>115</v>
      </c>
      <c r="C1052" s="1"/>
      <c r="D1052" s="1"/>
      <c r="E1052" s="2" t="s">
        <v>2058</v>
      </c>
      <c r="F1052" s="2">
        <v>21</v>
      </c>
      <c r="G1052" s="2">
        <v>39</v>
      </c>
      <c r="H1052" s="2" t="s">
        <v>2163</v>
      </c>
      <c r="I1052" s="2"/>
      <c r="J1052" s="2" t="s">
        <v>2164</v>
      </c>
      <c r="K1052" s="1"/>
      <c r="L1052" s="1"/>
      <c r="M1052" s="1"/>
      <c r="N1052" s="1"/>
    </row>
    <row r="1053" spans="1:14" x14ac:dyDescent="0.25">
      <c r="A1053" s="1" t="s">
        <v>40</v>
      </c>
      <c r="B1053" s="1" t="s">
        <v>115</v>
      </c>
      <c r="C1053" s="1"/>
      <c r="D1053" s="1"/>
      <c r="E1053" s="2" t="s">
        <v>2058</v>
      </c>
      <c r="F1053" s="2">
        <v>23</v>
      </c>
      <c r="G1053" s="2">
        <v>5</v>
      </c>
      <c r="H1053" s="2" t="s">
        <v>2170</v>
      </c>
      <c r="I1053" s="2"/>
      <c r="J1053" s="2" t="s">
        <v>2171</v>
      </c>
      <c r="K1053" s="1"/>
      <c r="L1053" s="1"/>
      <c r="M1053" s="1"/>
      <c r="N1053" s="1"/>
    </row>
    <row r="1054" spans="1:14" x14ac:dyDescent="0.25">
      <c r="A1054" s="1" t="s">
        <v>40</v>
      </c>
      <c r="B1054" s="1" t="s">
        <v>115</v>
      </c>
      <c r="C1054" s="1"/>
      <c r="D1054" s="1"/>
      <c r="E1054" s="2" t="s">
        <v>2058</v>
      </c>
      <c r="F1054" s="2">
        <v>23</v>
      </c>
      <c r="G1054" s="2">
        <v>10</v>
      </c>
      <c r="H1054" s="2" t="s">
        <v>2172</v>
      </c>
      <c r="I1054" s="2"/>
      <c r="J1054" s="2" t="s">
        <v>2173</v>
      </c>
      <c r="K1054" s="1"/>
      <c r="L1054" s="1"/>
      <c r="M1054" s="1"/>
      <c r="N1054" s="1"/>
    </row>
    <row r="1055" spans="1:14" x14ac:dyDescent="0.25">
      <c r="A1055" s="1" t="s">
        <v>40</v>
      </c>
      <c r="B1055" s="1" t="s">
        <v>322</v>
      </c>
      <c r="C1055" s="1"/>
      <c r="D1055" s="1"/>
      <c r="E1055" s="2" t="s">
        <v>2083</v>
      </c>
      <c r="F1055" s="2">
        <v>24</v>
      </c>
      <c r="G1055" s="2">
        <v>33</v>
      </c>
      <c r="H1055" s="2" t="s">
        <v>2174</v>
      </c>
      <c r="I1055" s="2"/>
      <c r="J1055" s="2" t="s">
        <v>2175</v>
      </c>
      <c r="K1055" s="1"/>
      <c r="L1055" s="1"/>
      <c r="M1055" s="1"/>
      <c r="N1055" s="1"/>
    </row>
    <row r="1056" spans="1:14" x14ac:dyDescent="0.25">
      <c r="A1056" s="1" t="s">
        <v>35</v>
      </c>
      <c r="B1056" s="1" t="s">
        <v>165</v>
      </c>
      <c r="C1056" s="1"/>
      <c r="D1056" s="1"/>
      <c r="E1056" s="1" t="s">
        <v>2083</v>
      </c>
      <c r="F1056" s="1">
        <v>25</v>
      </c>
      <c r="G1056" s="1">
        <v>22</v>
      </c>
      <c r="H1056" s="2" t="s">
        <v>2176</v>
      </c>
      <c r="I1056" s="2"/>
      <c r="J1056" s="1" t="s">
        <v>2177</v>
      </c>
      <c r="K1056" s="1"/>
      <c r="L1056" s="1"/>
      <c r="M1056" s="1"/>
      <c r="N1056" s="2">
        <v>619.1</v>
      </c>
    </row>
    <row r="1057" spans="1:14" x14ac:dyDescent="0.25">
      <c r="A1057" s="1" t="s">
        <v>35</v>
      </c>
      <c r="B1057" s="1" t="s">
        <v>165</v>
      </c>
      <c r="C1057" s="1"/>
      <c r="D1057" s="1"/>
      <c r="E1057" s="1" t="s">
        <v>2083</v>
      </c>
      <c r="F1057" s="1">
        <v>27</v>
      </c>
      <c r="G1057" s="1">
        <v>63</v>
      </c>
      <c r="H1057" s="2" t="s">
        <v>2178</v>
      </c>
      <c r="I1057" s="2"/>
      <c r="J1057" s="1" t="s">
        <v>2179</v>
      </c>
      <c r="K1057" s="1" t="s">
        <v>2180</v>
      </c>
      <c r="L1057" s="1"/>
      <c r="M1057" s="1"/>
      <c r="N1057" s="2">
        <v>678.5</v>
      </c>
    </row>
    <row r="1058" spans="1:14" x14ac:dyDescent="0.25">
      <c r="A1058" s="1" t="s">
        <v>40</v>
      </c>
      <c r="B1058" s="1" t="s">
        <v>115</v>
      </c>
      <c r="C1058" s="1"/>
      <c r="D1058" s="1"/>
      <c r="E1058" s="2" t="s">
        <v>2058</v>
      </c>
      <c r="F1058" s="2" t="s">
        <v>2181</v>
      </c>
      <c r="G1058" s="2">
        <v>88</v>
      </c>
      <c r="H1058" s="2" t="s">
        <v>2186</v>
      </c>
      <c r="I1058" s="2"/>
      <c r="J1058" s="2" t="s">
        <v>2187</v>
      </c>
      <c r="K1058" s="1"/>
      <c r="L1058" s="1"/>
      <c r="M1058" s="1"/>
      <c r="N1058" s="1"/>
    </row>
    <row r="1059" spans="1:14" x14ac:dyDescent="0.25">
      <c r="A1059" s="1" t="s">
        <v>40</v>
      </c>
      <c r="B1059" s="1" t="s">
        <v>115</v>
      </c>
      <c r="C1059" s="1"/>
      <c r="D1059" s="1"/>
      <c r="E1059" s="2" t="s">
        <v>2058</v>
      </c>
      <c r="F1059" s="2" t="s">
        <v>2181</v>
      </c>
      <c r="G1059" s="2">
        <v>82</v>
      </c>
      <c r="H1059" s="5" t="s">
        <v>2184</v>
      </c>
      <c r="I1059" s="2"/>
      <c r="J1059" s="2" t="s">
        <v>2185</v>
      </c>
      <c r="K1059" s="1"/>
      <c r="L1059" s="1"/>
      <c r="M1059" s="1"/>
      <c r="N1059" s="1"/>
    </row>
    <row r="1060" spans="1:14" x14ac:dyDescent="0.25">
      <c r="A1060" s="1" t="s">
        <v>40</v>
      </c>
      <c r="B1060" s="1" t="s">
        <v>115</v>
      </c>
      <c r="C1060" s="1"/>
      <c r="D1060" s="1"/>
      <c r="E1060" s="2" t="s">
        <v>2058</v>
      </c>
      <c r="F1060" s="2" t="s">
        <v>2181</v>
      </c>
      <c r="G1060" s="2">
        <v>10</v>
      </c>
      <c r="H1060" s="2" t="s">
        <v>2182</v>
      </c>
      <c r="I1060" s="2"/>
      <c r="J1060" s="2" t="s">
        <v>2183</v>
      </c>
      <c r="K1060" s="1"/>
      <c r="L1060" s="1"/>
      <c r="M1060" s="1"/>
      <c r="N1060" s="1"/>
    </row>
    <row r="1061" spans="1:14" x14ac:dyDescent="0.25">
      <c r="A1061" s="1" t="s">
        <v>40</v>
      </c>
      <c r="B1061" s="1" t="s">
        <v>115</v>
      </c>
      <c r="C1061" s="1"/>
      <c r="D1061" s="1"/>
      <c r="E1061" s="2" t="s">
        <v>2058</v>
      </c>
      <c r="F1061" s="2" t="s">
        <v>335</v>
      </c>
      <c r="G1061" s="2">
        <v>20</v>
      </c>
      <c r="H1061" s="2" t="s">
        <v>2188</v>
      </c>
      <c r="I1061" s="2"/>
      <c r="J1061" s="2" t="s">
        <v>2189</v>
      </c>
      <c r="K1061" s="1"/>
      <c r="L1061" s="1"/>
      <c r="M1061" s="1"/>
      <c r="N1061" s="1"/>
    </row>
    <row r="1062" spans="1:14" x14ac:dyDescent="0.25">
      <c r="A1062" s="1" t="s">
        <v>40</v>
      </c>
      <c r="B1062" s="1" t="s">
        <v>115</v>
      </c>
      <c r="C1062" s="1"/>
      <c r="D1062" s="1"/>
      <c r="E1062" s="2" t="s">
        <v>2058</v>
      </c>
      <c r="F1062" s="2" t="s">
        <v>335</v>
      </c>
      <c r="G1062" s="2">
        <v>27</v>
      </c>
      <c r="H1062" s="2" t="s">
        <v>2190</v>
      </c>
      <c r="I1062" s="2"/>
      <c r="J1062" s="2" t="s">
        <v>2191</v>
      </c>
      <c r="K1062" s="1"/>
      <c r="L1062" s="1"/>
      <c r="M1062" s="1"/>
      <c r="N1062" s="1"/>
    </row>
    <row r="1063" spans="1:14" x14ac:dyDescent="0.25">
      <c r="A1063" s="1" t="s">
        <v>40</v>
      </c>
      <c r="B1063" s="1" t="s">
        <v>115</v>
      </c>
      <c r="C1063" s="1"/>
      <c r="D1063" s="1"/>
      <c r="E1063" s="2" t="s">
        <v>2058</v>
      </c>
      <c r="F1063" s="2" t="s">
        <v>335</v>
      </c>
      <c r="G1063" s="2">
        <v>71</v>
      </c>
      <c r="H1063" s="5" t="s">
        <v>2194</v>
      </c>
      <c r="I1063" s="2"/>
      <c r="J1063" s="2" t="s">
        <v>2195</v>
      </c>
      <c r="K1063" s="1"/>
      <c r="L1063" s="1"/>
      <c r="M1063" s="1"/>
      <c r="N1063" s="1"/>
    </row>
    <row r="1064" spans="1:14" x14ac:dyDescent="0.25">
      <c r="A1064" s="1" t="s">
        <v>40</v>
      </c>
      <c r="B1064" s="1" t="s">
        <v>115</v>
      </c>
      <c r="C1064" s="1"/>
      <c r="D1064" s="1"/>
      <c r="E1064" s="2" t="s">
        <v>2058</v>
      </c>
      <c r="F1064" s="2" t="s">
        <v>335</v>
      </c>
      <c r="G1064" s="2">
        <v>39</v>
      </c>
      <c r="H1064" s="2" t="s">
        <v>2192</v>
      </c>
      <c r="I1064" s="2"/>
      <c r="J1064" s="2" t="s">
        <v>2193</v>
      </c>
      <c r="K1064" s="1"/>
      <c r="L1064" s="1"/>
      <c r="M1064" s="1"/>
      <c r="N1064" s="1"/>
    </row>
    <row r="1065" spans="1:14" x14ac:dyDescent="0.25">
      <c r="A1065" s="1" t="s">
        <v>40</v>
      </c>
      <c r="B1065" s="1" t="s">
        <v>115</v>
      </c>
      <c r="C1065" s="1"/>
      <c r="D1065" s="1"/>
      <c r="E1065" s="2" t="s">
        <v>2058</v>
      </c>
      <c r="F1065" s="2" t="s">
        <v>1613</v>
      </c>
      <c r="G1065" s="2">
        <v>21</v>
      </c>
      <c r="H1065" s="2" t="s">
        <v>2201</v>
      </c>
      <c r="I1065" s="2"/>
      <c r="J1065" s="2">
        <v>89607685339</v>
      </c>
      <c r="K1065" s="1"/>
      <c r="L1065" s="1"/>
      <c r="M1065" s="1"/>
      <c r="N1065" s="1"/>
    </row>
    <row r="1066" spans="1:14" x14ac:dyDescent="0.25">
      <c r="A1066" s="1" t="s">
        <v>40</v>
      </c>
      <c r="B1066" s="1" t="s">
        <v>115</v>
      </c>
      <c r="C1066" s="1"/>
      <c r="D1066" s="1"/>
      <c r="E1066" s="2" t="s">
        <v>2058</v>
      </c>
      <c r="F1066" s="2" t="s">
        <v>1613</v>
      </c>
      <c r="G1066" s="2">
        <v>72</v>
      </c>
      <c r="H1066" s="2" t="s">
        <v>2203</v>
      </c>
      <c r="I1066" s="2"/>
      <c r="J1066" s="2"/>
      <c r="K1066" s="1"/>
      <c r="L1066" s="1"/>
      <c r="M1066" s="1"/>
      <c r="N1066" s="1"/>
    </row>
    <row r="1067" spans="1:14" x14ac:dyDescent="0.25">
      <c r="A1067" s="1" t="s">
        <v>40</v>
      </c>
      <c r="B1067" s="1" t="s">
        <v>115</v>
      </c>
      <c r="C1067" s="1"/>
      <c r="D1067" s="1"/>
      <c r="E1067" s="2" t="s">
        <v>2058</v>
      </c>
      <c r="F1067" s="2" t="s">
        <v>1613</v>
      </c>
      <c r="G1067" s="2">
        <v>18</v>
      </c>
      <c r="H1067" s="2" t="s">
        <v>2199</v>
      </c>
      <c r="I1067" s="2"/>
      <c r="J1067" s="2" t="s">
        <v>2200</v>
      </c>
      <c r="K1067" s="1"/>
      <c r="L1067" s="1"/>
      <c r="M1067" s="1"/>
      <c r="N1067" s="1"/>
    </row>
    <row r="1068" spans="1:14" x14ac:dyDescent="0.25">
      <c r="A1068" s="1" t="s">
        <v>40</v>
      </c>
      <c r="B1068" s="1" t="s">
        <v>115</v>
      </c>
      <c r="C1068" s="1"/>
      <c r="D1068" s="1"/>
      <c r="E1068" s="2" t="s">
        <v>2058</v>
      </c>
      <c r="F1068" s="2" t="s">
        <v>1613</v>
      </c>
      <c r="G1068" s="2">
        <v>46</v>
      </c>
      <c r="H1068" s="2" t="s">
        <v>2202</v>
      </c>
      <c r="I1068" s="2"/>
      <c r="J1068" s="2">
        <v>89632595433</v>
      </c>
      <c r="K1068" s="1"/>
      <c r="L1068" s="1"/>
      <c r="M1068" s="1"/>
      <c r="N1068" s="1"/>
    </row>
    <row r="1069" spans="1:14" x14ac:dyDescent="0.25">
      <c r="A1069" s="1" t="s">
        <v>40</v>
      </c>
      <c r="B1069" s="1" t="s">
        <v>115</v>
      </c>
      <c r="C1069" s="1"/>
      <c r="D1069" s="1"/>
      <c r="E1069" s="2" t="s">
        <v>2058</v>
      </c>
      <c r="F1069" s="2" t="s">
        <v>1613</v>
      </c>
      <c r="G1069" s="2">
        <v>78</v>
      </c>
      <c r="H1069" s="2" t="s">
        <v>2206</v>
      </c>
      <c r="I1069" s="2"/>
      <c r="J1069" s="2" t="s">
        <v>2207</v>
      </c>
      <c r="K1069" s="1"/>
      <c r="L1069" s="1"/>
      <c r="M1069" s="1"/>
      <c r="N1069" s="1"/>
    </row>
    <row r="1070" spans="1:14" x14ac:dyDescent="0.25">
      <c r="A1070" s="1" t="s">
        <v>40</v>
      </c>
      <c r="B1070" s="1" t="s">
        <v>115</v>
      </c>
      <c r="C1070" s="1"/>
      <c r="D1070" s="1"/>
      <c r="E1070" s="2" t="s">
        <v>2058</v>
      </c>
      <c r="F1070" s="2" t="s">
        <v>1613</v>
      </c>
      <c r="G1070" s="2">
        <v>73</v>
      </c>
      <c r="H1070" s="5" t="s">
        <v>2204</v>
      </c>
      <c r="I1070" s="2"/>
      <c r="J1070" s="2" t="s">
        <v>2205</v>
      </c>
      <c r="K1070" s="1"/>
      <c r="L1070" s="1"/>
      <c r="M1070" s="1"/>
      <c r="N1070" s="1"/>
    </row>
    <row r="1071" spans="1:14" x14ac:dyDescent="0.25">
      <c r="A1071" s="1" t="s">
        <v>40</v>
      </c>
      <c r="B1071" s="1" t="s">
        <v>115</v>
      </c>
      <c r="C1071" s="1"/>
      <c r="D1071" s="1"/>
      <c r="E1071" s="2" t="s">
        <v>2058</v>
      </c>
      <c r="F1071" s="2" t="s">
        <v>1769</v>
      </c>
      <c r="G1071" s="2">
        <v>32</v>
      </c>
      <c r="H1071" s="2" t="s">
        <v>2212</v>
      </c>
      <c r="I1071" s="2"/>
      <c r="J1071" s="2">
        <v>89832878289</v>
      </c>
      <c r="K1071" s="1"/>
      <c r="L1071" s="1"/>
      <c r="M1071" s="1"/>
      <c r="N1071" s="1"/>
    </row>
    <row r="1072" spans="1:14" x14ac:dyDescent="0.25">
      <c r="A1072" s="1" t="s">
        <v>40</v>
      </c>
      <c r="B1072" s="1" t="s">
        <v>115</v>
      </c>
      <c r="C1072" s="1"/>
      <c r="D1072" s="1"/>
      <c r="E1072" s="2" t="s">
        <v>2058</v>
      </c>
      <c r="F1072" s="2" t="s">
        <v>1769</v>
      </c>
      <c r="G1072" s="2">
        <v>2</v>
      </c>
      <c r="H1072" s="5" t="s">
        <v>2208</v>
      </c>
      <c r="I1072" s="2"/>
      <c r="J1072" s="2" t="s">
        <v>2209</v>
      </c>
      <c r="K1072" s="1"/>
      <c r="L1072" s="1"/>
      <c r="M1072" s="1"/>
      <c r="N1072" s="1"/>
    </row>
    <row r="1073" spans="1:14" x14ac:dyDescent="0.25">
      <c r="A1073" s="1" t="s">
        <v>40</v>
      </c>
      <c r="B1073" s="1" t="s">
        <v>115</v>
      </c>
      <c r="C1073" s="1"/>
      <c r="D1073" s="1"/>
      <c r="E1073" s="2" t="s">
        <v>2058</v>
      </c>
      <c r="F1073" s="2" t="s">
        <v>1769</v>
      </c>
      <c r="G1073" s="2">
        <v>9</v>
      </c>
      <c r="H1073" s="2" t="s">
        <v>2210</v>
      </c>
      <c r="I1073" s="2"/>
      <c r="J1073" s="2" t="s">
        <v>2211</v>
      </c>
      <c r="K1073" s="1"/>
      <c r="L1073" s="1"/>
      <c r="M1073" s="1"/>
      <c r="N1073" s="1"/>
    </row>
    <row r="1074" spans="1:14" x14ac:dyDescent="0.25">
      <c r="A1074" s="1" t="s">
        <v>40</v>
      </c>
      <c r="B1074" s="1" t="s">
        <v>115</v>
      </c>
      <c r="C1074" s="1"/>
      <c r="D1074" s="1"/>
      <c r="E1074" s="2" t="s">
        <v>2058</v>
      </c>
      <c r="F1074" s="2" t="s">
        <v>1625</v>
      </c>
      <c r="G1074" s="2">
        <v>19</v>
      </c>
      <c r="H1074" s="2" t="s">
        <v>2213</v>
      </c>
      <c r="I1074" s="2"/>
      <c r="J1074" s="2">
        <v>89233577429</v>
      </c>
      <c r="K1074" s="1"/>
      <c r="L1074" s="1"/>
      <c r="M1074" s="1"/>
      <c r="N1074" s="1"/>
    </row>
    <row r="1075" spans="1:14" x14ac:dyDescent="0.25">
      <c r="A1075" s="1" t="s">
        <v>40</v>
      </c>
      <c r="B1075" s="1" t="s">
        <v>115</v>
      </c>
      <c r="C1075" s="1"/>
      <c r="D1075" s="1"/>
      <c r="E1075" s="2" t="s">
        <v>2058</v>
      </c>
      <c r="F1075" s="2" t="s">
        <v>1625</v>
      </c>
      <c r="G1075" s="2">
        <v>70</v>
      </c>
      <c r="H1075" s="5" t="s">
        <v>2214</v>
      </c>
      <c r="I1075" s="2"/>
      <c r="J1075" s="2" t="s">
        <v>2215</v>
      </c>
      <c r="K1075" s="1"/>
      <c r="L1075" s="1"/>
      <c r="M1075" s="1"/>
      <c r="N1075" s="1"/>
    </row>
    <row r="1076" spans="1:14" x14ac:dyDescent="0.25">
      <c r="A1076" s="1" t="s">
        <v>40</v>
      </c>
      <c r="B1076" s="1" t="s">
        <v>115</v>
      </c>
      <c r="C1076" s="1"/>
      <c r="D1076" s="1"/>
      <c r="E1076" s="2" t="s">
        <v>2058</v>
      </c>
      <c r="F1076" s="2" t="s">
        <v>1625</v>
      </c>
      <c r="G1076" s="2">
        <v>72</v>
      </c>
      <c r="H1076" s="2" t="s">
        <v>2216</v>
      </c>
      <c r="I1076" s="2"/>
      <c r="J1076" s="2" t="s">
        <v>2217</v>
      </c>
      <c r="K1076" s="1"/>
      <c r="L1076" s="1"/>
      <c r="M1076" s="1"/>
      <c r="N1076" s="1"/>
    </row>
    <row r="1077" spans="1:14" x14ac:dyDescent="0.25">
      <c r="A1077" s="1" t="s">
        <v>40</v>
      </c>
      <c r="B1077" s="1" t="s">
        <v>115</v>
      </c>
      <c r="C1077" s="1"/>
      <c r="D1077" s="1"/>
      <c r="E1077" s="2" t="s">
        <v>2058</v>
      </c>
      <c r="F1077" s="2" t="s">
        <v>2035</v>
      </c>
      <c r="G1077" s="2">
        <v>67</v>
      </c>
      <c r="H1077" s="2" t="s">
        <v>2226</v>
      </c>
      <c r="I1077" s="2"/>
      <c r="J1077" s="2">
        <v>89135901104</v>
      </c>
      <c r="K1077" s="1"/>
      <c r="L1077" s="1"/>
      <c r="M1077" s="1"/>
      <c r="N1077" s="1"/>
    </row>
    <row r="1078" spans="1:14" x14ac:dyDescent="0.25">
      <c r="A1078" s="1" t="s">
        <v>40</v>
      </c>
      <c r="B1078" s="1" t="s">
        <v>115</v>
      </c>
      <c r="C1078" s="1"/>
      <c r="D1078" s="1"/>
      <c r="E1078" s="2" t="s">
        <v>2058</v>
      </c>
      <c r="F1078" s="2" t="s">
        <v>2035</v>
      </c>
      <c r="G1078" s="2">
        <v>36</v>
      </c>
      <c r="H1078" s="2" t="s">
        <v>2224</v>
      </c>
      <c r="I1078" s="2"/>
      <c r="J1078" s="2" t="s">
        <v>2225</v>
      </c>
      <c r="K1078" s="1"/>
      <c r="L1078" s="1"/>
      <c r="M1078" s="1"/>
      <c r="N1078" s="1"/>
    </row>
    <row r="1079" spans="1:14" x14ac:dyDescent="0.25">
      <c r="A1079" s="1" t="s">
        <v>40</v>
      </c>
      <c r="B1079" s="1" t="s">
        <v>115</v>
      </c>
      <c r="C1079" s="1"/>
      <c r="D1079" s="1"/>
      <c r="E1079" s="2" t="s">
        <v>2058</v>
      </c>
      <c r="F1079" s="2" t="s">
        <v>2035</v>
      </c>
      <c r="G1079" s="2">
        <v>13</v>
      </c>
      <c r="H1079" s="5" t="s">
        <v>2218</v>
      </c>
      <c r="I1079" s="2"/>
      <c r="J1079" s="2" t="s">
        <v>2219</v>
      </c>
      <c r="K1079" s="1"/>
      <c r="L1079" s="1"/>
      <c r="M1079" s="1"/>
      <c r="N1079" s="1"/>
    </row>
    <row r="1080" spans="1:14" x14ac:dyDescent="0.25">
      <c r="A1080" s="1" t="s">
        <v>40</v>
      </c>
      <c r="B1080" s="1" t="s">
        <v>115</v>
      </c>
      <c r="C1080" s="1"/>
      <c r="D1080" s="1"/>
      <c r="E1080" s="2" t="s">
        <v>2058</v>
      </c>
      <c r="F1080" s="2" t="s">
        <v>2035</v>
      </c>
      <c r="G1080" s="2">
        <v>13</v>
      </c>
      <c r="H1080" s="2" t="s">
        <v>2220</v>
      </c>
      <c r="I1080" s="2"/>
      <c r="J1080" s="2" t="s">
        <v>2221</v>
      </c>
      <c r="K1080" s="1"/>
      <c r="L1080" s="1"/>
      <c r="M1080" s="1"/>
      <c r="N1080" s="1"/>
    </row>
    <row r="1081" spans="1:14" x14ac:dyDescent="0.25">
      <c r="A1081" s="1" t="s">
        <v>40</v>
      </c>
      <c r="B1081" s="1" t="s">
        <v>115</v>
      </c>
      <c r="C1081" s="1"/>
      <c r="D1081" s="1"/>
      <c r="E1081" s="2" t="s">
        <v>2058</v>
      </c>
      <c r="F1081" s="2" t="s">
        <v>2035</v>
      </c>
      <c r="G1081" s="2">
        <v>32</v>
      </c>
      <c r="H1081" s="2" t="s">
        <v>2222</v>
      </c>
      <c r="I1081" s="2"/>
      <c r="J1081" s="2" t="s">
        <v>2223</v>
      </c>
      <c r="K1081" s="1"/>
      <c r="L1081" s="1"/>
      <c r="M1081" s="1"/>
      <c r="N1081" s="1"/>
    </row>
    <row r="1082" spans="1:14" x14ac:dyDescent="0.25">
      <c r="A1082" s="1" t="s">
        <v>35</v>
      </c>
      <c r="B1082" s="2" t="s">
        <v>1647</v>
      </c>
      <c r="C1082" s="2"/>
      <c r="D1082" s="2"/>
      <c r="E1082" s="2" t="s">
        <v>2227</v>
      </c>
      <c r="F1082" s="2">
        <v>2</v>
      </c>
      <c r="G1082" s="1">
        <v>7</v>
      </c>
      <c r="H1082" s="2" t="s">
        <v>2228</v>
      </c>
      <c r="I1082" s="2"/>
      <c r="J1082" s="2" t="s">
        <v>2229</v>
      </c>
      <c r="K1082" s="1" t="s">
        <v>2230</v>
      </c>
      <c r="L1082" s="2"/>
      <c r="M1082" s="1"/>
      <c r="N1082" s="2">
        <v>81.2</v>
      </c>
    </row>
    <row r="1083" spans="1:14" x14ac:dyDescent="0.25">
      <c r="A1083" s="1" t="s">
        <v>35</v>
      </c>
      <c r="B1083" s="2" t="s">
        <v>1647</v>
      </c>
      <c r="C1083" s="2"/>
      <c r="D1083" s="2"/>
      <c r="E1083" s="2" t="s">
        <v>2227</v>
      </c>
      <c r="F1083" s="2">
        <v>4</v>
      </c>
      <c r="G1083" s="1">
        <v>3</v>
      </c>
      <c r="H1083" s="2" t="s">
        <v>2231</v>
      </c>
      <c r="I1083" s="2"/>
      <c r="J1083" s="2" t="s">
        <v>2232</v>
      </c>
      <c r="K1083" s="1" t="s">
        <v>2233</v>
      </c>
      <c r="L1083" s="2"/>
      <c r="M1083" s="1"/>
      <c r="N1083" s="2">
        <v>94</v>
      </c>
    </row>
    <row r="1084" spans="1:14" x14ac:dyDescent="0.25">
      <c r="A1084" s="1" t="s">
        <v>35</v>
      </c>
      <c r="B1084" s="2" t="s">
        <v>1647</v>
      </c>
      <c r="C1084" s="2"/>
      <c r="D1084" s="2"/>
      <c r="E1084" s="2" t="s">
        <v>2227</v>
      </c>
      <c r="F1084" s="2">
        <v>6</v>
      </c>
      <c r="G1084" s="1">
        <v>5</v>
      </c>
      <c r="H1084" s="2" t="s">
        <v>2234</v>
      </c>
      <c r="I1084" s="2"/>
      <c r="J1084" s="2" t="s">
        <v>2235</v>
      </c>
      <c r="K1084" s="1" t="s">
        <v>2236</v>
      </c>
      <c r="L1084" s="2"/>
      <c r="M1084" s="1"/>
      <c r="N1084" s="2">
        <v>101.5</v>
      </c>
    </row>
    <row r="1085" spans="1:14" x14ac:dyDescent="0.25">
      <c r="A1085" s="1" t="s">
        <v>35</v>
      </c>
      <c r="B1085" s="2" t="s">
        <v>1647</v>
      </c>
      <c r="C1085" s="2"/>
      <c r="D1085" s="2"/>
      <c r="E1085" s="2" t="s">
        <v>2227</v>
      </c>
      <c r="F1085" s="2">
        <v>8</v>
      </c>
      <c r="G1085" s="1">
        <v>8</v>
      </c>
      <c r="H1085" s="2" t="s">
        <v>2237</v>
      </c>
      <c r="I1085" s="2"/>
      <c r="J1085" s="2" t="s">
        <v>2238</v>
      </c>
      <c r="K1085" s="1"/>
      <c r="L1085" s="2"/>
      <c r="M1085" s="1"/>
      <c r="N1085" s="2">
        <v>103.7</v>
      </c>
    </row>
    <row r="1086" spans="1:14" x14ac:dyDescent="0.25">
      <c r="A1086" s="1" t="s">
        <v>35</v>
      </c>
      <c r="B1086" s="2" t="s">
        <v>1647</v>
      </c>
      <c r="C1086" s="2"/>
      <c r="D1086" s="2"/>
      <c r="E1086" s="2" t="s">
        <v>2227</v>
      </c>
      <c r="F1086" s="2">
        <v>10</v>
      </c>
      <c r="G1086" s="1"/>
      <c r="H1086" s="2"/>
      <c r="I1086" s="2"/>
      <c r="J1086" s="2"/>
      <c r="K1086" s="1"/>
      <c r="L1086" s="2"/>
      <c r="M1086" s="1"/>
      <c r="N1086" s="2">
        <v>108.1</v>
      </c>
    </row>
    <row r="1087" spans="1:14" x14ac:dyDescent="0.25">
      <c r="A1087" s="1" t="s">
        <v>35</v>
      </c>
      <c r="B1087" s="2" t="s">
        <v>1647</v>
      </c>
      <c r="C1087" s="2"/>
      <c r="D1087" s="2"/>
      <c r="E1087" s="2" t="s">
        <v>2227</v>
      </c>
      <c r="F1087" s="2">
        <v>13</v>
      </c>
      <c r="G1087" s="1">
        <v>21</v>
      </c>
      <c r="H1087" s="1" t="s">
        <v>2239</v>
      </c>
      <c r="I1087" s="2"/>
      <c r="J1087" s="2" t="s">
        <v>2240</v>
      </c>
      <c r="K1087" s="1" t="s">
        <v>2241</v>
      </c>
      <c r="L1087" s="2"/>
      <c r="M1087" s="1"/>
      <c r="N1087" s="2">
        <v>241.2</v>
      </c>
    </row>
    <row r="1088" spans="1:14" x14ac:dyDescent="0.25">
      <c r="A1088" s="1" t="s">
        <v>35</v>
      </c>
      <c r="B1088" s="2" t="s">
        <v>1647</v>
      </c>
      <c r="C1088" s="2"/>
      <c r="D1088" s="2"/>
      <c r="E1088" s="2" t="s">
        <v>2227</v>
      </c>
      <c r="F1088" s="2">
        <v>14</v>
      </c>
      <c r="G1088" s="1"/>
      <c r="H1088" s="2"/>
      <c r="I1088" s="2"/>
      <c r="J1088" s="2"/>
      <c r="K1088" s="1"/>
      <c r="L1088" s="2"/>
      <c r="M1088" s="1"/>
      <c r="N1088" s="2">
        <v>172.5</v>
      </c>
    </row>
    <row r="1089" spans="1:14" x14ac:dyDescent="0.25">
      <c r="A1089" s="1" t="s">
        <v>35</v>
      </c>
      <c r="B1089" s="2" t="s">
        <v>1647</v>
      </c>
      <c r="C1089" s="2"/>
      <c r="D1089" s="2"/>
      <c r="E1089" s="2" t="s">
        <v>2227</v>
      </c>
      <c r="F1089" s="2">
        <v>16</v>
      </c>
      <c r="G1089" s="1">
        <v>7</v>
      </c>
      <c r="H1089" s="2" t="s">
        <v>2242</v>
      </c>
      <c r="I1089" s="2"/>
      <c r="J1089" s="2" t="s">
        <v>2243</v>
      </c>
      <c r="K1089" s="1"/>
      <c r="L1089" s="2" t="s">
        <v>531</v>
      </c>
      <c r="M1089" s="1"/>
      <c r="N1089" s="2">
        <v>172.5</v>
      </c>
    </row>
    <row r="1090" spans="1:14" x14ac:dyDescent="0.25">
      <c r="A1090" s="1" t="s">
        <v>35</v>
      </c>
      <c r="B1090" s="2" t="s">
        <v>1647</v>
      </c>
      <c r="C1090" s="2"/>
      <c r="D1090" s="2"/>
      <c r="E1090" s="2" t="s">
        <v>2227</v>
      </c>
      <c r="F1090" s="2">
        <v>18</v>
      </c>
      <c r="G1090" s="1">
        <v>6</v>
      </c>
      <c r="H1090" s="2" t="s">
        <v>2244</v>
      </c>
      <c r="I1090" s="2"/>
      <c r="J1090" s="2" t="s">
        <v>2245</v>
      </c>
      <c r="K1090" s="1"/>
      <c r="L1090" s="2"/>
      <c r="M1090" s="1"/>
      <c r="N1090" s="2">
        <v>145.9</v>
      </c>
    </row>
    <row r="1091" spans="1:14" x14ac:dyDescent="0.25">
      <c r="A1091" s="1" t="s">
        <v>35</v>
      </c>
      <c r="B1091" s="2" t="s">
        <v>1647</v>
      </c>
      <c r="C1091" s="2"/>
      <c r="D1091" s="2"/>
      <c r="E1091" s="2" t="s">
        <v>2227</v>
      </c>
      <c r="F1091" s="2">
        <v>20</v>
      </c>
      <c r="G1091" s="1">
        <v>2</v>
      </c>
      <c r="H1091" s="2" t="s">
        <v>2246</v>
      </c>
      <c r="I1091" s="2"/>
      <c r="J1091" s="2" t="s">
        <v>2247</v>
      </c>
      <c r="K1091" s="1" t="s">
        <v>2248</v>
      </c>
      <c r="L1091" s="2"/>
      <c r="M1091" s="1"/>
      <c r="N1091" s="2">
        <v>216.3</v>
      </c>
    </row>
    <row r="1092" spans="1:14" x14ac:dyDescent="0.25">
      <c r="A1092" s="1" t="s">
        <v>35</v>
      </c>
      <c r="B1092" s="2" t="s">
        <v>1647</v>
      </c>
      <c r="C1092" s="2"/>
      <c r="D1092" s="2"/>
      <c r="E1092" s="2" t="s">
        <v>2227</v>
      </c>
      <c r="F1092" s="2">
        <v>22</v>
      </c>
      <c r="G1092" s="1">
        <v>1</v>
      </c>
      <c r="H1092" s="2" t="s">
        <v>2249</v>
      </c>
      <c r="I1092" s="2"/>
      <c r="J1092" s="2" t="s">
        <v>2250</v>
      </c>
      <c r="K1092" s="1" t="s">
        <v>2251</v>
      </c>
      <c r="L1092" s="2"/>
      <c r="M1092" s="1"/>
      <c r="N1092" s="2">
        <v>261.5</v>
      </c>
    </row>
    <row r="1093" spans="1:14" x14ac:dyDescent="0.25">
      <c r="A1093" s="1" t="s">
        <v>35</v>
      </c>
      <c r="B1093" s="2" t="s">
        <v>1647</v>
      </c>
      <c r="C1093" s="2"/>
      <c r="D1093" s="2"/>
      <c r="E1093" s="2" t="s">
        <v>2227</v>
      </c>
      <c r="F1093" s="2">
        <v>24</v>
      </c>
      <c r="G1093" s="1">
        <v>6</v>
      </c>
      <c r="H1093" s="2" t="s">
        <v>2254</v>
      </c>
      <c r="I1093" s="2"/>
      <c r="J1093" s="2"/>
      <c r="K1093" s="1" t="s">
        <v>2255</v>
      </c>
      <c r="L1093" s="2"/>
      <c r="M1093" s="1"/>
      <c r="N1093" s="2">
        <v>260.89999999999998</v>
      </c>
    </row>
    <row r="1094" spans="1:14" x14ac:dyDescent="0.25">
      <c r="A1094" s="1" t="s">
        <v>35</v>
      </c>
      <c r="B1094" s="2" t="s">
        <v>1647</v>
      </c>
      <c r="C1094" s="2"/>
      <c r="D1094" s="2"/>
      <c r="E1094" s="2" t="s">
        <v>2256</v>
      </c>
      <c r="F1094" s="2">
        <v>4</v>
      </c>
      <c r="G1094" s="1">
        <v>15</v>
      </c>
      <c r="H1094" s="2" t="s">
        <v>2257</v>
      </c>
      <c r="I1094" s="2"/>
      <c r="J1094" s="2" t="s">
        <v>2258</v>
      </c>
      <c r="K1094" s="1" t="s">
        <v>2259</v>
      </c>
      <c r="L1094" s="2"/>
      <c r="M1094" s="1"/>
      <c r="N1094" s="2">
        <v>184.2</v>
      </c>
    </row>
    <row r="1095" spans="1:14" x14ac:dyDescent="0.25">
      <c r="A1095" s="1" t="s">
        <v>35</v>
      </c>
      <c r="B1095" s="2" t="s">
        <v>1647</v>
      </c>
      <c r="C1095" s="2"/>
      <c r="D1095" s="2"/>
      <c r="E1095" s="2" t="s">
        <v>2256</v>
      </c>
      <c r="F1095" s="2">
        <v>5</v>
      </c>
      <c r="G1095" s="1"/>
      <c r="H1095" s="2"/>
      <c r="I1095" s="2"/>
      <c r="J1095" s="2"/>
      <c r="K1095" s="1"/>
      <c r="L1095" s="2"/>
      <c r="M1095" s="1"/>
      <c r="N1095" s="2">
        <v>84.6</v>
      </c>
    </row>
    <row r="1096" spans="1:14" x14ac:dyDescent="0.25">
      <c r="A1096" s="1" t="s">
        <v>35</v>
      </c>
      <c r="B1096" s="2" t="s">
        <v>1647</v>
      </c>
      <c r="C1096" s="2"/>
      <c r="D1096" s="2"/>
      <c r="E1096" s="2" t="s">
        <v>2256</v>
      </c>
      <c r="F1096" s="2">
        <v>6</v>
      </c>
      <c r="G1096" s="1">
        <v>4</v>
      </c>
      <c r="H1096" s="2" t="s">
        <v>2260</v>
      </c>
      <c r="I1096" s="2"/>
      <c r="J1096" s="2" t="s">
        <v>2261</v>
      </c>
      <c r="K1096" s="1"/>
      <c r="L1096" s="2"/>
      <c r="M1096" s="1"/>
      <c r="N1096" s="2">
        <v>108.6</v>
      </c>
    </row>
    <row r="1097" spans="1:14" x14ac:dyDescent="0.25">
      <c r="A1097" s="1" t="s">
        <v>35</v>
      </c>
      <c r="B1097" s="2" t="s">
        <v>1647</v>
      </c>
      <c r="C1097" s="2"/>
      <c r="D1097" s="2"/>
      <c r="E1097" s="2" t="s">
        <v>2256</v>
      </c>
      <c r="F1097" s="2">
        <v>11</v>
      </c>
      <c r="G1097" s="1"/>
      <c r="H1097" s="2"/>
      <c r="I1097" s="2"/>
      <c r="J1097" s="2"/>
      <c r="K1097" s="1"/>
      <c r="L1097" s="2"/>
      <c r="M1097" s="1"/>
      <c r="N1097" s="2">
        <v>100</v>
      </c>
    </row>
    <row r="1098" spans="1:14" x14ac:dyDescent="0.25">
      <c r="A1098" s="1" t="s">
        <v>35</v>
      </c>
      <c r="B1098" s="2" t="s">
        <v>1647</v>
      </c>
      <c r="C1098" s="2"/>
      <c r="D1098" s="2"/>
      <c r="E1098" s="2" t="s">
        <v>2256</v>
      </c>
      <c r="F1098" s="2">
        <v>16</v>
      </c>
      <c r="G1098" s="1">
        <v>3</v>
      </c>
      <c r="H1098" s="2" t="s">
        <v>2262</v>
      </c>
      <c r="I1098" s="2"/>
      <c r="J1098" s="2" t="s">
        <v>2263</v>
      </c>
      <c r="K1098" s="1" t="s">
        <v>2264</v>
      </c>
      <c r="L1098" s="2"/>
      <c r="M1098" s="1"/>
      <c r="N1098" s="2">
        <v>153.5</v>
      </c>
    </row>
    <row r="1099" spans="1:14" x14ac:dyDescent="0.25">
      <c r="A1099" s="1" t="s">
        <v>40</v>
      </c>
      <c r="B1099" s="1" t="s">
        <v>115</v>
      </c>
      <c r="C1099" s="1"/>
      <c r="D1099" s="1"/>
      <c r="E1099" s="2" t="s">
        <v>2265</v>
      </c>
      <c r="F1099" s="2">
        <v>1</v>
      </c>
      <c r="G1099" s="2">
        <v>127</v>
      </c>
      <c r="H1099" s="2" t="s">
        <v>2270</v>
      </c>
      <c r="I1099" s="2"/>
      <c r="J1099" s="2"/>
      <c r="K1099" s="1"/>
      <c r="L1099" s="1"/>
      <c r="M1099" s="1"/>
      <c r="N1099" s="1"/>
    </row>
    <row r="1100" spans="1:14" x14ac:dyDescent="0.25">
      <c r="A1100" s="1" t="s">
        <v>40</v>
      </c>
      <c r="B1100" s="1" t="s">
        <v>115</v>
      </c>
      <c r="C1100" s="1"/>
      <c r="D1100" s="1"/>
      <c r="E1100" s="2" t="s">
        <v>2265</v>
      </c>
      <c r="F1100" s="2">
        <v>1</v>
      </c>
      <c r="G1100" s="2">
        <v>151</v>
      </c>
      <c r="H1100" s="2" t="s">
        <v>2271</v>
      </c>
      <c r="I1100" s="2"/>
      <c r="J1100" s="2" t="s">
        <v>2272</v>
      </c>
      <c r="K1100" s="1"/>
      <c r="L1100" s="1"/>
      <c r="M1100" s="1"/>
      <c r="N1100" s="1"/>
    </row>
    <row r="1101" spans="1:14" x14ac:dyDescent="0.25">
      <c r="A1101" s="1" t="s">
        <v>40</v>
      </c>
      <c r="B1101" s="1" t="s">
        <v>115</v>
      </c>
      <c r="C1101" s="1"/>
      <c r="D1101" s="1"/>
      <c r="E1101" s="2" t="s">
        <v>2265</v>
      </c>
      <c r="F1101" s="2">
        <v>1</v>
      </c>
      <c r="G1101" s="2">
        <v>191</v>
      </c>
      <c r="H1101" s="2" t="s">
        <v>2273</v>
      </c>
      <c r="I1101" s="2"/>
      <c r="J1101" s="2" t="s">
        <v>2274</v>
      </c>
      <c r="K1101" s="1"/>
      <c r="L1101" s="1"/>
      <c r="M1101" s="1"/>
      <c r="N1101" s="1"/>
    </row>
    <row r="1102" spans="1:14" x14ac:dyDescent="0.25">
      <c r="A1102" s="1" t="s">
        <v>40</v>
      </c>
      <c r="B1102" s="1" t="s">
        <v>115</v>
      </c>
      <c r="C1102" s="1"/>
      <c r="D1102" s="1"/>
      <c r="E1102" s="2" t="s">
        <v>2265</v>
      </c>
      <c r="F1102" s="2">
        <v>1</v>
      </c>
      <c r="G1102" s="2">
        <v>9</v>
      </c>
      <c r="H1102" s="2" t="s">
        <v>2266</v>
      </c>
      <c r="I1102" s="2"/>
      <c r="J1102" s="2"/>
      <c r="K1102" s="1"/>
      <c r="L1102" s="1"/>
      <c r="M1102" s="1"/>
      <c r="N1102" s="1"/>
    </row>
    <row r="1103" spans="1:14" x14ac:dyDescent="0.25">
      <c r="A1103" s="1" t="s">
        <v>40</v>
      </c>
      <c r="B1103" s="1" t="s">
        <v>115</v>
      </c>
      <c r="C1103" s="1"/>
      <c r="D1103" s="1"/>
      <c r="E1103" s="2" t="s">
        <v>2265</v>
      </c>
      <c r="F1103" s="2">
        <v>1</v>
      </c>
      <c r="G1103" s="2">
        <v>334</v>
      </c>
      <c r="H1103" s="2" t="s">
        <v>2279</v>
      </c>
      <c r="I1103" s="2"/>
      <c r="J1103" s="2"/>
      <c r="K1103" s="1"/>
      <c r="L1103" s="1"/>
      <c r="M1103" s="1"/>
      <c r="N1103" s="1"/>
    </row>
    <row r="1104" spans="1:14" x14ac:dyDescent="0.25">
      <c r="A1104" s="1" t="s">
        <v>40</v>
      </c>
      <c r="B1104" s="1" t="s">
        <v>115</v>
      </c>
      <c r="C1104" s="1"/>
      <c r="D1104" s="1"/>
      <c r="E1104" s="2" t="s">
        <v>2265</v>
      </c>
      <c r="F1104" s="2">
        <v>1</v>
      </c>
      <c r="G1104" s="2">
        <v>285</v>
      </c>
      <c r="H1104" s="5" t="s">
        <v>2277</v>
      </c>
      <c r="I1104" s="2"/>
      <c r="J1104" s="2" t="s">
        <v>2278</v>
      </c>
      <c r="K1104" s="1"/>
      <c r="L1104" s="1"/>
      <c r="M1104" s="1"/>
      <c r="N1104" s="1"/>
    </row>
    <row r="1105" spans="1:14" x14ac:dyDescent="0.25">
      <c r="A1105" s="1" t="s">
        <v>40</v>
      </c>
      <c r="B1105" s="1" t="s">
        <v>115</v>
      </c>
      <c r="C1105" s="1"/>
      <c r="D1105" s="1"/>
      <c r="E1105" s="2" t="s">
        <v>2265</v>
      </c>
      <c r="F1105" s="2">
        <v>1</v>
      </c>
      <c r="G1105" s="2">
        <v>97</v>
      </c>
      <c r="H1105" s="2" t="s">
        <v>2269</v>
      </c>
      <c r="I1105" s="2"/>
      <c r="J1105" s="2"/>
      <c r="K1105" s="1"/>
      <c r="L1105" s="1"/>
      <c r="M1105" s="1"/>
      <c r="N1105" s="1"/>
    </row>
    <row r="1106" spans="1:14" x14ac:dyDescent="0.25">
      <c r="A1106" s="1" t="s">
        <v>40</v>
      </c>
      <c r="B1106" s="1" t="s">
        <v>115</v>
      </c>
      <c r="C1106" s="1"/>
      <c r="D1106" s="1"/>
      <c r="E1106" s="2" t="s">
        <v>2265</v>
      </c>
      <c r="F1106" s="2">
        <v>1</v>
      </c>
      <c r="G1106" s="2">
        <v>231</v>
      </c>
      <c r="H1106" s="2" t="s">
        <v>2275</v>
      </c>
      <c r="I1106" s="2"/>
      <c r="J1106" s="2"/>
      <c r="K1106" s="1"/>
      <c r="L1106" s="1"/>
      <c r="M1106" s="1"/>
      <c r="N1106" s="1"/>
    </row>
    <row r="1107" spans="1:14" x14ac:dyDescent="0.25">
      <c r="A1107" s="1" t="s">
        <v>40</v>
      </c>
      <c r="B1107" s="1" t="s">
        <v>115</v>
      </c>
      <c r="C1107" s="1"/>
      <c r="D1107" s="1"/>
      <c r="E1107" s="2" t="s">
        <v>2265</v>
      </c>
      <c r="F1107" s="2">
        <v>1</v>
      </c>
      <c r="G1107" s="2">
        <v>258</v>
      </c>
      <c r="H1107" s="2" t="s">
        <v>2276</v>
      </c>
      <c r="I1107" s="2"/>
      <c r="J1107" s="2"/>
      <c r="K1107" s="1"/>
      <c r="L1107" s="1"/>
      <c r="M1107" s="1"/>
      <c r="N1107" s="1"/>
    </row>
    <row r="1108" spans="1:14" x14ac:dyDescent="0.25">
      <c r="A1108" s="1" t="s">
        <v>40</v>
      </c>
      <c r="B1108" s="1" t="s">
        <v>115</v>
      </c>
      <c r="C1108" s="1"/>
      <c r="D1108" s="1"/>
      <c r="E1108" s="2" t="s">
        <v>2265</v>
      </c>
      <c r="F1108" s="2">
        <v>1</v>
      </c>
      <c r="G1108" s="2">
        <v>57</v>
      </c>
      <c r="H1108" s="5" t="s">
        <v>2267</v>
      </c>
      <c r="I1108" s="2"/>
      <c r="J1108" s="2" t="s">
        <v>2268</v>
      </c>
      <c r="K1108" s="1"/>
      <c r="L1108" s="1"/>
      <c r="M1108" s="1"/>
      <c r="N1108" s="1"/>
    </row>
    <row r="1109" spans="1:14" x14ac:dyDescent="0.25">
      <c r="A1109" s="1" t="s">
        <v>35</v>
      </c>
      <c r="B1109" s="1" t="s">
        <v>165</v>
      </c>
      <c r="C1109" s="1"/>
      <c r="D1109" s="1"/>
      <c r="E1109" s="1" t="s">
        <v>2280</v>
      </c>
      <c r="F1109" s="1">
        <v>2</v>
      </c>
      <c r="G1109" s="1">
        <v>114</v>
      </c>
      <c r="H1109" s="2" t="s">
        <v>2283</v>
      </c>
      <c r="I1109" s="2"/>
      <c r="J1109" s="1" t="s">
        <v>2284</v>
      </c>
      <c r="K1109" s="1" t="s">
        <v>2285</v>
      </c>
      <c r="L1109" s="1"/>
      <c r="M1109" s="1" t="s">
        <v>1332</v>
      </c>
      <c r="N1109" s="2">
        <f>1850.3+118.5</f>
        <v>1968.8</v>
      </c>
    </row>
    <row r="1110" spans="1:14" x14ac:dyDescent="0.25">
      <c r="A1110" s="1" t="s">
        <v>40</v>
      </c>
      <c r="B1110" s="1" t="s">
        <v>115</v>
      </c>
      <c r="C1110" s="1"/>
      <c r="D1110" s="1"/>
      <c r="E1110" s="2" t="s">
        <v>2265</v>
      </c>
      <c r="F1110" s="2">
        <v>3</v>
      </c>
      <c r="G1110" s="2">
        <v>41</v>
      </c>
      <c r="H1110" s="2" t="s">
        <v>2290</v>
      </c>
      <c r="I1110" s="2"/>
      <c r="J1110" s="2">
        <v>89135160351</v>
      </c>
      <c r="K1110" s="1"/>
      <c r="L1110" s="1"/>
      <c r="M1110" s="1"/>
      <c r="N1110" s="1"/>
    </row>
    <row r="1111" spans="1:14" x14ac:dyDescent="0.25">
      <c r="A1111" s="1" t="s">
        <v>40</v>
      </c>
      <c r="B1111" s="1" t="s">
        <v>115</v>
      </c>
      <c r="C1111" s="1"/>
      <c r="D1111" s="1"/>
      <c r="E1111" s="2" t="s">
        <v>2265</v>
      </c>
      <c r="F1111" s="2">
        <v>3</v>
      </c>
      <c r="G1111" s="2">
        <v>58</v>
      </c>
      <c r="H1111" s="2" t="s">
        <v>2291</v>
      </c>
      <c r="I1111" s="2"/>
      <c r="J1111" s="2">
        <v>89131784652</v>
      </c>
      <c r="K1111" s="1"/>
      <c r="L1111" s="1"/>
      <c r="M1111" s="1"/>
      <c r="N1111" s="1"/>
    </row>
    <row r="1112" spans="1:14" x14ac:dyDescent="0.25">
      <c r="A1112" s="1" t="s">
        <v>40</v>
      </c>
      <c r="B1112" s="1" t="s">
        <v>115</v>
      </c>
      <c r="C1112" s="1"/>
      <c r="D1112" s="1"/>
      <c r="E1112" s="2" t="s">
        <v>2265</v>
      </c>
      <c r="F1112" s="2">
        <v>3</v>
      </c>
      <c r="G1112" s="2">
        <v>87</v>
      </c>
      <c r="H1112" s="2" t="s">
        <v>2293</v>
      </c>
      <c r="I1112" s="2"/>
      <c r="J1112" s="2"/>
      <c r="K1112" s="1"/>
      <c r="L1112" s="1"/>
      <c r="M1112" s="1"/>
      <c r="N1112" s="1"/>
    </row>
    <row r="1113" spans="1:14" x14ac:dyDescent="0.25">
      <c r="A1113" s="1" t="s">
        <v>40</v>
      </c>
      <c r="B1113" s="1" t="s">
        <v>115</v>
      </c>
      <c r="C1113" s="1"/>
      <c r="D1113" s="1"/>
      <c r="E1113" s="2" t="s">
        <v>2265</v>
      </c>
      <c r="F1113" s="2">
        <v>3</v>
      </c>
      <c r="G1113" s="2">
        <v>74</v>
      </c>
      <c r="H1113" s="2" t="s">
        <v>2292</v>
      </c>
      <c r="I1113" s="2"/>
      <c r="J1113" s="2">
        <v>89135938377</v>
      </c>
      <c r="K1113" s="1"/>
      <c r="L1113" s="1"/>
      <c r="M1113" s="1"/>
      <c r="N1113" s="1"/>
    </row>
    <row r="1114" spans="1:14" x14ac:dyDescent="0.25">
      <c r="A1114" s="1" t="s">
        <v>40</v>
      </c>
      <c r="B1114" s="1" t="s">
        <v>115</v>
      </c>
      <c r="C1114" s="1"/>
      <c r="D1114" s="1"/>
      <c r="E1114" s="2" t="s">
        <v>2265</v>
      </c>
      <c r="F1114" s="2">
        <v>3</v>
      </c>
      <c r="G1114" s="2">
        <v>18</v>
      </c>
      <c r="H1114" s="2" t="s">
        <v>2289</v>
      </c>
      <c r="I1114" s="2"/>
      <c r="J1114" s="2">
        <v>89135936478</v>
      </c>
      <c r="K1114" s="1"/>
      <c r="L1114" s="1"/>
      <c r="M1114" s="1"/>
      <c r="N1114" s="1"/>
    </row>
    <row r="1115" spans="1:14" x14ac:dyDescent="0.25">
      <c r="A1115" s="1" t="s">
        <v>40</v>
      </c>
      <c r="B1115" s="1" t="s">
        <v>115</v>
      </c>
      <c r="C1115" s="1"/>
      <c r="D1115" s="1"/>
      <c r="E1115" s="2" t="s">
        <v>2265</v>
      </c>
      <c r="F1115" s="2">
        <v>3</v>
      </c>
      <c r="G1115" s="2">
        <v>8</v>
      </c>
      <c r="H1115" s="2" t="s">
        <v>2288</v>
      </c>
      <c r="I1115" s="2"/>
      <c r="J1115" s="2"/>
      <c r="K1115" s="1"/>
      <c r="L1115" s="1"/>
      <c r="M1115" s="1"/>
      <c r="N1115" s="1"/>
    </row>
    <row r="1116" spans="1:14" x14ac:dyDescent="0.25">
      <c r="A1116" s="1" t="s">
        <v>35</v>
      </c>
      <c r="B1116" s="1" t="s">
        <v>165</v>
      </c>
      <c r="C1116" s="1"/>
      <c r="D1116" s="1"/>
      <c r="E1116" s="1" t="s">
        <v>2280</v>
      </c>
      <c r="F1116" s="1">
        <v>4</v>
      </c>
      <c r="G1116" s="1">
        <v>85</v>
      </c>
      <c r="H1116" s="2" t="s">
        <v>2294</v>
      </c>
      <c r="I1116" s="2"/>
      <c r="J1116" s="1" t="s">
        <v>2295</v>
      </c>
      <c r="K1116" s="1" t="s">
        <v>2296</v>
      </c>
      <c r="L1116" s="1" t="s">
        <v>376</v>
      </c>
      <c r="M1116" s="1"/>
      <c r="N1116" s="2">
        <v>451.4</v>
      </c>
    </row>
    <row r="1117" spans="1:14" x14ac:dyDescent="0.25">
      <c r="A1117" s="1" t="s">
        <v>40</v>
      </c>
      <c r="B1117" s="1" t="s">
        <v>115</v>
      </c>
      <c r="C1117" s="1"/>
      <c r="D1117" s="1"/>
      <c r="E1117" s="2" t="s">
        <v>2265</v>
      </c>
      <c r="F1117" s="2">
        <v>5</v>
      </c>
      <c r="G1117" s="2">
        <v>89</v>
      </c>
      <c r="H1117" s="2" t="s">
        <v>2302</v>
      </c>
      <c r="I1117" s="2"/>
      <c r="J1117" s="2" t="s">
        <v>2303</v>
      </c>
      <c r="K1117" s="1"/>
      <c r="L1117" s="1"/>
      <c r="M1117" s="1"/>
      <c r="N1117" s="1"/>
    </row>
    <row r="1118" spans="1:14" x14ac:dyDescent="0.25">
      <c r="A1118" s="1" t="s">
        <v>40</v>
      </c>
      <c r="B1118" s="1" t="s">
        <v>115</v>
      </c>
      <c r="C1118" s="1"/>
      <c r="D1118" s="1"/>
      <c r="E1118" s="2" t="s">
        <v>2265</v>
      </c>
      <c r="F1118" s="2">
        <v>5</v>
      </c>
      <c r="G1118" s="2">
        <v>88</v>
      </c>
      <c r="H1118" s="2" t="s">
        <v>2300</v>
      </c>
      <c r="I1118" s="2"/>
      <c r="J1118" s="2" t="s">
        <v>2301</v>
      </c>
      <c r="K1118" s="1"/>
      <c r="L1118" s="1"/>
      <c r="M1118" s="1"/>
      <c r="N1118" s="1"/>
    </row>
    <row r="1119" spans="1:14" x14ac:dyDescent="0.25">
      <c r="A1119" s="1" t="s">
        <v>40</v>
      </c>
      <c r="B1119" s="1" t="s">
        <v>115</v>
      </c>
      <c r="C1119" s="1"/>
      <c r="D1119" s="1"/>
      <c r="E1119" s="2" t="s">
        <v>2265</v>
      </c>
      <c r="F1119" s="2">
        <v>5</v>
      </c>
      <c r="G1119" s="2">
        <v>84</v>
      </c>
      <c r="H1119" s="2" t="s">
        <v>2299</v>
      </c>
      <c r="I1119" s="2"/>
      <c r="J1119" s="2">
        <v>89135126661</v>
      </c>
      <c r="K1119" s="1"/>
      <c r="L1119" s="1"/>
      <c r="M1119" s="1"/>
      <c r="N1119" s="1"/>
    </row>
    <row r="1120" spans="1:14" x14ac:dyDescent="0.25">
      <c r="A1120" s="1" t="s">
        <v>40</v>
      </c>
      <c r="B1120" s="1" t="s">
        <v>115</v>
      </c>
      <c r="C1120" s="1"/>
      <c r="D1120" s="1"/>
      <c r="E1120" s="2" t="s">
        <v>2265</v>
      </c>
      <c r="F1120" s="2">
        <v>5</v>
      </c>
      <c r="G1120" s="2">
        <v>68</v>
      </c>
      <c r="H1120" s="5" t="s">
        <v>2297</v>
      </c>
      <c r="I1120" s="2"/>
      <c r="J1120" s="2" t="s">
        <v>2298</v>
      </c>
      <c r="K1120" s="1"/>
      <c r="L1120" s="1"/>
      <c r="M1120" s="1"/>
      <c r="N1120" s="1"/>
    </row>
    <row r="1121" spans="1:14" x14ac:dyDescent="0.25">
      <c r="A1121" s="1" t="s">
        <v>35</v>
      </c>
      <c r="B1121" s="1" t="s">
        <v>165</v>
      </c>
      <c r="C1121" s="1"/>
      <c r="D1121" s="1"/>
      <c r="E1121" s="1" t="s">
        <v>2280</v>
      </c>
      <c r="F1121" s="1">
        <v>8</v>
      </c>
      <c r="G1121" s="1">
        <v>77</v>
      </c>
      <c r="H1121" s="2" t="s">
        <v>2304</v>
      </c>
      <c r="I1121" s="2"/>
      <c r="J1121" s="1" t="s">
        <v>2305</v>
      </c>
      <c r="K1121" s="1" t="s">
        <v>2306</v>
      </c>
      <c r="L1121" s="1"/>
      <c r="M1121" s="1"/>
      <c r="N1121" s="2">
        <v>527.4</v>
      </c>
    </row>
    <row r="1122" spans="1:14" x14ac:dyDescent="0.25">
      <c r="A1122" s="1" t="s">
        <v>35</v>
      </c>
      <c r="B1122" s="1" t="s">
        <v>165</v>
      </c>
      <c r="C1122" s="1"/>
      <c r="D1122" s="1"/>
      <c r="E1122" s="1" t="s">
        <v>2280</v>
      </c>
      <c r="F1122" s="1">
        <v>10</v>
      </c>
      <c r="G1122" s="1">
        <v>72</v>
      </c>
      <c r="H1122" s="2" t="s">
        <v>2310</v>
      </c>
      <c r="I1122" s="2"/>
      <c r="J1122" s="1"/>
      <c r="K1122" s="1" t="s">
        <v>2311</v>
      </c>
      <c r="L1122" s="1"/>
      <c r="M1122" s="1" t="s">
        <v>347</v>
      </c>
      <c r="N1122" s="2">
        <v>483.3</v>
      </c>
    </row>
    <row r="1123" spans="1:14" x14ac:dyDescent="0.25">
      <c r="A1123" s="1" t="s">
        <v>35</v>
      </c>
      <c r="B1123" s="1" t="s">
        <v>165</v>
      </c>
      <c r="C1123" s="1"/>
      <c r="D1123" s="1"/>
      <c r="E1123" s="1" t="s">
        <v>2280</v>
      </c>
      <c r="F1123" s="1">
        <v>12</v>
      </c>
      <c r="G1123" s="1">
        <v>10</v>
      </c>
      <c r="H1123" s="2" t="s">
        <v>2317</v>
      </c>
      <c r="I1123" s="2"/>
      <c r="J1123" s="1" t="s">
        <v>2318</v>
      </c>
      <c r="K1123" s="1" t="s">
        <v>2437</v>
      </c>
      <c r="L1123" s="1" t="s">
        <v>2319</v>
      </c>
      <c r="M1123" s="1" t="s">
        <v>347</v>
      </c>
      <c r="N1123" s="2">
        <v>456.9</v>
      </c>
    </row>
    <row r="1124" spans="1:14" x14ac:dyDescent="0.25">
      <c r="A1124" s="1" t="s">
        <v>40</v>
      </c>
      <c r="B1124" s="1" t="s">
        <v>115</v>
      </c>
      <c r="C1124" s="1"/>
      <c r="D1124" s="1"/>
      <c r="E1124" s="2" t="s">
        <v>2265</v>
      </c>
      <c r="F1124" s="2" t="s">
        <v>333</v>
      </c>
      <c r="G1124" s="2">
        <v>78</v>
      </c>
      <c r="H1124" s="2" t="s">
        <v>2330</v>
      </c>
      <c r="I1124" s="2"/>
      <c r="J1124" s="2">
        <v>89135673253</v>
      </c>
      <c r="K1124" s="1"/>
      <c r="L1124" s="1"/>
      <c r="M1124" s="1"/>
      <c r="N1124" s="1"/>
    </row>
    <row r="1125" spans="1:14" x14ac:dyDescent="0.25">
      <c r="A1125" s="1" t="s">
        <v>40</v>
      </c>
      <c r="B1125" s="1" t="s">
        <v>115</v>
      </c>
      <c r="C1125" s="1"/>
      <c r="D1125" s="1"/>
      <c r="E1125" s="2" t="s">
        <v>2265</v>
      </c>
      <c r="F1125" s="2" t="s">
        <v>333</v>
      </c>
      <c r="G1125" s="2">
        <v>74</v>
      </c>
      <c r="H1125" s="2" t="s">
        <v>2328</v>
      </c>
      <c r="I1125" s="2"/>
      <c r="J1125" s="2" t="s">
        <v>2329</v>
      </c>
      <c r="K1125" s="1"/>
      <c r="L1125" s="1"/>
      <c r="M1125" s="1"/>
      <c r="N1125" s="1"/>
    </row>
    <row r="1126" spans="1:14" x14ac:dyDescent="0.25">
      <c r="A1126" s="1" t="s">
        <v>40</v>
      </c>
      <c r="B1126" s="1" t="s">
        <v>115</v>
      </c>
      <c r="C1126" s="1"/>
      <c r="D1126" s="1"/>
      <c r="E1126" s="2" t="s">
        <v>2265</v>
      </c>
      <c r="F1126" s="2" t="s">
        <v>333</v>
      </c>
      <c r="G1126" s="2">
        <v>3</v>
      </c>
      <c r="H1126" s="6" t="s">
        <v>2324</v>
      </c>
      <c r="I1126" s="2"/>
      <c r="J1126" s="2">
        <v>89135878571</v>
      </c>
      <c r="K1126" s="1"/>
      <c r="L1126" s="1"/>
      <c r="M1126" s="1"/>
      <c r="N1126" s="1"/>
    </row>
    <row r="1127" spans="1:14" x14ac:dyDescent="0.25">
      <c r="A1127" s="1" t="s">
        <v>40</v>
      </c>
      <c r="B1127" s="1" t="s">
        <v>115</v>
      </c>
      <c r="C1127" s="1"/>
      <c r="D1127" s="1"/>
      <c r="E1127" s="2" t="s">
        <v>2265</v>
      </c>
      <c r="F1127" s="2" t="s">
        <v>333</v>
      </c>
      <c r="G1127" s="2">
        <v>23</v>
      </c>
      <c r="H1127" s="5" t="s">
        <v>2325</v>
      </c>
      <c r="I1127" s="2"/>
      <c r="J1127" s="26">
        <v>89233185243</v>
      </c>
      <c r="K1127" s="1"/>
      <c r="L1127" s="1"/>
      <c r="M1127" s="1"/>
      <c r="N1127" s="1"/>
    </row>
    <row r="1128" spans="1:14" x14ac:dyDescent="0.25">
      <c r="A1128" s="1" t="s">
        <v>40</v>
      </c>
      <c r="B1128" s="1" t="s">
        <v>115</v>
      </c>
      <c r="C1128" s="1"/>
      <c r="D1128" s="1"/>
      <c r="E1128" s="2" t="s">
        <v>2265</v>
      </c>
      <c r="F1128" s="2" t="s">
        <v>333</v>
      </c>
      <c r="G1128" s="2">
        <v>67</v>
      </c>
      <c r="H1128" s="2" t="s">
        <v>2326</v>
      </c>
      <c r="I1128" s="2"/>
      <c r="J1128" s="2" t="s">
        <v>2327</v>
      </c>
      <c r="K1128" s="1"/>
      <c r="L1128" s="1"/>
      <c r="M1128" s="1"/>
      <c r="N1128" s="1"/>
    </row>
    <row r="1129" spans="1:14" x14ac:dyDescent="0.25">
      <c r="A1129" s="1" t="s">
        <v>40</v>
      </c>
      <c r="B1129" s="1" t="s">
        <v>115</v>
      </c>
      <c r="C1129" s="1"/>
      <c r="D1129" s="1"/>
      <c r="E1129" s="2" t="s">
        <v>2265</v>
      </c>
      <c r="F1129" s="2" t="s">
        <v>2421</v>
      </c>
      <c r="G1129" s="2">
        <v>37</v>
      </c>
      <c r="H1129" s="5" t="s">
        <v>2333</v>
      </c>
      <c r="I1129" s="2"/>
      <c r="J1129" s="13" t="s">
        <v>2334</v>
      </c>
      <c r="K1129" s="1"/>
      <c r="L1129" s="1"/>
      <c r="M1129" s="1"/>
      <c r="N1129" s="1"/>
    </row>
    <row r="1130" spans="1:14" x14ac:dyDescent="0.25">
      <c r="A1130" s="1" t="s">
        <v>40</v>
      </c>
      <c r="B1130" s="1" t="s">
        <v>115</v>
      </c>
      <c r="C1130" s="1"/>
      <c r="D1130" s="1"/>
      <c r="E1130" s="2" t="s">
        <v>2265</v>
      </c>
      <c r="F1130" s="2" t="s">
        <v>2338</v>
      </c>
      <c r="G1130" s="2">
        <v>24</v>
      </c>
      <c r="H1130" s="2" t="s">
        <v>2340</v>
      </c>
      <c r="I1130" s="2"/>
      <c r="J1130" s="2" t="s">
        <v>2341</v>
      </c>
      <c r="K1130" s="1"/>
      <c r="L1130" s="1"/>
      <c r="M1130" s="1"/>
      <c r="N1130" s="1"/>
    </row>
    <row r="1131" spans="1:14" x14ac:dyDescent="0.25">
      <c r="A1131" s="1" t="s">
        <v>40</v>
      </c>
      <c r="B1131" s="1" t="s">
        <v>115</v>
      </c>
      <c r="C1131" s="1"/>
      <c r="D1131" s="1"/>
      <c r="E1131" s="2" t="s">
        <v>2265</v>
      </c>
      <c r="F1131" s="2" t="s">
        <v>2338</v>
      </c>
      <c r="G1131" s="2">
        <v>67</v>
      </c>
      <c r="H1131" s="2" t="s">
        <v>2348</v>
      </c>
      <c r="I1131" s="2"/>
      <c r="J1131" s="2">
        <v>89632645015</v>
      </c>
      <c r="K1131" s="1"/>
      <c r="L1131" s="1"/>
      <c r="M1131" s="1"/>
      <c r="N1131" s="1"/>
    </row>
    <row r="1132" spans="1:14" x14ac:dyDescent="0.25">
      <c r="A1132" s="1" t="s">
        <v>40</v>
      </c>
      <c r="B1132" s="1" t="s">
        <v>115</v>
      </c>
      <c r="C1132" s="1"/>
      <c r="D1132" s="1"/>
      <c r="E1132" s="2" t="s">
        <v>2265</v>
      </c>
      <c r="F1132" s="2" t="s">
        <v>2338</v>
      </c>
      <c r="G1132" s="2">
        <v>63</v>
      </c>
      <c r="H1132" s="2" t="s">
        <v>2346</v>
      </c>
      <c r="I1132" s="2"/>
      <c r="J1132" s="2" t="s">
        <v>2347</v>
      </c>
      <c r="K1132" s="1"/>
      <c r="L1132" s="1"/>
      <c r="M1132" s="1"/>
      <c r="N1132" s="1"/>
    </row>
    <row r="1133" spans="1:14" x14ac:dyDescent="0.25">
      <c r="A1133" s="1" t="s">
        <v>40</v>
      </c>
      <c r="B1133" s="1" t="s">
        <v>115</v>
      </c>
      <c r="C1133" s="1"/>
      <c r="D1133" s="1"/>
      <c r="E1133" s="2" t="s">
        <v>2265</v>
      </c>
      <c r="F1133" s="2" t="s">
        <v>2338</v>
      </c>
      <c r="G1133" s="2">
        <v>30</v>
      </c>
      <c r="H1133" s="2" t="s">
        <v>2342</v>
      </c>
      <c r="I1133" s="2"/>
      <c r="J1133" s="2" t="s">
        <v>2343</v>
      </c>
      <c r="K1133" s="1"/>
      <c r="L1133" s="1"/>
      <c r="M1133" s="1"/>
      <c r="N1133" s="1"/>
    </row>
    <row r="1134" spans="1:14" x14ac:dyDescent="0.25">
      <c r="A1134" s="1" t="s">
        <v>40</v>
      </c>
      <c r="B1134" s="1" t="s">
        <v>115</v>
      </c>
      <c r="C1134" s="1"/>
      <c r="D1134" s="1"/>
      <c r="E1134" s="2" t="s">
        <v>2265</v>
      </c>
      <c r="F1134" s="2" t="s">
        <v>2338</v>
      </c>
      <c r="G1134" s="2">
        <v>11</v>
      </c>
      <c r="H1134" s="2" t="s">
        <v>2339</v>
      </c>
      <c r="I1134" s="2"/>
      <c r="J1134" s="2"/>
      <c r="K1134" s="1"/>
      <c r="L1134" s="1"/>
      <c r="M1134" s="1"/>
      <c r="N1134" s="1"/>
    </row>
    <row r="1135" spans="1:14" x14ac:dyDescent="0.25">
      <c r="A1135" s="1" t="s">
        <v>40</v>
      </c>
      <c r="B1135" s="1" t="s">
        <v>115</v>
      </c>
      <c r="C1135" s="1"/>
      <c r="D1135" s="1"/>
      <c r="E1135" s="2" t="s">
        <v>2265</v>
      </c>
      <c r="F1135" s="2" t="s">
        <v>2338</v>
      </c>
      <c r="G1135" s="2">
        <v>38</v>
      </c>
      <c r="H1135" s="2" t="s">
        <v>2344</v>
      </c>
      <c r="I1135" s="2"/>
      <c r="J1135" s="2" t="s">
        <v>2345</v>
      </c>
      <c r="K1135" s="1"/>
      <c r="L1135" s="1"/>
      <c r="M1135" s="1"/>
      <c r="N1135" s="1"/>
    </row>
    <row r="1136" spans="1:14" x14ac:dyDescent="0.25">
      <c r="A1136" s="1" t="s">
        <v>40</v>
      </c>
      <c r="B1136" s="1" t="s">
        <v>115</v>
      </c>
      <c r="C1136" s="1"/>
      <c r="D1136" s="1"/>
      <c r="E1136" s="2" t="s">
        <v>2265</v>
      </c>
      <c r="F1136" s="2" t="s">
        <v>2338</v>
      </c>
      <c r="G1136" s="2">
        <v>77</v>
      </c>
      <c r="H1136" s="2" t="s">
        <v>2349</v>
      </c>
      <c r="I1136" s="2"/>
      <c r="J1136" s="13">
        <v>37014</v>
      </c>
      <c r="K1136" s="1"/>
      <c r="L1136" s="1"/>
      <c r="M1136" s="1"/>
      <c r="N1136" s="1"/>
    </row>
    <row r="1137" spans="1:14" x14ac:dyDescent="0.25">
      <c r="A1137" s="1" t="s">
        <v>35</v>
      </c>
      <c r="B1137" s="1" t="s">
        <v>36</v>
      </c>
      <c r="C1137" s="1"/>
      <c r="D1137" s="1"/>
      <c r="E1137" s="2" t="s">
        <v>2350</v>
      </c>
      <c r="F1137" s="1">
        <v>1</v>
      </c>
      <c r="G1137" s="1">
        <v>10</v>
      </c>
      <c r="H1137" s="2" t="s">
        <v>2351</v>
      </c>
      <c r="I1137" s="2"/>
      <c r="J1137" s="1" t="s">
        <v>2352</v>
      </c>
      <c r="K1137" s="1" t="s">
        <v>2353</v>
      </c>
      <c r="L1137" s="1" t="s">
        <v>531</v>
      </c>
      <c r="M1137" s="1"/>
      <c r="N1137" s="2">
        <v>135</v>
      </c>
    </row>
    <row r="1138" spans="1:14" x14ac:dyDescent="0.25">
      <c r="A1138" s="1" t="s">
        <v>35</v>
      </c>
      <c r="B1138" s="1" t="s">
        <v>36</v>
      </c>
      <c r="C1138" s="1"/>
      <c r="D1138" s="1"/>
      <c r="E1138" s="2" t="s">
        <v>2350</v>
      </c>
      <c r="F1138" s="1">
        <v>3</v>
      </c>
      <c r="G1138" s="1"/>
      <c r="H1138" s="1"/>
      <c r="I1138" s="2"/>
      <c r="J1138" s="1"/>
      <c r="K1138" s="1"/>
      <c r="L1138" s="1"/>
      <c r="M1138" s="1"/>
      <c r="N1138" s="2">
        <v>146</v>
      </c>
    </row>
    <row r="1139" spans="1:14" x14ac:dyDescent="0.25">
      <c r="A1139" s="1" t="s">
        <v>35</v>
      </c>
      <c r="B1139" s="1" t="s">
        <v>36</v>
      </c>
      <c r="C1139" s="1"/>
      <c r="D1139" s="1"/>
      <c r="E1139" s="2" t="s">
        <v>2350</v>
      </c>
      <c r="F1139" s="1">
        <v>5</v>
      </c>
      <c r="G1139" s="1">
        <v>3</v>
      </c>
      <c r="H1139" s="2" t="s">
        <v>2354</v>
      </c>
      <c r="I1139" s="2"/>
      <c r="J1139" s="1" t="s">
        <v>2355</v>
      </c>
      <c r="K1139" s="1" t="s">
        <v>2356</v>
      </c>
      <c r="L1139" s="1"/>
      <c r="M1139" s="1"/>
      <c r="N1139" s="2">
        <v>206.1</v>
      </c>
    </row>
    <row r="1140" spans="1:14" x14ac:dyDescent="0.25">
      <c r="A1140" s="1" t="s">
        <v>35</v>
      </c>
      <c r="B1140" s="1" t="s">
        <v>36</v>
      </c>
      <c r="C1140" s="1"/>
      <c r="D1140" s="1"/>
      <c r="E1140" s="2" t="s">
        <v>2350</v>
      </c>
      <c r="F1140" s="1">
        <v>7</v>
      </c>
      <c r="G1140" s="1">
        <v>9</v>
      </c>
      <c r="H1140" s="2" t="s">
        <v>2357</v>
      </c>
      <c r="I1140" s="2"/>
      <c r="J1140" s="1">
        <v>89138363986</v>
      </c>
      <c r="K1140" s="1"/>
      <c r="L1140" s="1"/>
      <c r="M1140" s="1"/>
      <c r="N1140" s="2">
        <v>106.8</v>
      </c>
    </row>
    <row r="1141" spans="1:14" x14ac:dyDescent="0.25">
      <c r="A1141" s="1" t="s">
        <v>35</v>
      </c>
      <c r="B1141" s="1" t="s">
        <v>36</v>
      </c>
      <c r="C1141" s="1"/>
      <c r="D1141" s="1"/>
      <c r="E1141" s="2" t="s">
        <v>2350</v>
      </c>
      <c r="F1141" s="1">
        <v>9</v>
      </c>
      <c r="G1141" s="1">
        <v>8</v>
      </c>
      <c r="H1141" s="2" t="s">
        <v>1473</v>
      </c>
      <c r="I1141" s="2"/>
      <c r="J1141" s="1" t="s">
        <v>2358</v>
      </c>
      <c r="K1141" s="1"/>
      <c r="L1141" s="1"/>
      <c r="M1141" s="1"/>
      <c r="N1141" s="2">
        <v>146</v>
      </c>
    </row>
    <row r="1142" spans="1:14" x14ac:dyDescent="0.25">
      <c r="A1142" s="1" t="s">
        <v>35</v>
      </c>
      <c r="B1142" s="1" t="s">
        <v>36</v>
      </c>
      <c r="C1142" s="1"/>
      <c r="D1142" s="1"/>
      <c r="E1142" s="2" t="s">
        <v>2350</v>
      </c>
      <c r="F1142" s="1">
        <v>11</v>
      </c>
      <c r="G1142" s="1">
        <v>1</v>
      </c>
      <c r="H1142" s="2" t="s">
        <v>2359</v>
      </c>
      <c r="I1142" s="2"/>
      <c r="J1142" s="1" t="s">
        <v>2360</v>
      </c>
      <c r="K1142" s="1"/>
      <c r="L1142" s="1"/>
      <c r="M1142" s="1"/>
      <c r="N1142" s="2">
        <v>146.4</v>
      </c>
    </row>
    <row r="1143" spans="1:14" x14ac:dyDescent="0.25">
      <c r="A1143" s="1" t="s">
        <v>35</v>
      </c>
      <c r="B1143" s="1" t="s">
        <v>36</v>
      </c>
      <c r="C1143" s="1"/>
      <c r="D1143" s="1"/>
      <c r="E1143" s="2" t="s">
        <v>2350</v>
      </c>
      <c r="F1143" s="1">
        <v>13</v>
      </c>
      <c r="G1143" s="1">
        <v>11</v>
      </c>
      <c r="H1143" s="2" t="s">
        <v>2361</v>
      </c>
      <c r="I1143" s="2"/>
      <c r="J1143" s="1" t="s">
        <v>2362</v>
      </c>
      <c r="K1143" s="1" t="s">
        <v>2363</v>
      </c>
      <c r="L1143" s="1" t="s">
        <v>531</v>
      </c>
      <c r="M1143" s="1"/>
      <c r="N1143" s="2">
        <v>148</v>
      </c>
    </row>
    <row r="1144" spans="1:14" x14ac:dyDescent="0.25">
      <c r="A1144" s="1" t="s">
        <v>35</v>
      </c>
      <c r="B1144" s="1" t="s">
        <v>36</v>
      </c>
      <c r="C1144" s="1"/>
      <c r="D1144" s="1"/>
      <c r="E1144" s="2" t="s">
        <v>2350</v>
      </c>
      <c r="F1144" s="1">
        <v>15</v>
      </c>
      <c r="G1144" s="1">
        <v>7</v>
      </c>
      <c r="H1144" s="2" t="s">
        <v>2364</v>
      </c>
      <c r="I1144" s="2"/>
      <c r="J1144" s="1" t="s">
        <v>2365</v>
      </c>
      <c r="K1144" s="1"/>
      <c r="L1144" s="1"/>
      <c r="M1144" s="1"/>
      <c r="N1144" s="2">
        <v>175.4</v>
      </c>
    </row>
    <row r="1145" spans="1:14" x14ac:dyDescent="0.25">
      <c r="A1145" s="1" t="s">
        <v>35</v>
      </c>
      <c r="B1145" s="1" t="s">
        <v>36</v>
      </c>
      <c r="C1145" s="1"/>
      <c r="D1145" s="1"/>
      <c r="E1145" s="2" t="s">
        <v>2350</v>
      </c>
      <c r="F1145" s="1">
        <v>17</v>
      </c>
      <c r="G1145" s="1"/>
      <c r="H1145" s="1"/>
      <c r="I1145" s="2"/>
      <c r="J1145" s="1"/>
      <c r="K1145" s="1"/>
      <c r="L1145" s="1"/>
      <c r="M1145" s="1"/>
      <c r="N1145" s="2">
        <v>0</v>
      </c>
    </row>
    <row r="1146" spans="1:14" x14ac:dyDescent="0.25">
      <c r="A1146" s="1" t="s">
        <v>35</v>
      </c>
      <c r="B1146" s="1" t="s">
        <v>36</v>
      </c>
      <c r="C1146" s="1"/>
      <c r="D1146" s="1"/>
      <c r="E1146" s="2" t="s">
        <v>2350</v>
      </c>
      <c r="F1146" s="1">
        <v>19</v>
      </c>
      <c r="G1146" s="1">
        <v>5</v>
      </c>
      <c r="H1146" s="2" t="s">
        <v>2366</v>
      </c>
      <c r="I1146" s="2"/>
      <c r="J1146" s="1" t="s">
        <v>2367</v>
      </c>
      <c r="K1146" s="1"/>
      <c r="L1146" s="1"/>
      <c r="M1146" s="1"/>
      <c r="N1146" s="2">
        <v>223.8</v>
      </c>
    </row>
    <row r="1147" spans="1:14" x14ac:dyDescent="0.25">
      <c r="A1147" s="1" t="s">
        <v>35</v>
      </c>
      <c r="B1147" s="1" t="s">
        <v>36</v>
      </c>
      <c r="C1147" s="1"/>
      <c r="D1147" s="1"/>
      <c r="E1147" s="2" t="s">
        <v>2350</v>
      </c>
      <c r="F1147" s="1">
        <v>21</v>
      </c>
      <c r="G1147" s="1"/>
      <c r="H1147" s="1"/>
      <c r="I1147" s="2"/>
      <c r="J1147" s="1"/>
      <c r="K1147" s="1"/>
      <c r="L1147" s="1"/>
      <c r="M1147" s="1"/>
      <c r="N1147" s="2">
        <v>219</v>
      </c>
    </row>
    <row r="1148" spans="1:14" x14ac:dyDescent="0.25">
      <c r="A1148" s="1" t="s">
        <v>40</v>
      </c>
      <c r="B1148" s="1" t="s">
        <v>322</v>
      </c>
      <c r="C1148" s="1"/>
      <c r="D1148" s="1"/>
      <c r="E1148" s="2" t="s">
        <v>2350</v>
      </c>
      <c r="F1148" s="2">
        <v>23</v>
      </c>
      <c r="G1148" s="2">
        <v>5</v>
      </c>
      <c r="H1148" s="2" t="s">
        <v>2368</v>
      </c>
      <c r="I1148" s="2"/>
      <c r="J1148" s="2" t="s">
        <v>2369</v>
      </c>
      <c r="K1148" s="1"/>
      <c r="L1148" s="1"/>
      <c r="M1148" s="1"/>
      <c r="N1148" s="1"/>
    </row>
    <row r="1149" spans="1:14" x14ac:dyDescent="0.25">
      <c r="A1149" s="1" t="s">
        <v>35</v>
      </c>
      <c r="B1149" s="1" t="s">
        <v>36</v>
      </c>
      <c r="C1149" s="1"/>
      <c r="D1149" s="1"/>
      <c r="E1149" s="2" t="s">
        <v>2350</v>
      </c>
      <c r="F1149" s="1">
        <v>25</v>
      </c>
      <c r="G1149" s="1">
        <v>7</v>
      </c>
      <c r="H1149" s="2" t="s">
        <v>2370</v>
      </c>
      <c r="I1149" s="2"/>
      <c r="J1149" s="1" t="s">
        <v>2371</v>
      </c>
      <c r="K1149" s="1"/>
      <c r="L1149" s="1" t="s">
        <v>376</v>
      </c>
      <c r="M1149" s="1"/>
      <c r="N1149" s="2">
        <v>0</v>
      </c>
    </row>
    <row r="1150" spans="1:14" x14ac:dyDescent="0.25">
      <c r="A1150" s="1" t="s">
        <v>40</v>
      </c>
      <c r="B1150" s="1" t="s">
        <v>322</v>
      </c>
      <c r="C1150" s="1"/>
      <c r="D1150" s="1"/>
      <c r="E1150" s="2" t="s">
        <v>2350</v>
      </c>
      <c r="F1150" s="2">
        <v>27</v>
      </c>
      <c r="G1150" s="2">
        <v>6</v>
      </c>
      <c r="H1150" s="2" t="s">
        <v>2372</v>
      </c>
      <c r="I1150" s="2"/>
      <c r="J1150" s="2" t="s">
        <v>2373</v>
      </c>
      <c r="K1150" s="1"/>
      <c r="L1150" s="1"/>
      <c r="M1150" s="1"/>
      <c r="N1150" s="1"/>
    </row>
    <row r="1151" spans="1:14" x14ac:dyDescent="0.25">
      <c r="A1151" s="1" t="s">
        <v>40</v>
      </c>
      <c r="B1151" s="1" t="s">
        <v>322</v>
      </c>
      <c r="C1151" s="1"/>
      <c r="D1151" s="1"/>
      <c r="E1151" s="2" t="s">
        <v>2350</v>
      </c>
      <c r="F1151" s="2">
        <v>29</v>
      </c>
      <c r="G1151" s="2">
        <v>3</v>
      </c>
      <c r="H1151" s="2" t="s">
        <v>2374</v>
      </c>
      <c r="I1151" s="2"/>
      <c r="J1151" s="2" t="s">
        <v>2375</v>
      </c>
      <c r="K1151" s="1"/>
      <c r="L1151" s="1"/>
      <c r="M1151" s="1"/>
      <c r="N1151" s="1"/>
    </row>
    <row r="1152" spans="1:14" x14ac:dyDescent="0.25">
      <c r="A1152" s="1" t="s">
        <v>40</v>
      </c>
      <c r="B1152" s="1" t="s">
        <v>322</v>
      </c>
      <c r="C1152" s="1"/>
      <c r="D1152" s="1"/>
      <c r="E1152" s="2" t="s">
        <v>2350</v>
      </c>
      <c r="F1152" s="2">
        <v>31</v>
      </c>
      <c r="G1152" s="2">
        <v>2</v>
      </c>
      <c r="H1152" s="2" t="s">
        <v>2376</v>
      </c>
      <c r="I1152" s="2"/>
      <c r="J1152" s="2" t="s">
        <v>2377</v>
      </c>
      <c r="K1152" s="1"/>
      <c r="L1152" s="1"/>
      <c r="M1152" s="1"/>
      <c r="N1152" s="1"/>
    </row>
    <row r="1153" spans="1:14" x14ac:dyDescent="0.25">
      <c r="A1153" s="1" t="s">
        <v>35</v>
      </c>
      <c r="B1153" s="1" t="s">
        <v>36</v>
      </c>
      <c r="C1153" s="1"/>
      <c r="D1153" s="1"/>
      <c r="E1153" s="2" t="s">
        <v>2350</v>
      </c>
      <c r="F1153" s="1" t="s">
        <v>2378</v>
      </c>
      <c r="G1153" s="1"/>
      <c r="H1153" s="1" t="s">
        <v>2379</v>
      </c>
      <c r="I1153" s="2"/>
      <c r="J1153" s="1"/>
      <c r="K1153" s="1"/>
      <c r="L1153" s="1"/>
      <c r="M1153" s="1"/>
      <c r="N1153" s="2">
        <v>704</v>
      </c>
    </row>
    <row r="1154" spans="1:14" x14ac:dyDescent="0.25">
      <c r="A1154" s="1" t="s">
        <v>35</v>
      </c>
      <c r="B1154" s="1" t="s">
        <v>36</v>
      </c>
      <c r="C1154" s="1"/>
      <c r="D1154" s="1"/>
      <c r="E1154" s="2" t="s">
        <v>2350</v>
      </c>
      <c r="F1154" s="1" t="s">
        <v>2380</v>
      </c>
      <c r="G1154" s="1"/>
      <c r="H1154" s="1" t="s">
        <v>2379</v>
      </c>
      <c r="I1154" s="2"/>
      <c r="J1154" s="1"/>
      <c r="K1154" s="1" t="s">
        <v>2381</v>
      </c>
      <c r="L1154" s="1"/>
      <c r="M1154" s="1"/>
      <c r="N1154" s="2">
        <v>886</v>
      </c>
    </row>
    <row r="1155" spans="1:14" x14ac:dyDescent="0.25">
      <c r="A1155" s="1" t="s">
        <v>35</v>
      </c>
      <c r="B1155" s="1" t="s">
        <v>36</v>
      </c>
      <c r="C1155" s="1"/>
      <c r="D1155" s="1"/>
      <c r="E1155" s="2" t="s">
        <v>2350</v>
      </c>
      <c r="F1155" s="1" t="s">
        <v>2382</v>
      </c>
      <c r="G1155" s="1">
        <v>22</v>
      </c>
      <c r="H1155" s="18" t="s">
        <v>2383</v>
      </c>
      <c r="I1155" s="2"/>
      <c r="J1155" s="1">
        <v>89832866766</v>
      </c>
      <c r="K1155" s="1"/>
      <c r="L1155" s="1"/>
      <c r="M1155" s="1"/>
      <c r="N1155" s="2">
        <v>1081.4000000000001</v>
      </c>
    </row>
    <row r="1156" spans="1:14" x14ac:dyDescent="0.25">
      <c r="A1156" s="1" t="s">
        <v>35</v>
      </c>
      <c r="B1156" s="1" t="s">
        <v>36</v>
      </c>
      <c r="C1156" s="1"/>
      <c r="D1156" s="1"/>
      <c r="E1156" s="2" t="s">
        <v>2350</v>
      </c>
      <c r="F1156" s="1" t="s">
        <v>408</v>
      </c>
      <c r="G1156" s="1">
        <v>6</v>
      </c>
      <c r="H1156" s="2" t="s">
        <v>2384</v>
      </c>
      <c r="I1156" s="2"/>
      <c r="J1156" s="1" t="s">
        <v>2385</v>
      </c>
      <c r="K1156" s="1" t="s">
        <v>2386</v>
      </c>
      <c r="L1156" s="1"/>
      <c r="M1156" s="1" t="s">
        <v>2387</v>
      </c>
      <c r="N1156" s="2">
        <v>248.4</v>
      </c>
    </row>
  </sheetData>
  <autoFilter ref="A1:N1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Рейтинг 2018</vt:lpstr>
      <vt:lpstr>Кураторы</vt:lpstr>
      <vt:lpstr>Рейтинг 2019 </vt:lpstr>
      <vt:lpstr>Старшие с участниками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Сперанский Михаил Викторович</dc:creator>
  <cp:lastModifiedBy>Патенко Елена Анатольевна</cp:lastModifiedBy>
  <cp:lastPrinted>2019-05-08T06:21:36Z</cp:lastPrinted>
  <dcterms:created xsi:type="dcterms:W3CDTF">2017-10-09T12:00:29Z</dcterms:created>
  <dcterms:modified xsi:type="dcterms:W3CDTF">2019-05-08T09:21:31Z</dcterms:modified>
</cp:coreProperties>
</file>