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доходов'!$W$338</definedName>
    <definedName name="_xlnm.Print_Titles" localSheetId="0">'Роспись доходов'!$9:$10</definedName>
    <definedName name="_xlnm.Print_Area" localSheetId="0">'Роспись доходов'!$C$1:$W$339</definedName>
  </definedNames>
  <calcPr calcId="152511"/>
</workbook>
</file>

<file path=xl/calcChain.xml><?xml version="1.0" encoding="utf-8"?>
<calcChain xmlns="http://schemas.openxmlformats.org/spreadsheetml/2006/main">
  <c r="W334" i="1" l="1"/>
  <c r="W335" i="1"/>
  <c r="W336" i="1"/>
  <c r="W337" i="1"/>
  <c r="W338" i="1"/>
  <c r="V217" i="1"/>
  <c r="V216" i="1"/>
  <c r="V215" i="1" s="1"/>
  <c r="V339" i="1" s="1"/>
  <c r="V325" i="1"/>
  <c r="U325" i="1"/>
  <c r="V326" i="1"/>
  <c r="U326" i="1"/>
  <c r="V312" i="1"/>
  <c r="V247" i="1"/>
  <c r="V248" i="1"/>
  <c r="V243" i="1"/>
  <c r="V239" i="1"/>
  <c r="V237" i="1"/>
  <c r="W189" i="1"/>
  <c r="W190" i="1"/>
  <c r="W94" i="1"/>
  <c r="W88" i="1"/>
  <c r="W89" i="1"/>
  <c r="V52" i="1"/>
  <c r="W53" i="1"/>
  <c r="W40" i="1"/>
  <c r="W26" i="1"/>
  <c r="W27" i="1"/>
  <c r="W19" i="1"/>
  <c r="W17" i="1"/>
  <c r="W18" i="1"/>
  <c r="V330" i="1" l="1"/>
  <c r="U330" i="1"/>
  <c r="V331" i="1"/>
  <c r="W331" i="1" s="1"/>
  <c r="U331" i="1"/>
  <c r="W332" i="1"/>
  <c r="W333" i="1"/>
  <c r="V322" i="1"/>
  <c r="V321" i="1"/>
  <c r="U321" i="1"/>
  <c r="U322" i="1"/>
  <c r="W323" i="1"/>
  <c r="U281" i="1"/>
  <c r="U312" i="1"/>
  <c r="W318" i="1"/>
  <c r="W314" i="1"/>
  <c r="W305" i="1"/>
  <c r="V305" i="1"/>
  <c r="U305" i="1"/>
  <c r="W322" i="1" l="1"/>
  <c r="W321" i="1"/>
  <c r="W207" i="1"/>
  <c r="W205" i="1"/>
  <c r="W197" i="1"/>
  <c r="W198" i="1"/>
  <c r="V196" i="1"/>
  <c r="U196" i="1"/>
  <c r="W196" i="1" s="1"/>
  <c r="W185" i="1"/>
  <c r="W140" i="1" l="1"/>
  <c r="W141" i="1"/>
  <c r="U138" i="1"/>
  <c r="V139" i="1"/>
  <c r="U139" i="1"/>
  <c r="W139" i="1" s="1"/>
  <c r="W132" i="1"/>
  <c r="W133" i="1"/>
  <c r="W134" i="1"/>
  <c r="V131" i="1"/>
  <c r="W131" i="1" s="1"/>
  <c r="U131" i="1"/>
  <c r="U130" i="1" s="1"/>
  <c r="W52" i="1"/>
  <c r="U52" i="1"/>
  <c r="V30" i="1"/>
  <c r="W37" i="1"/>
  <c r="V33" i="1"/>
  <c r="V36" i="1"/>
  <c r="V39" i="1"/>
  <c r="W39" i="1" s="1"/>
  <c r="U39" i="1"/>
  <c r="U36" i="1"/>
  <c r="U35" i="1" s="1"/>
  <c r="U33" i="1"/>
  <c r="V130" i="1" l="1"/>
  <c r="W130" i="1" s="1"/>
  <c r="W33" i="1"/>
  <c r="W317" i="1"/>
  <c r="W316" i="1"/>
  <c r="W275" i="1"/>
  <c r="W263" i="1"/>
  <c r="W240" i="1" l="1"/>
  <c r="V195" i="1"/>
  <c r="U195" i="1"/>
  <c r="V138" i="1"/>
  <c r="W138" i="1" s="1"/>
  <c r="V117" i="1"/>
  <c r="U117" i="1"/>
  <c r="V86" i="1"/>
  <c r="U86" i="1"/>
  <c r="V14" i="1"/>
  <c r="W320" i="1"/>
  <c r="U248" i="1"/>
  <c r="W278" i="1"/>
  <c r="W260" i="1"/>
  <c r="W261" i="1"/>
  <c r="W262" i="1"/>
  <c r="W258" i="1"/>
  <c r="W252" i="1"/>
  <c r="W253" i="1"/>
  <c r="W254" i="1"/>
  <c r="W255" i="1"/>
  <c r="W256" i="1"/>
  <c r="W257" i="1"/>
  <c r="W250" i="1"/>
  <c r="W249" i="1"/>
  <c r="V149" i="1"/>
  <c r="V148" i="1" s="1"/>
  <c r="U149" i="1"/>
  <c r="U148" i="1" s="1"/>
  <c r="W195" i="1" l="1"/>
  <c r="W149" i="1"/>
  <c r="V329" i="1"/>
  <c r="U329" i="1" l="1"/>
  <c r="U328" i="1" s="1"/>
  <c r="W330" i="1"/>
  <c r="V328" i="1"/>
  <c r="V208" i="1"/>
  <c r="V206" i="1" s="1"/>
  <c r="U208" i="1"/>
  <c r="U206" i="1" s="1"/>
  <c r="W206" i="1" s="1"/>
  <c r="W161" i="1"/>
  <c r="W163" i="1"/>
  <c r="W165" i="1"/>
  <c r="W167" i="1"/>
  <c r="W169" i="1"/>
  <c r="W150" i="1"/>
  <c r="W107" i="1"/>
  <c r="W306" i="1"/>
  <c r="W276" i="1"/>
  <c r="W272" i="1"/>
  <c r="W329" i="1" l="1"/>
  <c r="W328" i="1"/>
  <c r="V20" i="1"/>
  <c r="U20" i="1"/>
  <c r="U62" i="1"/>
  <c r="V212" i="1" l="1"/>
  <c r="V164" i="1"/>
  <c r="U164" i="1"/>
  <c r="V93" i="1"/>
  <c r="U93" i="1"/>
  <c r="U92" i="1" s="1"/>
  <c r="V92" i="1" l="1"/>
  <c r="W92" i="1" s="1"/>
  <c r="W93" i="1"/>
  <c r="W164" i="1"/>
  <c r="U212" i="1"/>
  <c r="U211" i="1" s="1"/>
  <c r="U210" i="1" s="1"/>
  <c r="U102" i="1"/>
  <c r="V49" i="1" l="1"/>
  <c r="U49" i="1"/>
  <c r="V311" i="1"/>
  <c r="W313" i="1"/>
  <c r="W274" i="1"/>
  <c r="W268" i="1"/>
  <c r="W265" i="1"/>
  <c r="W137" i="1" l="1"/>
  <c r="U324" i="1"/>
  <c r="U215" i="1" s="1"/>
  <c r="W315" i="1"/>
  <c r="W294" i="1"/>
  <c r="W295" i="1"/>
  <c r="W290" i="1"/>
  <c r="W273" i="1"/>
  <c r="W271" i="1"/>
  <c r="W270" i="1"/>
  <c r="W267" i="1"/>
  <c r="W266" i="1"/>
  <c r="W246" i="1"/>
  <c r="V245" i="1"/>
  <c r="V106" i="1"/>
  <c r="U106" i="1"/>
  <c r="V57" i="1"/>
  <c r="U57" i="1"/>
  <c r="U245" i="1"/>
  <c r="W106" i="1" l="1"/>
  <c r="W245" i="1"/>
  <c r="V324" i="1"/>
  <c r="W15" i="1"/>
  <c r="W16" i="1"/>
  <c r="W21" i="1"/>
  <c r="W22" i="1"/>
  <c r="W23" i="1"/>
  <c r="W25" i="1"/>
  <c r="W31" i="1"/>
  <c r="W34" i="1"/>
  <c r="W36" i="1"/>
  <c r="W44" i="1"/>
  <c r="W47" i="1"/>
  <c r="W61" i="1"/>
  <c r="W63" i="1"/>
  <c r="W66" i="1"/>
  <c r="W69" i="1"/>
  <c r="W71" i="1"/>
  <c r="W74" i="1"/>
  <c r="W78" i="1"/>
  <c r="W82" i="1"/>
  <c r="W84" i="1"/>
  <c r="W87" i="1"/>
  <c r="W91" i="1"/>
  <c r="W97" i="1"/>
  <c r="W99" i="1"/>
  <c r="W105" i="1"/>
  <c r="W111" i="1"/>
  <c r="W113" i="1"/>
  <c r="W116" i="1"/>
  <c r="W119" i="1"/>
  <c r="W122" i="1"/>
  <c r="W127" i="1"/>
  <c r="W128" i="1"/>
  <c r="W129" i="1"/>
  <c r="W146" i="1"/>
  <c r="W147" i="1"/>
  <c r="W151" i="1"/>
  <c r="W154" i="1"/>
  <c r="W155" i="1"/>
  <c r="W157" i="1"/>
  <c r="W171" i="1"/>
  <c r="W174" i="1"/>
  <c r="W176" i="1"/>
  <c r="W179" i="1"/>
  <c r="W180" i="1"/>
  <c r="W182" i="1"/>
  <c r="W188" i="1"/>
  <c r="W191" i="1"/>
  <c r="W194" i="1"/>
  <c r="W209" i="1"/>
  <c r="W219" i="1"/>
  <c r="W221" i="1"/>
  <c r="W223" i="1"/>
  <c r="W226" i="1"/>
  <c r="W227" i="1"/>
  <c r="W230" i="1"/>
  <c r="W232" i="1"/>
  <c r="W233" i="1"/>
  <c r="W234" i="1"/>
  <c r="W236" i="1"/>
  <c r="W238" i="1"/>
  <c r="W242" i="1"/>
  <c r="W244" i="1"/>
  <c r="W251" i="1"/>
  <c r="W259" i="1"/>
  <c r="W264" i="1"/>
  <c r="W269" i="1"/>
  <c r="W277" i="1"/>
  <c r="W282" i="1"/>
  <c r="W283" i="1"/>
  <c r="W284" i="1"/>
  <c r="W285" i="1"/>
  <c r="W286" i="1"/>
  <c r="W287" i="1"/>
  <c r="W288" i="1"/>
  <c r="W289" i="1"/>
  <c r="W291" i="1"/>
  <c r="W292" i="1"/>
  <c r="W293" i="1"/>
  <c r="W296" i="1"/>
  <c r="W297" i="1"/>
  <c r="W298" i="1"/>
  <c r="W299" i="1"/>
  <c r="W301" i="1"/>
  <c r="W303" i="1"/>
  <c r="W308" i="1"/>
  <c r="W310" i="1"/>
  <c r="W319" i="1"/>
  <c r="V281" i="1"/>
  <c r="V280" i="1" s="1"/>
  <c r="V200" i="1"/>
  <c r="U200" i="1"/>
  <c r="U204" i="1"/>
  <c r="V204" i="1"/>
  <c r="W204" i="1" s="1"/>
  <c r="V193" i="1"/>
  <c r="V199" i="1" l="1"/>
  <c r="U199" i="1"/>
  <c r="V211" i="1"/>
  <c r="V210" i="1" s="1"/>
  <c r="V229" i="1"/>
  <c r="V225" i="1"/>
  <c r="V224" i="1" s="1"/>
  <c r="V222" i="1" s="1"/>
  <c r="V187" i="1"/>
  <c r="V184" i="1"/>
  <c r="W184" i="1" s="1"/>
  <c r="U184" i="1"/>
  <c r="V181" i="1"/>
  <c r="V178" i="1"/>
  <c r="V173" i="1"/>
  <c r="V170" i="1"/>
  <c r="V168" i="1"/>
  <c r="V162" i="1"/>
  <c r="U162" i="1"/>
  <c r="V160" i="1"/>
  <c r="U160" i="1"/>
  <c r="V153" i="1"/>
  <c r="V152" i="1" s="1"/>
  <c r="V158" i="1"/>
  <c r="V156" i="1"/>
  <c r="V145" i="1"/>
  <c r="V46" i="1"/>
  <c r="U46" i="1"/>
  <c r="V43" i="1"/>
  <c r="U43" i="1"/>
  <c r="V335" i="1"/>
  <c r="V334" i="1" s="1"/>
  <c r="U335" i="1"/>
  <c r="U334" i="1" s="1"/>
  <c r="V309" i="1"/>
  <c r="V307" i="1"/>
  <c r="U311" i="1"/>
  <c r="U309" i="1"/>
  <c r="U307" i="1"/>
  <c r="V300" i="1"/>
  <c r="V302" i="1"/>
  <c r="U302" i="1"/>
  <c r="U300" i="1"/>
  <c r="V228" i="1"/>
  <c r="U243" i="1"/>
  <c r="V241" i="1"/>
  <c r="V235" i="1"/>
  <c r="V231" i="1"/>
  <c r="U241" i="1"/>
  <c r="U239" i="1"/>
  <c r="U237" i="1"/>
  <c r="U235" i="1"/>
  <c r="U231" i="1"/>
  <c r="U229" i="1"/>
  <c r="U225" i="1"/>
  <c r="U222" i="1"/>
  <c r="U220" i="1"/>
  <c r="U218" i="1"/>
  <c r="U187" i="1"/>
  <c r="U186" i="1" s="1"/>
  <c r="U193" i="1"/>
  <c r="U181" i="1"/>
  <c r="U178" i="1"/>
  <c r="U177" i="1" s="1"/>
  <c r="U173" i="1"/>
  <c r="U172" i="1" s="1"/>
  <c r="U170" i="1"/>
  <c r="U168" i="1"/>
  <c r="V166" i="1"/>
  <c r="U166" i="1"/>
  <c r="U158" i="1"/>
  <c r="U156" i="1"/>
  <c r="U153" i="1"/>
  <c r="U152" i="1" s="1"/>
  <c r="U145" i="1"/>
  <c r="V136" i="1"/>
  <c r="U136" i="1"/>
  <c r="U135" i="1" s="1"/>
  <c r="V126" i="1"/>
  <c r="U126" i="1"/>
  <c r="U125" i="1" s="1"/>
  <c r="V121" i="1"/>
  <c r="U121" i="1"/>
  <c r="U120" i="1" s="1"/>
  <c r="V115" i="1"/>
  <c r="U115" i="1"/>
  <c r="V112" i="1"/>
  <c r="V110" i="1"/>
  <c r="U112" i="1"/>
  <c r="U110" i="1"/>
  <c r="V102" i="1"/>
  <c r="U101" i="1"/>
  <c r="U100" i="1" s="1"/>
  <c r="V98" i="1"/>
  <c r="U98" i="1"/>
  <c r="V96" i="1"/>
  <c r="U96" i="1"/>
  <c r="U95" i="1" s="1"/>
  <c r="V90" i="1"/>
  <c r="U90" i="1"/>
  <c r="V83" i="1"/>
  <c r="V81" i="1"/>
  <c r="U85" i="1"/>
  <c r="U83" i="1"/>
  <c r="U81" i="1"/>
  <c r="V77" i="1"/>
  <c r="U77" i="1"/>
  <c r="U76" i="1" s="1"/>
  <c r="U75" i="1" s="1"/>
  <c r="V73" i="1"/>
  <c r="U73" i="1"/>
  <c r="V70" i="1"/>
  <c r="U70" i="1"/>
  <c r="V68" i="1"/>
  <c r="U68" i="1"/>
  <c r="V65" i="1"/>
  <c r="U65" i="1"/>
  <c r="V62" i="1"/>
  <c r="V60" i="1"/>
  <c r="U60" i="1"/>
  <c r="V38" i="1"/>
  <c r="U38" i="1"/>
  <c r="V35" i="1"/>
  <c r="V32" i="1"/>
  <c r="U32" i="1"/>
  <c r="U30" i="1"/>
  <c r="W30" i="1" s="1"/>
  <c r="V13" i="1"/>
  <c r="U14" i="1"/>
  <c r="U13" i="1" s="1"/>
  <c r="V304" i="1" l="1"/>
  <c r="U304" i="1"/>
  <c r="V192" i="1"/>
  <c r="W160" i="1"/>
  <c r="W166" i="1"/>
  <c r="W162" i="1"/>
  <c r="W168" i="1"/>
  <c r="W237" i="1"/>
  <c r="W243" i="1"/>
  <c r="W231" i="1"/>
  <c r="W81" i="1"/>
  <c r="U42" i="1"/>
  <c r="V42" i="1"/>
  <c r="W35" i="1"/>
  <c r="W65" i="1"/>
  <c r="W70" i="1"/>
  <c r="W90" i="1"/>
  <c r="W112" i="1"/>
  <c r="W117" i="1"/>
  <c r="W60" i="1"/>
  <c r="U72" i="1"/>
  <c r="W83" i="1"/>
  <c r="W235" i="1"/>
  <c r="W43" i="1"/>
  <c r="V76" i="1"/>
  <c r="W77" i="1"/>
  <c r="V95" i="1"/>
  <c r="W95" i="1" s="1"/>
  <c r="W96" i="1"/>
  <c r="V101" i="1"/>
  <c r="V100" i="1" s="1"/>
  <c r="W102" i="1"/>
  <c r="V125" i="1"/>
  <c r="W125" i="1" s="1"/>
  <c r="W126" i="1"/>
  <c r="V172" i="1"/>
  <c r="W172" i="1" s="1"/>
  <c r="W173" i="1"/>
  <c r="V220" i="1"/>
  <c r="W220" i="1" s="1"/>
  <c r="W222" i="1"/>
  <c r="W152" i="1"/>
  <c r="W239" i="1"/>
  <c r="W302" i="1"/>
  <c r="W148" i="1"/>
  <c r="W153" i="1"/>
  <c r="V177" i="1"/>
  <c r="W177" i="1" s="1"/>
  <c r="W178" i="1"/>
  <c r="W187" i="1"/>
  <c r="W20" i="1"/>
  <c r="W32" i="1"/>
  <c r="W38" i="1"/>
  <c r="W62" i="1"/>
  <c r="W68" i="1"/>
  <c r="W73" i="1"/>
  <c r="V85" i="1"/>
  <c r="W85" i="1" s="1"/>
  <c r="W86" i="1"/>
  <c r="W98" i="1"/>
  <c r="V120" i="1"/>
  <c r="W120" i="1" s="1"/>
  <c r="W121" i="1"/>
  <c r="W136" i="1"/>
  <c r="V186" i="1"/>
  <c r="W241" i="1"/>
  <c r="W300" i="1"/>
  <c r="W307" i="1"/>
  <c r="W46" i="1"/>
  <c r="W156" i="1"/>
  <c r="W181" i="1"/>
  <c r="W13" i="1"/>
  <c r="W14" i="1"/>
  <c r="U192" i="1"/>
  <c r="W193" i="1"/>
  <c r="W229" i="1"/>
  <c r="W311" i="1"/>
  <c r="W312" i="1"/>
  <c r="W110" i="1"/>
  <c r="W115" i="1"/>
  <c r="W309" i="1"/>
  <c r="V144" i="1"/>
  <c r="W145" i="1"/>
  <c r="W170" i="1"/>
  <c r="W208" i="1"/>
  <c r="V279" i="1"/>
  <c r="U280" i="1"/>
  <c r="W280" i="1" s="1"/>
  <c r="W281" i="1"/>
  <c r="U247" i="1"/>
  <c r="W247" i="1" s="1"/>
  <c r="W248" i="1"/>
  <c r="U224" i="1"/>
  <c r="W224" i="1" s="1"/>
  <c r="W225" i="1"/>
  <c r="U124" i="1"/>
  <c r="U123" i="1" s="1"/>
  <c r="U183" i="1"/>
  <c r="V218" i="1"/>
  <c r="V135" i="1"/>
  <c r="W135" i="1" s="1"/>
  <c r="U144" i="1"/>
  <c r="U143" i="1" s="1"/>
  <c r="V114" i="1"/>
  <c r="U12" i="1"/>
  <c r="U29" i="1"/>
  <c r="U28" i="1" s="1"/>
  <c r="U67" i="1"/>
  <c r="U64" i="1" s="1"/>
  <c r="V29" i="1"/>
  <c r="V67" i="1"/>
  <c r="U80" i="1"/>
  <c r="U79" i="1" s="1"/>
  <c r="U114" i="1"/>
  <c r="U109" i="1" s="1"/>
  <c r="W192" i="1" l="1"/>
  <c r="V143" i="1"/>
  <c r="W143" i="1" s="1"/>
  <c r="U41" i="1"/>
  <c r="U142" i="1"/>
  <c r="U217" i="1"/>
  <c r="V124" i="1"/>
  <c r="W124" i="1" s="1"/>
  <c r="V80" i="1"/>
  <c r="V79" i="1" s="1"/>
  <c r="V12" i="1"/>
  <c r="W12" i="1" s="1"/>
  <c r="W304" i="1"/>
  <c r="V64" i="1"/>
  <c r="W64" i="1" s="1"/>
  <c r="W67" i="1"/>
  <c r="W42" i="1"/>
  <c r="U228" i="1"/>
  <c r="V183" i="1"/>
  <c r="W183" i="1" s="1"/>
  <c r="W186" i="1"/>
  <c r="W144" i="1"/>
  <c r="W218" i="1"/>
  <c r="V28" i="1"/>
  <c r="W28" i="1" s="1"/>
  <c r="W29" i="1"/>
  <c r="V109" i="1"/>
  <c r="W114" i="1"/>
  <c r="W100" i="1"/>
  <c r="W101" i="1"/>
  <c r="V75" i="1"/>
  <c r="V72" i="1" s="1"/>
  <c r="W76" i="1"/>
  <c r="U279" i="1"/>
  <c r="W279" i="1" s="1"/>
  <c r="V41" i="1"/>
  <c r="U108" i="1"/>
  <c r="V123" i="1" l="1"/>
  <c r="W123" i="1" s="1"/>
  <c r="W228" i="1"/>
  <c r="U216" i="1"/>
  <c r="V142" i="1"/>
  <c r="W142" i="1" s="1"/>
  <c r="W80" i="1"/>
  <c r="W79" i="1"/>
  <c r="W75" i="1"/>
  <c r="W72" i="1"/>
  <c r="W41" i="1"/>
  <c r="V108" i="1"/>
  <c r="W108" i="1" s="1"/>
  <c r="W109" i="1"/>
  <c r="W217" i="1"/>
  <c r="U11" i="1"/>
  <c r="W215" i="1" l="1"/>
  <c r="W216" i="1"/>
  <c r="V11" i="1"/>
  <c r="U339" i="1"/>
  <c r="W339" i="1" l="1"/>
  <c r="W11" i="1"/>
</calcChain>
</file>

<file path=xl/sharedStrings.xml><?xml version="1.0" encoding="utf-8"?>
<sst xmlns="http://schemas.openxmlformats.org/spreadsheetml/2006/main" count="1031" uniqueCount="589">
  <si>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</si>
  <si>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</si>
  <si>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</si>
  <si>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</si>
  <si>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</si>
  <si>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</si>
  <si>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</si>
  <si>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</si>
  <si>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</si>
  <si>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</si>
  <si>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</si>
  <si>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</si>
  <si>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</si>
  <si>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</si>
  <si>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10101014020000110</t>
  </si>
  <si>
    <t>10102000010000110</t>
  </si>
  <si>
    <t>Налог на доходы физических лиц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</si>
  <si>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</si>
  <si>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</si>
  <si>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</si>
  <si>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</si>
  <si>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</si>
  <si>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</si>
  <si>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</si>
  <si>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</si>
  <si>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</si>
  <si>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</si>
  <si>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</si>
  <si>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</si>
  <si>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</si>
  <si>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</si>
  <si>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</si>
  <si>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</si>
  <si>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</si>
  <si>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</si>
  <si>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</si>
  <si>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</si>
  <si>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</si>
  <si>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</si>
  <si>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</si>
  <si>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</si>
  <si>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</si>
  <si>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</si>
  <si>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</si>
  <si>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</si>
  <si>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</si>
  <si>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</si>
  <si>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</si>
  <si>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</si>
  <si>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</si>
  <si>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</si>
  <si>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</si>
  <si>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</si>
  <si>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</si>
  <si>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</si>
  <si>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</si>
  <si>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</si>
  <si>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</si>
  <si>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</si>
  <si>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</si>
  <si>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</si>
  <si>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</si>
  <si>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</si>
  <si>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</si>
  <si>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</si>
  <si>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</si>
  <si>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</si>
  <si>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</si>
  <si>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</si>
  <si>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</si>
  <si>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</si>
  <si>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</si>
  <si>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</si>
  <si>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</si>
  <si>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</si>
  <si>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</si>
  <si>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</si>
  <si>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</si>
  <si>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</si>
  <si>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</si>
  <si>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</si>
  <si>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</si>
  <si>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</si>
  <si>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</si>
  <si>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</si>
  <si>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</si>
  <si>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</si>
  <si>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</si>
  <si>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</si>
  <si>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</si>
  <si>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</si>
  <si>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</si>
  <si>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</si>
  <si>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</si>
  <si>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</si>
  <si>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</si>
  <si>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</si>
  <si>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</si>
  <si>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</si>
  <si>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</si>
  <si>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</si>
  <si>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</si>
  <si>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</si>
  <si>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</si>
  <si>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</si>
  <si>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</si>
  <si>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</si>
  <si>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</si>
  <si>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</si>
  <si>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</si>
  <si>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</si>
  <si>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</si>
  <si>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</si>
  <si>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</si>
  <si>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</si>
  <si>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</si>
  <si>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</si>
  <si>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</si>
  <si>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</si>
  <si>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</si>
  <si>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</si>
  <si>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</si>
  <si>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</si>
  <si>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</si>
  <si>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</si>
  <si>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</si>
  <si>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</si>
  <si>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</si>
  <si>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</si>
  <si>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</si>
  <si>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</si>
  <si>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</si>
  <si>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</si>
  <si>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</si>
  <si>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</si>
  <si>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</si>
  <si>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</si>
  <si>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</si>
  <si>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</si>
  <si>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</si>
  <si>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</si>
  <si>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</si>
  <si>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</si>
  <si>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</si>
  <si>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</si>
  <si>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</si>
  <si>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</si>
  <si>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</si>
  <si>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</si>
  <si>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</si>
  <si>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</si>
  <si>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</si>
  <si>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</si>
  <si>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</si>
  <si>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</si>
  <si>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</si>
  <si>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</si>
  <si>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</si>
  <si>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</si>
  <si>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</si>
  <si>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</si>
  <si>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</si>
  <si>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</si>
  <si>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</si>
  <si>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</si>
  <si>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</si>
  <si>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</si>
  <si>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</si>
  <si>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</si>
  <si>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</si>
  <si>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</si>
  <si>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</si>
  <si>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</si>
  <si>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</si>
  <si>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</si>
  <si>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</si>
  <si>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</si>
  <si>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</si>
  <si>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</si>
  <si>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</si>
  <si>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</si>
  <si>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</si>
  <si>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</si>
  <si>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</si>
  <si>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</si>
  <si>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</si>
  <si>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</si>
  <si>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</si>
  <si>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</si>
  <si>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</si>
  <si>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</si>
  <si>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</si>
  <si>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</si>
  <si>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</si>
  <si>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</si>
  <si>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</si>
  <si>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</si>
  <si>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</si>
  <si>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</si>
  <si>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</si>
  <si>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</si>
  <si>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</si>
  <si>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</si>
  <si>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</si>
  <si>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</si>
  <si>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</si>
  <si>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</si>
  <si>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</si>
  <si>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</si>
  <si>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</si>
  <si>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</si>
  <si>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</si>
  <si>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</si>
  <si>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</si>
  <si>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</si>
  <si>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</si>
  <si>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</si>
  <si>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</si>
  <si>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</si>
  <si>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</si>
  <si>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</si>
  <si>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</si>
  <si>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</si>
  <si>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</si>
  <si>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</si>
  <si>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</si>
  <si>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</si>
  <si>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</si>
  <si>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</si>
  <si>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</si>
  <si>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</si>
  <si>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</si>
  <si>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</si>
  <si>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</si>
  <si>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</si>
  <si>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</si>
  <si>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</si>
  <si>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</si>
  <si>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</si>
  <si>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</si>
  <si>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</si>
  <si>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</si>
  <si>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</si>
  <si>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</si>
  <si>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</si>
  <si>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</si>
  <si>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</si>
  <si>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</si>
  <si>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</si>
  <si>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</si>
  <si>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</si>
  <si>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</si>
  <si>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</si>
  <si>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</si>
  <si>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</si>
  <si>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</si>
  <si>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</si>
  <si>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</si>
  <si>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</si>
  <si>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</si>
  <si>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</si>
  <si>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</si>
  <si>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</si>
  <si>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</si>
  <si>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</si>
  <si>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</si>
  <si>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</si>
  <si>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</si>
  <si>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</si>
  <si>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</si>
  <si>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</si>
  <si>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</si>
  <si>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</si>
  <si>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</si>
  <si>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</si>
  <si>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</si>
  <si>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</si>
  <si>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</si>
  <si>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</si>
  <si>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</si>
  <si>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</si>
  <si>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</si>
  <si>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</si>
  <si>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</si>
  <si>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</si>
  <si>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</si>
  <si>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</si>
  <si>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</si>
  <si>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</si>
  <si>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</si>
  <si>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</si>
  <si>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</si>
  <si>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</si>
  <si>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</si>
  <si>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</si>
  <si>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</si>
  <si>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</si>
  <si>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</si>
  <si>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</si>
  <si>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</si>
  <si>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</si>
  <si>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</si>
  <si>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</si>
  <si>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</si>
  <si>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</si>
  <si>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</si>
  <si>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</si>
  <si>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</si>
  <si>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</si>
  <si>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</si>
  <si>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</si>
  <si>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</si>
  <si>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</si>
  <si>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</si>
  <si>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</si>
  <si>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</si>
  <si>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</si>
  <si>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</si>
  <si>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</si>
  <si>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</si>
  <si>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</si>
  <si>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</si>
  <si>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</si>
  <si>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</si>
  <si>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</si>
  <si>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</si>
  <si>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</si>
  <si>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</si>
  <si>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</si>
  <si>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</si>
  <si>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</si>
  <si>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</si>
  <si>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</si>
  <si>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</si>
  <si>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</si>
  <si>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</si>
  <si>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</si>
  <si>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</si>
  <si>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</si>
  <si>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</si>
  <si>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</si>
  <si>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</si>
  <si>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</si>
  <si>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</si>
  <si>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</si>
  <si>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</si>
  <si>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</si>
  <si>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</si>
  <si>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</si>
  <si>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</si>
  <si>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</si>
  <si>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</si>
  <si>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</si>
  <si>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</si>
  <si>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</si>
  <si>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</si>
  <si>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</si>
  <si>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</si>
  <si>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</si>
  <si>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</si>
  <si>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</si>
  <si>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</si>
  <si>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</si>
  <si>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</si>
  <si>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</si>
  <si>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</si>
  <si>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</si>
  <si>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</si>
  <si>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</si>
  <si>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</si>
  <si>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</si>
  <si>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</si>
  <si>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</si>
  <si>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</si>
  <si>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</si>
  <si>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</si>
  <si>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</si>
  <si>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</si>
  <si>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</si>
  <si>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</si>
  <si>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</si>
  <si>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</si>
  <si>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</si>
  <si>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</si>
  <si>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</si>
  <si>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</si>
  <si>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</si>
  <si>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</si>
  <si>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</si>
  <si>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</si>
  <si>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</si>
  <si>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</si>
  <si>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</si>
  <si>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</si>
  <si>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</si>
  <si>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</si>
  <si>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</si>
  <si>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</si>
  <si>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</si>
  <si>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</si>
  <si>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</si>
  <si>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</si>
  <si>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</si>
  <si>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</si>
  <si>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</si>
  <si>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</si>
  <si>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</si>
  <si>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</si>
  <si>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</si>
  <si>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</si>
  <si>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</si>
  <si>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</si>
  <si>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</si>
  <si>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</si>
  <si>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</si>
  <si>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</si>
  <si>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</si>
  <si>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</si>
  <si>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</si>
  <si>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</si>
  <si>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</si>
  <si>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</si>
  <si>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</si>
  <si>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</si>
  <si>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</si>
  <si>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</si>
  <si>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</si>
  <si>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</si>
  <si>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</si>
  <si>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</si>
  <si>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</si>
  <si>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</si>
  <si>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</si>
  <si>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</si>
  <si>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</si>
  <si>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</si>
  <si>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</si>
  <si>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</si>
  <si>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</si>
  <si>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</si>
  <si>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</si>
  <si>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</si>
  <si>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</si>
  <si>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</si>
  <si>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</si>
  <si>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</si>
  <si>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</si>
  <si>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</si>
  <si>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</si>
  <si>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</si>
  <si>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</si>
  <si>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</si>
  <si>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</si>
  <si>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</si>
  <si>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</si>
  <si>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</si>
  <si>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</si>
  <si>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</si>
  <si>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</si>
  <si>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</si>
  <si>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</si>
  <si>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</si>
  <si>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</si>
  <si>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</si>
  <si>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</si>
  <si>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</si>
  <si>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</si>
  <si>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</si>
  <si>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</si>
  <si>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</si>
  <si>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</si>
  <si>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</si>
  <si>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</si>
  <si>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</si>
  <si>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</si>
  <si>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</si>
  <si>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</si>
  <si>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</si>
  <si>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</si>
  <si>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</si>
  <si>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</si>
  <si>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</si>
  <si>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</si>
  <si>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</si>
  <si>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</si>
  <si>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</si>
  <si>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</si>
  <si>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</si>
  <si>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</si>
  <si>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</si>
  <si>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</si>
  <si>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</si>
  <si>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</si>
  <si>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</si>
  <si>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</si>
  <si>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</si>
  <si>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</si>
  <si>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</si>
  <si>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</si>
  <si>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</si>
  <si>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</si>
  <si>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</si>
  <si>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</si>
  <si>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</si>
  <si>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</si>
  <si>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</si>
  <si>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</si>
  <si>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</si>
  <si>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</si>
  <si>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</si>
  <si>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</si>
  <si>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</si>
  <si>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</si>
  <si>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</si>
  <si>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</si>
  <si>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</si>
  <si>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</si>
  <si>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</si>
  <si>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</si>
  <si>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</si>
  <si>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</si>
  <si>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</si>
  <si>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</si>
  <si>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</si>
  <si>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</si>
  <si>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</si>
  <si>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</si>
  <si>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</si>
  <si>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</si>
  <si>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</si>
  <si>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</si>
  <si>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</si>
  <si>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</si>
  <si>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</si>
  <si>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</si>
  <si>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</si>
  <si>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</si>
  <si>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</si>
  <si>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</si>
  <si>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t>2022999047840150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</si>
  <si>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</si>
  <si>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20249999047745150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</si>
  <si>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</si>
  <si>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10101016020000110</t>
  </si>
  <si>
    <t>Налог на прибыль организаций,уплачиваемый международными холдинговыми компаниями, зачисляемый в бюджеты субъектов Российской Федерации</t>
  </si>
  <si>
    <t>11201042012100120</t>
  </si>
  <si>
    <t>Плата за размещение твердых коммунальных отходов (пени по соответствующему платежу)</t>
  </si>
  <si>
    <t>019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</si>
  <si>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</si>
  <si>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</si>
  <si>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075</t>
  </si>
  <si>
    <t>20229999047661150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</si>
  <si>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</si>
  <si>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</si>
  <si>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20249999047463150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</si>
  <si>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</si>
  <si>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11302994040000130</t>
  </si>
  <si>
    <t>Приложение № 2</t>
  </si>
  <si>
    <t>к решению Совета депутатов</t>
  </si>
  <si>
    <t>от ____________   №  _________</t>
  </si>
  <si>
    <t xml:space="preserve"> за  2023 год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</si>
  <si>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</si>
  <si>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</si>
  <si>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</si>
  <si>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</si>
  <si>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</si>
  <si>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11204040040000120</t>
  </si>
  <si>
    <t>906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</si>
  <si>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</si>
  <si>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</si>
  <si>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</si>
  <si>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11607010040000140</t>
  </si>
  <si>
    <t>11610030040000140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</si>
  <si>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</si>
  <si>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</si>
  <si>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</si>
  <si>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20249999041033150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</si>
  <si>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</si>
  <si>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05</t>
  </si>
  <si>
    <t>2049999047687150</t>
  </si>
  <si>
    <t>Иные межбюджетные трансферты бюджетам муниципальных образований на цели поощрения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по министерству экономики и регионального развития Красноярского края ыв рамкках непрограммных расходов отдельных органов исполнительной власти</t>
  </si>
  <si>
    <t>20400000000000000</t>
  </si>
  <si>
    <t>20404000040000150</t>
  </si>
  <si>
    <t>20404099040000150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</si>
  <si>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</si>
  <si>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</si>
  <si>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Прочие безвозмездные поступления от негосударственных организаций в бюджеты городских округов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</si>
  <si>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</si>
  <si>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возвратаорганизациями остатков субсидий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</si>
</sst>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0"/>
  <sheetViews>
    <sheetView showGridLines="0" tabSelected="1" view="pageBreakPreview" topLeftCell="A275" zoomScale="83" zoomScaleNormal="100" zoomScaleSheetLayoutView="83" workbookViewId="0">
      <selection activeCell="W240" sqref="W240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53" t="s">
        <v>557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.75" customHeight="1" x14ac:dyDescent="0.25">
      <c r="A2" s="8"/>
      <c r="B2" s="8"/>
      <c r="C2" s="53" t="s">
        <v>558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5.75" customHeight="1" x14ac:dyDescent="0.25">
      <c r="A3" s="8"/>
      <c r="B3" s="8"/>
      <c r="C3" s="53" t="s">
        <v>439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5.75" customHeight="1" x14ac:dyDescent="0.25">
      <c r="A4" s="8"/>
      <c r="B4" s="8"/>
      <c r="C4" s="53" t="s">
        <v>559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ht="7.2" customHeight="1" x14ac:dyDescent="0.25">
      <c r="B5" s="9"/>
      <c r="C5" s="22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495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560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58" t="s">
        <v>395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7.100000000000001" customHeight="1" x14ac:dyDescent="0.25">
      <c r="A9" s="1"/>
      <c r="B9" s="59" t="s">
        <v>0</v>
      </c>
      <c r="C9" s="56" t="s">
        <v>438</v>
      </c>
      <c r="D9" s="56" t="s">
        <v>1</v>
      </c>
      <c r="E9" s="56" t="s">
        <v>2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13"/>
      <c r="Q9" s="13"/>
      <c r="R9" s="13"/>
      <c r="S9" s="13"/>
      <c r="T9" s="13"/>
      <c r="U9" s="51" t="s">
        <v>392</v>
      </c>
      <c r="V9" s="51" t="s">
        <v>393</v>
      </c>
      <c r="W9" s="51" t="s">
        <v>394</v>
      </c>
    </row>
    <row r="10" spans="1:23" ht="30.6" customHeight="1" x14ac:dyDescent="0.25">
      <c r="A10" s="1"/>
      <c r="B10" s="59"/>
      <c r="C10" s="57"/>
      <c r="D10" s="57"/>
      <c r="E10" s="6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13"/>
      <c r="Q10" s="13"/>
      <c r="R10" s="13"/>
      <c r="S10" s="13"/>
      <c r="T10" s="13"/>
      <c r="U10" s="52"/>
      <c r="V10" s="52"/>
      <c r="W10" s="52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SUM(U12+U28+U41+U64+U72+U79+U108+U123+U135+U142+U210)</f>
        <v>956423519.35000002</v>
      </c>
      <c r="V11" s="16">
        <f>SUM(V12+V28+V41+V64+V72+V79+V108+V123+V135+V142+V210)</f>
        <v>976601861.50999987</v>
      </c>
      <c r="W11" s="16">
        <f>ROUND(V11/U11*100,2)</f>
        <v>102.11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U13+U20</f>
        <v>653320700</v>
      </c>
      <c r="V12" s="16">
        <f>V13+V20</f>
        <v>678105299.02999997</v>
      </c>
      <c r="W12" s="16">
        <f t="shared" ref="W12:W88" si="0">ROUND(V12/U12*100,2)</f>
        <v>103.79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U14+U18+U19</f>
        <v>214447400</v>
      </c>
      <c r="V13" s="16">
        <f>V14+V18+V19</f>
        <v>222008284.92000002</v>
      </c>
      <c r="W13" s="16">
        <f t="shared" si="0"/>
        <v>103.53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64024100</v>
      </c>
      <c r="V14" s="16">
        <f>SUM(V15:V17)</f>
        <v>64203167.110000007</v>
      </c>
      <c r="W14" s="16">
        <f t="shared" si="0"/>
        <v>100.28</v>
      </c>
    </row>
    <row r="15" spans="1:23" ht="109.8" customHeight="1" x14ac:dyDescent="0.25">
      <c r="A15" s="3"/>
      <c r="B15" s="6"/>
      <c r="C15" s="17" t="s">
        <v>6</v>
      </c>
      <c r="D15" s="17" t="s">
        <v>13</v>
      </c>
      <c r="E15" s="18" t="s">
        <v>561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15800300</v>
      </c>
      <c r="V15" s="19">
        <v>16646145.35</v>
      </c>
      <c r="W15" s="19">
        <f t="shared" si="0"/>
        <v>105.35</v>
      </c>
    </row>
    <row r="16" spans="1:23" ht="67.2" customHeight="1" x14ac:dyDescent="0.25">
      <c r="A16" s="3"/>
      <c r="B16" s="6"/>
      <c r="C16" s="17" t="s">
        <v>6</v>
      </c>
      <c r="D16" s="17" t="s">
        <v>14</v>
      </c>
      <c r="E16" s="18" t="s">
        <v>562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48223800</v>
      </c>
      <c r="V16" s="19">
        <v>47548403.560000002</v>
      </c>
      <c r="W16" s="19">
        <f t="shared" si="0"/>
        <v>98.6</v>
      </c>
    </row>
    <row r="17" spans="1:23" ht="33" hidden="1" customHeight="1" x14ac:dyDescent="0.25">
      <c r="A17" s="3"/>
      <c r="B17" s="29"/>
      <c r="C17" s="17" t="s">
        <v>6</v>
      </c>
      <c r="D17" s="17" t="s">
        <v>543</v>
      </c>
      <c r="E17" s="18" t="s">
        <v>544</v>
      </c>
      <c r="F17" s="17"/>
      <c r="G17" s="17"/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0</v>
      </c>
      <c r="V17" s="19">
        <v>8618.2000000000007</v>
      </c>
      <c r="W17" s="19" t="e">
        <f t="shared" si="0"/>
        <v>#DIV/0!</v>
      </c>
    </row>
    <row r="18" spans="1:23" ht="106.8" customHeight="1" x14ac:dyDescent="0.25">
      <c r="A18" s="3"/>
      <c r="B18" s="29"/>
      <c r="C18" s="17" t="s">
        <v>6</v>
      </c>
      <c r="D18" s="17" t="s">
        <v>520</v>
      </c>
      <c r="E18" s="18" t="s">
        <v>519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121392800</v>
      </c>
      <c r="V18" s="19">
        <v>122751311.23</v>
      </c>
      <c r="W18" s="19">
        <f t="shared" si="0"/>
        <v>101.12</v>
      </c>
    </row>
    <row r="19" spans="1:23" ht="99" customHeight="1" x14ac:dyDescent="0.25">
      <c r="A19" s="3"/>
      <c r="B19" s="29"/>
      <c r="C19" s="17" t="s">
        <v>6</v>
      </c>
      <c r="D19" s="17" t="s">
        <v>522</v>
      </c>
      <c r="E19" s="18" t="s">
        <v>521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29030500</v>
      </c>
      <c r="V19" s="19">
        <v>35053806.579999998</v>
      </c>
      <c r="W19" s="19">
        <f t="shared" si="0"/>
        <v>120.75</v>
      </c>
    </row>
    <row r="20" spans="1:23" ht="19.2" customHeight="1" x14ac:dyDescent="0.25">
      <c r="A20" s="2"/>
      <c r="B20" s="5"/>
      <c r="C20" s="14" t="s">
        <v>6</v>
      </c>
      <c r="D20" s="14" t="s">
        <v>15</v>
      </c>
      <c r="E20" s="15" t="s">
        <v>16</v>
      </c>
      <c r="F20" s="14"/>
      <c r="G20" s="14"/>
      <c r="H20" s="14"/>
      <c r="I20" s="1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f>SUM(U21+U22+U23+U25+U26+U27)</f>
        <v>438873300</v>
      </c>
      <c r="V20" s="16">
        <f>SUM(V21+V22+V23+V25+V26+V27+V24)</f>
        <v>456097014.10999995</v>
      </c>
      <c r="W20" s="16">
        <f t="shared" si="0"/>
        <v>103.92</v>
      </c>
    </row>
    <row r="21" spans="1:23" ht="68.400000000000006" customHeight="1" x14ac:dyDescent="0.25">
      <c r="A21" s="3"/>
      <c r="B21" s="6"/>
      <c r="C21" s="17" t="s">
        <v>6</v>
      </c>
      <c r="D21" s="17" t="s">
        <v>17</v>
      </c>
      <c r="E21" s="20" t="s">
        <v>563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415076600</v>
      </c>
      <c r="V21" s="19">
        <v>430753092.29000002</v>
      </c>
      <c r="W21" s="19">
        <f t="shared" si="0"/>
        <v>103.78</v>
      </c>
    </row>
    <row r="22" spans="1:23" ht="75" customHeight="1" x14ac:dyDescent="0.25">
      <c r="A22" s="3"/>
      <c r="B22" s="6"/>
      <c r="C22" s="17" t="s">
        <v>6</v>
      </c>
      <c r="D22" s="17" t="s">
        <v>18</v>
      </c>
      <c r="E22" s="20" t="s">
        <v>19</v>
      </c>
      <c r="F22" s="17"/>
      <c r="G22" s="17"/>
      <c r="H22" s="17"/>
      <c r="I22" s="1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1305500</v>
      </c>
      <c r="V22" s="19">
        <v>1280750.28</v>
      </c>
      <c r="W22" s="19">
        <f t="shared" si="0"/>
        <v>98.1</v>
      </c>
    </row>
    <row r="23" spans="1:23" ht="36" customHeight="1" x14ac:dyDescent="0.25">
      <c r="A23" s="3"/>
      <c r="B23" s="6"/>
      <c r="C23" s="17" t="s">
        <v>6</v>
      </c>
      <c r="D23" s="17" t="s">
        <v>20</v>
      </c>
      <c r="E23" s="18" t="s">
        <v>21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3840000</v>
      </c>
      <c r="V23" s="19">
        <v>3967327.44</v>
      </c>
      <c r="W23" s="19">
        <f t="shared" si="0"/>
        <v>103.32</v>
      </c>
    </row>
    <row r="24" spans="1:23" ht="81" customHeight="1" x14ac:dyDescent="0.25">
      <c r="A24" s="3"/>
      <c r="B24" s="6"/>
      <c r="C24" s="17" t="s">
        <v>6</v>
      </c>
      <c r="D24" s="17" t="s">
        <v>548</v>
      </c>
      <c r="E24" s="18" t="s">
        <v>549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0</v>
      </c>
      <c r="V24" s="19">
        <v>660</v>
      </c>
      <c r="W24" s="19" t="s">
        <v>397</v>
      </c>
    </row>
    <row r="25" spans="1:23" ht="97.8" customHeight="1" x14ac:dyDescent="0.25">
      <c r="A25" s="3"/>
      <c r="B25" s="6"/>
      <c r="C25" s="17" t="s">
        <v>6</v>
      </c>
      <c r="D25" s="17" t="s">
        <v>22</v>
      </c>
      <c r="E25" s="18" t="s">
        <v>564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2451200</v>
      </c>
      <c r="V25" s="19">
        <v>3065441.08</v>
      </c>
      <c r="W25" s="19">
        <f t="shared" si="0"/>
        <v>125.06</v>
      </c>
    </row>
    <row r="26" spans="1:23" ht="45.6" customHeight="1" x14ac:dyDescent="0.25">
      <c r="A26" s="3"/>
      <c r="B26" s="29"/>
      <c r="C26" s="17" t="s">
        <v>6</v>
      </c>
      <c r="D26" s="17" t="s">
        <v>524</v>
      </c>
      <c r="E26" s="18" t="s">
        <v>523</v>
      </c>
      <c r="F26" s="17"/>
      <c r="G26" s="17"/>
      <c r="H26" s="17"/>
      <c r="I26" s="1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2900000</v>
      </c>
      <c r="V26" s="19">
        <v>3046864.5</v>
      </c>
      <c r="W26" s="19">
        <f t="shared" si="0"/>
        <v>105.06</v>
      </c>
    </row>
    <row r="27" spans="1:23" ht="52.8" customHeight="1" x14ac:dyDescent="0.25">
      <c r="A27" s="3"/>
      <c r="B27" s="29"/>
      <c r="C27" s="17" t="s">
        <v>6</v>
      </c>
      <c r="D27" s="17" t="s">
        <v>525</v>
      </c>
      <c r="E27" s="18" t="s">
        <v>526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13300000</v>
      </c>
      <c r="V27" s="19">
        <v>13982878.52</v>
      </c>
      <c r="W27" s="19">
        <f t="shared" si="0"/>
        <v>105.13</v>
      </c>
    </row>
    <row r="28" spans="1:23" ht="34.200000000000003" customHeight="1" x14ac:dyDescent="0.25">
      <c r="A28" s="2"/>
      <c r="B28" s="5"/>
      <c r="C28" s="14" t="s">
        <v>3</v>
      </c>
      <c r="D28" s="14" t="s">
        <v>23</v>
      </c>
      <c r="E28" s="15" t="s">
        <v>24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63469000</v>
      </c>
      <c r="V28" s="16">
        <f>V29</f>
        <v>64322169.880000003</v>
      </c>
      <c r="W28" s="16">
        <f t="shared" si="0"/>
        <v>101.34</v>
      </c>
    </row>
    <row r="29" spans="1:23" ht="31.8" customHeight="1" x14ac:dyDescent="0.25">
      <c r="A29" s="2"/>
      <c r="B29" s="5"/>
      <c r="C29" s="14" t="s">
        <v>3</v>
      </c>
      <c r="D29" s="14" t="s">
        <v>25</v>
      </c>
      <c r="E29" s="15" t="s">
        <v>26</v>
      </c>
      <c r="F29" s="14"/>
      <c r="G29" s="14"/>
      <c r="H29" s="14"/>
      <c r="I29" s="1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SUM(U30+U32+U35+U38)</f>
        <v>63469000</v>
      </c>
      <c r="V29" s="16">
        <f>SUM(V30+V32+V35+V38)</f>
        <v>64322169.880000003</v>
      </c>
      <c r="W29" s="16">
        <f t="shared" si="0"/>
        <v>101.34</v>
      </c>
    </row>
    <row r="30" spans="1:23" ht="62.4" customHeight="1" x14ac:dyDescent="0.25">
      <c r="A30" s="2"/>
      <c r="B30" s="5"/>
      <c r="C30" s="14" t="s">
        <v>3</v>
      </c>
      <c r="D30" s="14" t="s">
        <v>27</v>
      </c>
      <c r="E30" s="15" t="s">
        <v>28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SUM(U31)</f>
        <v>32820000</v>
      </c>
      <c r="V30" s="16">
        <f t="shared" ref="V30" si="1">SUM(V31)</f>
        <v>33328822.43</v>
      </c>
      <c r="W30" s="16">
        <f t="shared" si="0"/>
        <v>101.55</v>
      </c>
    </row>
    <row r="31" spans="1:23" ht="83.4" customHeight="1" x14ac:dyDescent="0.25">
      <c r="A31" s="3"/>
      <c r="B31" s="6"/>
      <c r="C31" s="17" t="s">
        <v>6</v>
      </c>
      <c r="D31" s="17" t="s">
        <v>29</v>
      </c>
      <c r="E31" s="20" t="s">
        <v>30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32820000</v>
      </c>
      <c r="V31" s="19">
        <v>33328822.43</v>
      </c>
      <c r="W31" s="19">
        <f t="shared" si="0"/>
        <v>101.55</v>
      </c>
    </row>
    <row r="32" spans="1:23" ht="79.2" customHeight="1" x14ac:dyDescent="0.25">
      <c r="A32" s="2"/>
      <c r="B32" s="5"/>
      <c r="C32" s="14" t="s">
        <v>3</v>
      </c>
      <c r="D32" s="14" t="s">
        <v>31</v>
      </c>
      <c r="E32" s="21" t="s">
        <v>32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U34</f>
        <v>175000</v>
      </c>
      <c r="V32" s="16">
        <f>V34</f>
        <v>174073.05</v>
      </c>
      <c r="W32" s="16">
        <f t="shared" si="0"/>
        <v>99.47</v>
      </c>
    </row>
    <row r="33" spans="1:23" ht="106.2" customHeight="1" x14ac:dyDescent="0.25">
      <c r="A33" s="2"/>
      <c r="B33" s="30"/>
      <c r="C33" s="48" t="s">
        <v>3</v>
      </c>
      <c r="D33" s="48" t="s">
        <v>33</v>
      </c>
      <c r="E33" s="21" t="s">
        <v>34</v>
      </c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SUM(U34)</f>
        <v>175000</v>
      </c>
      <c r="V33" s="16">
        <f>SUM(V34)</f>
        <v>174073.05</v>
      </c>
      <c r="W33" s="16">
        <f t="shared" si="0"/>
        <v>99.47</v>
      </c>
    </row>
    <row r="34" spans="1:23" ht="91.2" customHeight="1" x14ac:dyDescent="0.25">
      <c r="A34" s="3"/>
      <c r="B34" s="6"/>
      <c r="C34" s="17" t="s">
        <v>6</v>
      </c>
      <c r="D34" s="17" t="s">
        <v>33</v>
      </c>
      <c r="E34" s="20" t="s">
        <v>34</v>
      </c>
      <c r="F34" s="17"/>
      <c r="G34" s="17"/>
      <c r="H34" s="17"/>
      <c r="I34" s="17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>
        <v>175000</v>
      </c>
      <c r="V34" s="19">
        <v>174073.05</v>
      </c>
      <c r="W34" s="19">
        <f t="shared" si="0"/>
        <v>99.47</v>
      </c>
    </row>
    <row r="35" spans="1:23" ht="66" customHeight="1" x14ac:dyDescent="0.25">
      <c r="A35" s="2"/>
      <c r="B35" s="5"/>
      <c r="C35" s="14" t="s">
        <v>3</v>
      </c>
      <c r="D35" s="14" t="s">
        <v>35</v>
      </c>
      <c r="E35" s="15" t="s">
        <v>36</v>
      </c>
      <c r="F35" s="14"/>
      <c r="G35" s="14"/>
      <c r="H35" s="14"/>
      <c r="I35" s="1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f>U36</f>
        <v>34064000</v>
      </c>
      <c r="V35" s="16">
        <f>V36</f>
        <v>34447938.689999998</v>
      </c>
      <c r="W35" s="16">
        <f t="shared" si="0"/>
        <v>101.13</v>
      </c>
    </row>
    <row r="36" spans="1:23" ht="93.6" customHeight="1" x14ac:dyDescent="0.25">
      <c r="A36" s="3"/>
      <c r="B36" s="6"/>
      <c r="C36" s="17" t="s">
        <v>3</v>
      </c>
      <c r="D36" s="48" t="s">
        <v>37</v>
      </c>
      <c r="E36" s="21" t="s">
        <v>38</v>
      </c>
      <c r="F36" s="48"/>
      <c r="G36" s="48"/>
      <c r="H36" s="48"/>
      <c r="I36" s="4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SUM(U37)</f>
        <v>34064000</v>
      </c>
      <c r="V36" s="16">
        <f>SUM(V37)</f>
        <v>34447938.689999998</v>
      </c>
      <c r="W36" s="16">
        <f t="shared" si="0"/>
        <v>101.13</v>
      </c>
    </row>
    <row r="37" spans="1:23" ht="82.8" customHeight="1" x14ac:dyDescent="0.25">
      <c r="A37" s="3"/>
      <c r="B37" s="29"/>
      <c r="C37" s="17" t="s">
        <v>6</v>
      </c>
      <c r="D37" s="17" t="s">
        <v>37</v>
      </c>
      <c r="E37" s="20" t="s">
        <v>38</v>
      </c>
      <c r="F37" s="17"/>
      <c r="G37" s="17"/>
      <c r="H37" s="17"/>
      <c r="I37" s="17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34064000</v>
      </c>
      <c r="V37" s="19">
        <v>34447938.689999998</v>
      </c>
      <c r="W37" s="16">
        <f t="shared" si="0"/>
        <v>101.13</v>
      </c>
    </row>
    <row r="38" spans="1:23" ht="57" customHeight="1" x14ac:dyDescent="0.25">
      <c r="A38" s="2"/>
      <c r="B38" s="5"/>
      <c r="C38" s="14" t="s">
        <v>3</v>
      </c>
      <c r="D38" s="14" t="s">
        <v>39</v>
      </c>
      <c r="E38" s="15" t="s">
        <v>40</v>
      </c>
      <c r="F38" s="14"/>
      <c r="G38" s="14"/>
      <c r="H38" s="14"/>
      <c r="I38" s="1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U39</f>
        <v>-3590000</v>
      </c>
      <c r="V38" s="16">
        <f>V39</f>
        <v>-3628664.29</v>
      </c>
      <c r="W38" s="16">
        <f t="shared" si="0"/>
        <v>101.08</v>
      </c>
    </row>
    <row r="39" spans="1:23" ht="79.2" customHeight="1" x14ac:dyDescent="0.25">
      <c r="A39" s="3"/>
      <c r="B39" s="6"/>
      <c r="C39" s="48" t="s">
        <v>3</v>
      </c>
      <c r="D39" s="48" t="s">
        <v>41</v>
      </c>
      <c r="E39" s="21" t="s">
        <v>42</v>
      </c>
      <c r="F39" s="48"/>
      <c r="G39" s="48"/>
      <c r="H39" s="48"/>
      <c r="I39" s="4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SUM(U40)</f>
        <v>-3590000</v>
      </c>
      <c r="V39" s="16">
        <f t="shared" ref="V39" si="2">SUM(V40)</f>
        <v>-3628664.29</v>
      </c>
      <c r="W39" s="16">
        <f t="shared" si="0"/>
        <v>101.08</v>
      </c>
    </row>
    <row r="40" spans="1:23" ht="79.2" customHeight="1" x14ac:dyDescent="0.25">
      <c r="A40" s="3"/>
      <c r="B40" s="29"/>
      <c r="C40" s="17" t="s">
        <v>6</v>
      </c>
      <c r="D40" s="17" t="s">
        <v>41</v>
      </c>
      <c r="E40" s="20" t="s">
        <v>42</v>
      </c>
      <c r="F40" s="17"/>
      <c r="G40" s="17"/>
      <c r="H40" s="17"/>
      <c r="I40" s="17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-3590000</v>
      </c>
      <c r="V40" s="19">
        <v>-3628664.29</v>
      </c>
      <c r="W40" s="16">
        <f t="shared" si="0"/>
        <v>101.08</v>
      </c>
    </row>
    <row r="41" spans="1:23" ht="23.4" customHeight="1" x14ac:dyDescent="0.25">
      <c r="A41" s="2"/>
      <c r="B41" s="5"/>
      <c r="C41" s="14" t="s">
        <v>6</v>
      </c>
      <c r="D41" s="14" t="s">
        <v>43</v>
      </c>
      <c r="E41" s="15" t="s">
        <v>44</v>
      </c>
      <c r="F41" s="14"/>
      <c r="G41" s="14"/>
      <c r="H41" s="14"/>
      <c r="I41" s="1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SUM(U42+U60+U62+U52)</f>
        <v>97806100</v>
      </c>
      <c r="V41" s="16">
        <f>SUM(V42+V60+V62+V52)</f>
        <v>86581782.689999998</v>
      </c>
      <c r="W41" s="16">
        <f t="shared" si="0"/>
        <v>88.52</v>
      </c>
    </row>
    <row r="42" spans="1:23" ht="25.2" customHeight="1" x14ac:dyDescent="0.25">
      <c r="A42" s="2"/>
      <c r="B42" s="5"/>
      <c r="C42" s="14" t="s">
        <v>6</v>
      </c>
      <c r="D42" s="14" t="s">
        <v>45</v>
      </c>
      <c r="E42" s="15" t="s">
        <v>46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SUM(U43+U46+U49)</f>
        <v>84850400</v>
      </c>
      <c r="V42" s="16">
        <f>SUM(V43+V46+V49)</f>
        <v>78524633.590000004</v>
      </c>
      <c r="W42" s="16">
        <f t="shared" si="0"/>
        <v>92.54</v>
      </c>
    </row>
    <row r="43" spans="1:23" ht="33" customHeight="1" x14ac:dyDescent="0.25">
      <c r="A43" s="2"/>
      <c r="B43" s="5"/>
      <c r="C43" s="14" t="s">
        <v>6</v>
      </c>
      <c r="D43" s="14" t="s">
        <v>47</v>
      </c>
      <c r="E43" s="15" t="s">
        <v>48</v>
      </c>
      <c r="F43" s="14"/>
      <c r="G43" s="14"/>
      <c r="H43" s="14"/>
      <c r="I43" s="1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U44+U45</f>
        <v>55646000</v>
      </c>
      <c r="V43" s="16">
        <f>V44+V45</f>
        <v>50302388.670000002</v>
      </c>
      <c r="W43" s="16">
        <f t="shared" si="0"/>
        <v>90.4</v>
      </c>
    </row>
    <row r="44" spans="1:23" ht="30" customHeight="1" x14ac:dyDescent="0.25">
      <c r="A44" s="3"/>
      <c r="B44" s="6"/>
      <c r="C44" s="17" t="s">
        <v>6</v>
      </c>
      <c r="D44" s="17" t="s">
        <v>49</v>
      </c>
      <c r="E44" s="18" t="s">
        <v>48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55646000</v>
      </c>
      <c r="V44" s="19">
        <v>50302388.670000002</v>
      </c>
      <c r="W44" s="19">
        <f t="shared" si="0"/>
        <v>90.4</v>
      </c>
    </row>
    <row r="45" spans="1:23" ht="30.6" hidden="1" customHeight="1" x14ac:dyDescent="0.25">
      <c r="A45" s="3"/>
      <c r="B45" s="29"/>
      <c r="C45" s="17" t="s">
        <v>6</v>
      </c>
      <c r="D45" s="17" t="s">
        <v>396</v>
      </c>
      <c r="E45" s="18" t="s">
        <v>440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6" t="s">
        <v>397</v>
      </c>
    </row>
    <row r="46" spans="1:23" ht="30" customHeight="1" x14ac:dyDescent="0.25">
      <c r="A46" s="2"/>
      <c r="B46" s="5"/>
      <c r="C46" s="14" t="s">
        <v>6</v>
      </c>
      <c r="D46" s="14" t="s">
        <v>50</v>
      </c>
      <c r="E46" s="15" t="s">
        <v>51</v>
      </c>
      <c r="F46" s="14"/>
      <c r="G46" s="14"/>
      <c r="H46" s="14"/>
      <c r="I46" s="1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f>U47+U48</f>
        <v>29204400</v>
      </c>
      <c r="V46" s="16">
        <f>V47+V48</f>
        <v>28222601.420000002</v>
      </c>
      <c r="W46" s="16">
        <f t="shared" si="0"/>
        <v>96.64</v>
      </c>
    </row>
    <row r="47" spans="1:23" ht="48.6" customHeight="1" x14ac:dyDescent="0.25">
      <c r="A47" s="3"/>
      <c r="B47" s="6"/>
      <c r="C47" s="17" t="s">
        <v>6</v>
      </c>
      <c r="D47" s="17" t="s">
        <v>52</v>
      </c>
      <c r="E47" s="18" t="s">
        <v>53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29204400</v>
      </c>
      <c r="V47" s="19">
        <v>28222736.420000002</v>
      </c>
      <c r="W47" s="19">
        <f t="shared" si="0"/>
        <v>96.64</v>
      </c>
    </row>
    <row r="48" spans="1:23" ht="44.4" customHeight="1" x14ac:dyDescent="0.25">
      <c r="A48" s="3"/>
      <c r="B48" s="29"/>
      <c r="C48" s="17" t="s">
        <v>6</v>
      </c>
      <c r="D48" s="17" t="s">
        <v>398</v>
      </c>
      <c r="E48" s="18" t="s">
        <v>399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0</v>
      </c>
      <c r="V48" s="19">
        <v>-135</v>
      </c>
      <c r="W48" s="16" t="s">
        <v>397</v>
      </c>
    </row>
    <row r="49" spans="1:23" ht="33" customHeight="1" x14ac:dyDescent="0.25">
      <c r="A49" s="3"/>
      <c r="B49" s="29"/>
      <c r="C49" s="35" t="s">
        <v>6</v>
      </c>
      <c r="D49" s="35" t="s">
        <v>488</v>
      </c>
      <c r="E49" s="36" t="s">
        <v>489</v>
      </c>
      <c r="F49" s="35"/>
      <c r="G49" s="35"/>
      <c r="H49" s="35"/>
      <c r="I49" s="3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f>SUM(U50:U51)</f>
        <v>0</v>
      </c>
      <c r="V49" s="16">
        <f>SUM(V50:V51)</f>
        <v>-356.5</v>
      </c>
      <c r="W49" s="19" t="s">
        <v>397</v>
      </c>
    </row>
    <row r="50" spans="1:23" ht="45.6" customHeight="1" x14ac:dyDescent="0.25">
      <c r="A50" s="3"/>
      <c r="B50" s="29"/>
      <c r="C50" s="17" t="s">
        <v>6</v>
      </c>
      <c r="D50" s="17" t="s">
        <v>490</v>
      </c>
      <c r="E50" s="18" t="s">
        <v>492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0</v>
      </c>
      <c r="V50" s="19">
        <v>-356.5</v>
      </c>
      <c r="W50" s="19" t="s">
        <v>397</v>
      </c>
    </row>
    <row r="51" spans="1:23" ht="45.6" hidden="1" customHeight="1" x14ac:dyDescent="0.25">
      <c r="A51" s="3"/>
      <c r="B51" s="29"/>
      <c r="C51" s="17" t="s">
        <v>6</v>
      </c>
      <c r="D51" s="17" t="s">
        <v>491</v>
      </c>
      <c r="E51" s="18" t="s">
        <v>493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 t="s">
        <v>397</v>
      </c>
    </row>
    <row r="52" spans="1:23" ht="20.399999999999999" customHeight="1" x14ac:dyDescent="0.25">
      <c r="A52" s="3"/>
      <c r="B52" s="29"/>
      <c r="C52" s="23" t="s">
        <v>6</v>
      </c>
      <c r="D52" s="23" t="s">
        <v>400</v>
      </c>
      <c r="E52" s="24" t="s">
        <v>401</v>
      </c>
      <c r="F52" s="23"/>
      <c r="G52" s="23"/>
      <c r="H52" s="23"/>
      <c r="I52" s="2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SUM(U53:U55)</f>
        <v>-89300</v>
      </c>
      <c r="V52" s="16">
        <f>SUM(V53:V56)</f>
        <v>-89131.809999999983</v>
      </c>
      <c r="W52" s="16">
        <f t="shared" si="0"/>
        <v>99.81</v>
      </c>
    </row>
    <row r="53" spans="1:23" ht="45" customHeight="1" x14ac:dyDescent="0.25">
      <c r="A53" s="3"/>
      <c r="B53" s="29"/>
      <c r="C53" s="17" t="s">
        <v>6</v>
      </c>
      <c r="D53" s="17" t="s">
        <v>402</v>
      </c>
      <c r="E53" s="18" t="s">
        <v>403</v>
      </c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41">
        <v>-89300</v>
      </c>
      <c r="V53" s="19">
        <v>-93555.34</v>
      </c>
      <c r="W53" s="19">
        <f t="shared" si="0"/>
        <v>104.77</v>
      </c>
    </row>
    <row r="54" spans="1:23" ht="34.200000000000003" hidden="1" customHeight="1" x14ac:dyDescent="0.25">
      <c r="A54" s="3"/>
      <c r="B54" s="29"/>
      <c r="C54" s="17" t="s">
        <v>6</v>
      </c>
      <c r="D54" s="17" t="s">
        <v>404</v>
      </c>
      <c r="E54" s="18" t="s">
        <v>405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6" t="s">
        <v>397</v>
      </c>
    </row>
    <row r="55" spans="1:23" ht="45" customHeight="1" x14ac:dyDescent="0.25">
      <c r="A55" s="3"/>
      <c r="B55" s="29"/>
      <c r="C55" s="17" t="s">
        <v>6</v>
      </c>
      <c r="D55" s="17" t="s">
        <v>406</v>
      </c>
      <c r="E55" s="18" t="s">
        <v>409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0</v>
      </c>
      <c r="V55" s="19">
        <v>4268.32</v>
      </c>
      <c r="W55" s="16" t="s">
        <v>397</v>
      </c>
    </row>
    <row r="56" spans="1:23" ht="45" customHeight="1" x14ac:dyDescent="0.25">
      <c r="A56" s="3"/>
      <c r="B56" s="29"/>
      <c r="C56" s="17" t="s">
        <v>6</v>
      </c>
      <c r="D56" s="17" t="s">
        <v>469</v>
      </c>
      <c r="E56" s="18" t="s">
        <v>409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>
        <v>0</v>
      </c>
      <c r="V56" s="19">
        <v>155.21</v>
      </c>
      <c r="W56" s="16" t="s">
        <v>397</v>
      </c>
    </row>
    <row r="57" spans="1:23" ht="36" customHeight="1" x14ac:dyDescent="0.25">
      <c r="A57" s="3"/>
      <c r="B57" s="29"/>
      <c r="C57" s="23" t="s">
        <v>6</v>
      </c>
      <c r="D57" s="23" t="s">
        <v>407</v>
      </c>
      <c r="E57" s="24" t="s">
        <v>408</v>
      </c>
      <c r="F57" s="23"/>
      <c r="G57" s="23"/>
      <c r="H57" s="23"/>
      <c r="I57" s="23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f>SUM(U59+U58)</f>
        <v>0</v>
      </c>
      <c r="V57" s="16">
        <f>SUM(V59+V58)</f>
        <v>155.21</v>
      </c>
      <c r="W57" s="16" t="s">
        <v>397</v>
      </c>
    </row>
    <row r="58" spans="1:23" ht="48.6" customHeight="1" x14ac:dyDescent="0.25">
      <c r="A58" s="3"/>
      <c r="B58" s="29"/>
      <c r="C58" s="17" t="s">
        <v>6</v>
      </c>
      <c r="D58" s="17" t="s">
        <v>469</v>
      </c>
      <c r="E58" s="18" t="s">
        <v>470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>
        <v>0</v>
      </c>
      <c r="V58" s="19">
        <v>155.21</v>
      </c>
      <c r="W58" s="19" t="s">
        <v>397</v>
      </c>
    </row>
    <row r="59" spans="1:23" ht="51.6" hidden="1" customHeight="1" x14ac:dyDescent="0.25">
      <c r="A59" s="3"/>
      <c r="B59" s="29"/>
      <c r="C59" s="17" t="s">
        <v>6</v>
      </c>
      <c r="D59" s="17" t="s">
        <v>410</v>
      </c>
      <c r="E59" s="18" t="s">
        <v>411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6" t="s">
        <v>397</v>
      </c>
    </row>
    <row r="60" spans="1:23" ht="21" customHeight="1" x14ac:dyDescent="0.25">
      <c r="A60" s="2"/>
      <c r="B60" s="5"/>
      <c r="C60" s="14" t="s">
        <v>6</v>
      </c>
      <c r="D60" s="14" t="s">
        <v>54</v>
      </c>
      <c r="E60" s="15" t="s">
        <v>55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U61</f>
        <v>205000</v>
      </c>
      <c r="V60" s="16">
        <f>V61</f>
        <v>204968</v>
      </c>
      <c r="W60" s="16">
        <f t="shared" si="0"/>
        <v>99.98</v>
      </c>
    </row>
    <row r="61" spans="1:23" ht="19.2" customHeight="1" x14ac:dyDescent="0.25">
      <c r="A61" s="3"/>
      <c r="B61" s="6"/>
      <c r="C61" s="17" t="s">
        <v>6</v>
      </c>
      <c r="D61" s="17" t="s">
        <v>56</v>
      </c>
      <c r="E61" s="18" t="s">
        <v>55</v>
      </c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205000</v>
      </c>
      <c r="V61" s="19">
        <v>204968</v>
      </c>
      <c r="W61" s="19">
        <f t="shared" si="0"/>
        <v>99.98</v>
      </c>
    </row>
    <row r="62" spans="1:23" ht="22.2" customHeight="1" x14ac:dyDescent="0.25">
      <c r="A62" s="2"/>
      <c r="B62" s="5"/>
      <c r="C62" s="14" t="s">
        <v>6</v>
      </c>
      <c r="D62" s="14" t="s">
        <v>57</v>
      </c>
      <c r="E62" s="15" t="s">
        <v>58</v>
      </c>
      <c r="F62" s="14"/>
      <c r="G62" s="14"/>
      <c r="H62" s="14"/>
      <c r="I62" s="1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f>U63</f>
        <v>12840000</v>
      </c>
      <c r="V62" s="16">
        <f>V63</f>
        <v>7941312.9100000001</v>
      </c>
      <c r="W62" s="16">
        <f t="shared" si="0"/>
        <v>61.85</v>
      </c>
    </row>
    <row r="63" spans="1:23" ht="27.6" x14ac:dyDescent="0.25">
      <c r="A63" s="3"/>
      <c r="B63" s="6"/>
      <c r="C63" s="17" t="s">
        <v>6</v>
      </c>
      <c r="D63" s="17" t="s">
        <v>59</v>
      </c>
      <c r="E63" s="18" t="s">
        <v>60</v>
      </c>
      <c r="F63" s="17"/>
      <c r="G63" s="17"/>
      <c r="H63" s="17"/>
      <c r="I63" s="17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>
        <v>12840000</v>
      </c>
      <c r="V63" s="19">
        <v>7941312.9100000001</v>
      </c>
      <c r="W63" s="19">
        <f t="shared" si="0"/>
        <v>61.85</v>
      </c>
    </row>
    <row r="64" spans="1:23" ht="23.4" customHeight="1" x14ac:dyDescent="0.25">
      <c r="A64" s="2"/>
      <c r="B64" s="5"/>
      <c r="C64" s="14" t="s">
        <v>6</v>
      </c>
      <c r="D64" s="14" t="s">
        <v>61</v>
      </c>
      <c r="E64" s="15" t="s">
        <v>62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SUM(U65+U67)</f>
        <v>26777000</v>
      </c>
      <c r="V64" s="16">
        <f>SUM(V65+V67)</f>
        <v>28210216.359999999</v>
      </c>
      <c r="W64" s="16">
        <f t="shared" si="0"/>
        <v>105.35</v>
      </c>
    </row>
    <row r="65" spans="1:23" ht="19.8" customHeight="1" x14ac:dyDescent="0.25">
      <c r="A65" s="2"/>
      <c r="B65" s="5"/>
      <c r="C65" s="14" t="s">
        <v>6</v>
      </c>
      <c r="D65" s="14" t="s">
        <v>63</v>
      </c>
      <c r="E65" s="15" t="s">
        <v>64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U66</f>
        <v>12074000</v>
      </c>
      <c r="V65" s="16">
        <f>V66</f>
        <v>12990880.439999999</v>
      </c>
      <c r="W65" s="16">
        <f t="shared" si="0"/>
        <v>107.59</v>
      </c>
    </row>
    <row r="66" spans="1:23" ht="27.6" x14ac:dyDescent="0.25">
      <c r="A66" s="3"/>
      <c r="B66" s="6"/>
      <c r="C66" s="17" t="s">
        <v>6</v>
      </c>
      <c r="D66" s="17" t="s">
        <v>65</v>
      </c>
      <c r="E66" s="18" t="s">
        <v>66</v>
      </c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12074000</v>
      </c>
      <c r="V66" s="19">
        <v>12990880.439999999</v>
      </c>
      <c r="W66" s="19">
        <f t="shared" si="0"/>
        <v>107.59</v>
      </c>
    </row>
    <row r="67" spans="1:23" ht="19.8" customHeight="1" x14ac:dyDescent="0.25">
      <c r="A67" s="2"/>
      <c r="B67" s="5"/>
      <c r="C67" s="14" t="s">
        <v>6</v>
      </c>
      <c r="D67" s="14" t="s">
        <v>67</v>
      </c>
      <c r="E67" s="15" t="s">
        <v>68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SUM(U68+U70)</f>
        <v>14703000</v>
      </c>
      <c r="V67" s="16">
        <f>SUM(V68+V70)</f>
        <v>15219335.92</v>
      </c>
      <c r="W67" s="16">
        <f t="shared" si="0"/>
        <v>103.51</v>
      </c>
    </row>
    <row r="68" spans="1:23" ht="21" customHeight="1" x14ac:dyDescent="0.25">
      <c r="A68" s="2"/>
      <c r="B68" s="5"/>
      <c r="C68" s="14" t="s">
        <v>6</v>
      </c>
      <c r="D68" s="14" t="s">
        <v>69</v>
      </c>
      <c r="E68" s="15" t="s">
        <v>70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U69</f>
        <v>13496000</v>
      </c>
      <c r="V68" s="16">
        <f>V69</f>
        <v>13802306.310000001</v>
      </c>
      <c r="W68" s="16">
        <f t="shared" si="0"/>
        <v>102.27</v>
      </c>
    </row>
    <row r="69" spans="1:23" ht="27.6" x14ac:dyDescent="0.25">
      <c r="A69" s="3"/>
      <c r="B69" s="6"/>
      <c r="C69" s="17" t="s">
        <v>6</v>
      </c>
      <c r="D69" s="17" t="s">
        <v>71</v>
      </c>
      <c r="E69" s="18" t="s">
        <v>72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13496000</v>
      </c>
      <c r="V69" s="19">
        <v>13802306.310000001</v>
      </c>
      <c r="W69" s="19">
        <f t="shared" si="0"/>
        <v>102.27</v>
      </c>
    </row>
    <row r="70" spans="1:23" ht="15.6" x14ac:dyDescent="0.25">
      <c r="A70" s="2"/>
      <c r="B70" s="5"/>
      <c r="C70" s="14" t="s">
        <v>6</v>
      </c>
      <c r="D70" s="14" t="s">
        <v>73</v>
      </c>
      <c r="E70" s="15" t="s">
        <v>74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U71</f>
        <v>1207000</v>
      </c>
      <c r="V70" s="16">
        <f>V71</f>
        <v>1417029.61</v>
      </c>
      <c r="W70" s="16">
        <f t="shared" si="0"/>
        <v>117.4</v>
      </c>
    </row>
    <row r="71" spans="1:23" ht="31.2" customHeight="1" x14ac:dyDescent="0.25">
      <c r="A71" s="3"/>
      <c r="B71" s="6"/>
      <c r="C71" s="17" t="s">
        <v>6</v>
      </c>
      <c r="D71" s="17" t="s">
        <v>75</v>
      </c>
      <c r="E71" s="18" t="s">
        <v>76</v>
      </c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1207000</v>
      </c>
      <c r="V71" s="19">
        <v>1417029.61</v>
      </c>
      <c r="W71" s="19">
        <f t="shared" si="0"/>
        <v>117.4</v>
      </c>
    </row>
    <row r="72" spans="1:23" ht="24.6" customHeight="1" x14ac:dyDescent="0.25">
      <c r="A72" s="2"/>
      <c r="B72" s="5"/>
      <c r="C72" s="14" t="s">
        <v>6</v>
      </c>
      <c r="D72" s="14" t="s">
        <v>77</v>
      </c>
      <c r="E72" s="15" t="s">
        <v>78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SUM(U73+U75)</f>
        <v>9500000</v>
      </c>
      <c r="V72" s="16">
        <f>SUM(V73+V75)</f>
        <v>9436564.2200000007</v>
      </c>
      <c r="W72" s="16">
        <f t="shared" si="0"/>
        <v>99.33</v>
      </c>
    </row>
    <row r="73" spans="1:23" ht="37.200000000000003" customHeight="1" x14ac:dyDescent="0.25">
      <c r="A73" s="2"/>
      <c r="B73" s="5"/>
      <c r="C73" s="14" t="s">
        <v>6</v>
      </c>
      <c r="D73" s="14" t="s">
        <v>79</v>
      </c>
      <c r="E73" s="15" t="s">
        <v>80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U74</f>
        <v>9500000</v>
      </c>
      <c r="V73" s="16">
        <f>V74</f>
        <v>9436564.2200000007</v>
      </c>
      <c r="W73" s="16">
        <f t="shared" si="0"/>
        <v>99.33</v>
      </c>
    </row>
    <row r="74" spans="1:23" ht="30.6" customHeight="1" x14ac:dyDescent="0.25">
      <c r="A74" s="3"/>
      <c r="B74" s="6"/>
      <c r="C74" s="17" t="s">
        <v>6</v>
      </c>
      <c r="D74" s="17" t="s">
        <v>81</v>
      </c>
      <c r="E74" s="18" t="s">
        <v>82</v>
      </c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>
        <v>9500000</v>
      </c>
      <c r="V74" s="19">
        <v>9436564.2200000007</v>
      </c>
      <c r="W74" s="19">
        <f t="shared" si="0"/>
        <v>99.33</v>
      </c>
    </row>
    <row r="75" spans="1:23" ht="36.6" hidden="1" customHeight="1" x14ac:dyDescent="0.25">
      <c r="A75" s="2"/>
      <c r="B75" s="5"/>
      <c r="C75" s="14" t="s">
        <v>83</v>
      </c>
      <c r="D75" s="14" t="s">
        <v>84</v>
      </c>
      <c r="E75" s="15" t="s">
        <v>85</v>
      </c>
      <c r="F75" s="14"/>
      <c r="G75" s="14"/>
      <c r="H75" s="14"/>
      <c r="I75" s="1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>U76</f>
        <v>0</v>
      </c>
      <c r="V75" s="16">
        <f>V76</f>
        <v>0</v>
      </c>
      <c r="W75" s="16" t="e">
        <f t="shared" si="0"/>
        <v>#DIV/0!</v>
      </c>
    </row>
    <row r="76" spans="1:23" ht="46.8" hidden="1" customHeight="1" x14ac:dyDescent="0.25">
      <c r="A76" s="2"/>
      <c r="B76" s="5"/>
      <c r="C76" s="14" t="s">
        <v>83</v>
      </c>
      <c r="D76" s="14" t="s">
        <v>86</v>
      </c>
      <c r="E76" s="15" t="s">
        <v>87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0</v>
      </c>
      <c r="V76" s="16">
        <f>V77</f>
        <v>0</v>
      </c>
      <c r="W76" s="16" t="e">
        <f t="shared" si="0"/>
        <v>#DIV/0!</v>
      </c>
    </row>
    <row r="77" spans="1:23" ht="60.6" hidden="1" customHeight="1" x14ac:dyDescent="0.25">
      <c r="A77" s="2"/>
      <c r="B77" s="5"/>
      <c r="C77" s="14" t="s">
        <v>83</v>
      </c>
      <c r="D77" s="14" t="s">
        <v>88</v>
      </c>
      <c r="E77" s="21" t="s">
        <v>89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SUM(U78)</f>
        <v>0</v>
      </c>
      <c r="V77" s="16">
        <f>SUM(V78)</f>
        <v>0</v>
      </c>
      <c r="W77" s="16" t="e">
        <f t="shared" si="0"/>
        <v>#DIV/0!</v>
      </c>
    </row>
    <row r="78" spans="1:23" ht="60.6" hidden="1" customHeight="1" x14ac:dyDescent="0.25">
      <c r="A78" s="3"/>
      <c r="B78" s="6"/>
      <c r="C78" s="17" t="s">
        <v>83</v>
      </c>
      <c r="D78" s="17" t="s">
        <v>90</v>
      </c>
      <c r="E78" s="20" t="s">
        <v>89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 t="e">
        <f t="shared" si="0"/>
        <v>#DIV/0!</v>
      </c>
    </row>
    <row r="79" spans="1:23" ht="33" customHeight="1" x14ac:dyDescent="0.25">
      <c r="A79" s="2"/>
      <c r="B79" s="5"/>
      <c r="C79" s="14" t="s">
        <v>3</v>
      </c>
      <c r="D79" s="14" t="s">
        <v>91</v>
      </c>
      <c r="E79" s="15" t="s">
        <v>92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SUM(U80+U95+U98+U100+U92)</f>
        <v>30589590</v>
      </c>
      <c r="V79" s="16">
        <f>SUM(V80+V95+V98+V100+V92)</f>
        <v>33537426.990000002</v>
      </c>
      <c r="W79" s="16">
        <f t="shared" si="0"/>
        <v>109.64</v>
      </c>
    </row>
    <row r="80" spans="1:23" ht="63" customHeight="1" x14ac:dyDescent="0.25">
      <c r="A80" s="2"/>
      <c r="B80" s="5"/>
      <c r="C80" s="14" t="s">
        <v>3</v>
      </c>
      <c r="D80" s="14" t="s">
        <v>93</v>
      </c>
      <c r="E80" s="21" t="s">
        <v>94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SUM(U81+U83+U90+U85)</f>
        <v>24392750</v>
      </c>
      <c r="V80" s="16">
        <f>SUM(V81+V83+V90+V85)</f>
        <v>27084579.789999999</v>
      </c>
      <c r="W80" s="16">
        <f t="shared" si="0"/>
        <v>111.04</v>
      </c>
    </row>
    <row r="81" spans="1:23" ht="47.4" customHeight="1" x14ac:dyDescent="0.25">
      <c r="A81" s="2"/>
      <c r="B81" s="5"/>
      <c r="C81" s="14" t="s">
        <v>95</v>
      </c>
      <c r="D81" s="14" t="s">
        <v>96</v>
      </c>
      <c r="E81" s="15" t="s">
        <v>97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U82</f>
        <v>19200000</v>
      </c>
      <c r="V81" s="16">
        <f>V82</f>
        <v>21946027.629999999</v>
      </c>
      <c r="W81" s="16">
        <f t="shared" si="0"/>
        <v>114.3</v>
      </c>
    </row>
    <row r="82" spans="1:23" ht="55.2" x14ac:dyDescent="0.25">
      <c r="A82" s="3"/>
      <c r="B82" s="6"/>
      <c r="C82" s="17" t="s">
        <v>95</v>
      </c>
      <c r="D82" s="17" t="s">
        <v>98</v>
      </c>
      <c r="E82" s="20" t="s">
        <v>99</v>
      </c>
      <c r="F82" s="17"/>
      <c r="G82" s="17"/>
      <c r="H82" s="17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>
        <v>19200000</v>
      </c>
      <c r="V82" s="19">
        <v>21946027.629999999</v>
      </c>
      <c r="W82" s="19">
        <f t="shared" si="0"/>
        <v>114.3</v>
      </c>
    </row>
    <row r="83" spans="1:23" ht="57" customHeight="1" x14ac:dyDescent="0.25">
      <c r="A83" s="2"/>
      <c r="B83" s="5"/>
      <c r="C83" s="14" t="s">
        <v>95</v>
      </c>
      <c r="D83" s="14" t="s">
        <v>100</v>
      </c>
      <c r="E83" s="21" t="s">
        <v>101</v>
      </c>
      <c r="F83" s="14"/>
      <c r="G83" s="14"/>
      <c r="H83" s="14"/>
      <c r="I83" s="1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843200</v>
      </c>
      <c r="V83" s="16">
        <f>V84</f>
        <v>827800.05</v>
      </c>
      <c r="W83" s="16">
        <f t="shared" si="0"/>
        <v>98.17</v>
      </c>
    </row>
    <row r="84" spans="1:23" ht="55.2" x14ac:dyDescent="0.25">
      <c r="A84" s="3"/>
      <c r="B84" s="6"/>
      <c r="C84" s="17" t="s">
        <v>95</v>
      </c>
      <c r="D84" s="17" t="s">
        <v>102</v>
      </c>
      <c r="E84" s="18" t="s">
        <v>103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843200</v>
      </c>
      <c r="V84" s="19">
        <v>827800.05</v>
      </c>
      <c r="W84" s="19">
        <f t="shared" si="0"/>
        <v>98.17</v>
      </c>
    </row>
    <row r="85" spans="1:23" ht="58.2" customHeight="1" x14ac:dyDescent="0.25">
      <c r="A85" s="2"/>
      <c r="B85" s="5"/>
      <c r="C85" s="14" t="s">
        <v>3</v>
      </c>
      <c r="D85" s="14" t="s">
        <v>104</v>
      </c>
      <c r="E85" s="21" t="s">
        <v>105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1219550</v>
      </c>
      <c r="V85" s="16">
        <f>V86</f>
        <v>1296189.17</v>
      </c>
      <c r="W85" s="16">
        <f t="shared" si="0"/>
        <v>106.28</v>
      </c>
    </row>
    <row r="86" spans="1:23" ht="48.6" customHeight="1" x14ac:dyDescent="0.25">
      <c r="A86" s="2"/>
      <c r="B86" s="5"/>
      <c r="C86" s="14" t="s">
        <v>3</v>
      </c>
      <c r="D86" s="14" t="s">
        <v>106</v>
      </c>
      <c r="E86" s="15" t="s">
        <v>107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SUM(U87:U89)</f>
        <v>1219550</v>
      </c>
      <c r="V86" s="16">
        <f>SUM(V87:V89)</f>
        <v>1296189.17</v>
      </c>
      <c r="W86" s="16">
        <f t="shared" si="0"/>
        <v>106.28</v>
      </c>
    </row>
    <row r="87" spans="1:23" ht="41.4" x14ac:dyDescent="0.25">
      <c r="A87" s="3"/>
      <c r="B87" s="6"/>
      <c r="C87" s="17" t="s">
        <v>83</v>
      </c>
      <c r="D87" s="17" t="s">
        <v>106</v>
      </c>
      <c r="E87" s="18" t="s">
        <v>107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>
        <v>1143300</v>
      </c>
      <c r="V87" s="19">
        <v>1219938.2</v>
      </c>
      <c r="W87" s="19">
        <f t="shared" si="0"/>
        <v>106.7</v>
      </c>
    </row>
    <row r="88" spans="1:23" ht="41.4" hidden="1" x14ac:dyDescent="0.25">
      <c r="A88" s="3"/>
      <c r="B88" s="6"/>
      <c r="C88" s="17" t="s">
        <v>108</v>
      </c>
      <c r="D88" s="17" t="s">
        <v>106</v>
      </c>
      <c r="E88" s="18" t="s">
        <v>107</v>
      </c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 t="e">
        <f t="shared" si="0"/>
        <v>#DIV/0!</v>
      </c>
    </row>
    <row r="89" spans="1:23" ht="41.4" x14ac:dyDescent="0.25">
      <c r="A89" s="3"/>
      <c r="B89" s="29"/>
      <c r="C89" s="17" t="s">
        <v>108</v>
      </c>
      <c r="D89" s="17" t="s">
        <v>106</v>
      </c>
      <c r="E89" s="18" t="s">
        <v>107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76250</v>
      </c>
      <c r="V89" s="19">
        <v>76250.97</v>
      </c>
      <c r="W89" s="19">
        <f t="shared" ref="W89" si="3">ROUND(V89/U89*100,2)</f>
        <v>100</v>
      </c>
    </row>
    <row r="90" spans="1:23" ht="34.200000000000003" customHeight="1" x14ac:dyDescent="0.25">
      <c r="A90" s="2"/>
      <c r="B90" s="5"/>
      <c r="C90" s="14" t="s">
        <v>95</v>
      </c>
      <c r="D90" s="14" t="s">
        <v>109</v>
      </c>
      <c r="E90" s="15" t="s">
        <v>110</v>
      </c>
      <c r="F90" s="14"/>
      <c r="G90" s="14"/>
      <c r="H90" s="14"/>
      <c r="I90" s="1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</f>
        <v>3130000</v>
      </c>
      <c r="V90" s="16">
        <f>V91</f>
        <v>3014562.94</v>
      </c>
      <c r="W90" s="16">
        <f t="shared" ref="W90:W157" si="4">ROUND(V90/U90*100,2)</f>
        <v>96.31</v>
      </c>
    </row>
    <row r="91" spans="1:23" ht="31.2" customHeight="1" x14ac:dyDescent="0.25">
      <c r="A91" s="3"/>
      <c r="B91" s="6"/>
      <c r="C91" s="17" t="s">
        <v>95</v>
      </c>
      <c r="D91" s="17" t="s">
        <v>111</v>
      </c>
      <c r="E91" s="18" t="s">
        <v>112</v>
      </c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3130000</v>
      </c>
      <c r="V91" s="19">
        <v>3014562.94</v>
      </c>
      <c r="W91" s="19">
        <f t="shared" si="4"/>
        <v>96.31</v>
      </c>
    </row>
    <row r="92" spans="1:23" ht="36.6" customHeight="1" x14ac:dyDescent="0.25">
      <c r="A92" s="3"/>
      <c r="B92" s="29"/>
      <c r="C92" s="40" t="s">
        <v>95</v>
      </c>
      <c r="D92" s="40" t="s">
        <v>496</v>
      </c>
      <c r="E92" s="39" t="s">
        <v>498</v>
      </c>
      <c r="F92" s="40"/>
      <c r="G92" s="40"/>
      <c r="H92" s="40"/>
      <c r="I92" s="40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U93</f>
        <v>1293900</v>
      </c>
      <c r="V92" s="16">
        <f>V93</f>
        <v>1295961.3500000001</v>
      </c>
      <c r="W92" s="16">
        <f t="shared" si="4"/>
        <v>100.16</v>
      </c>
    </row>
    <row r="93" spans="1:23" ht="42.6" customHeight="1" x14ac:dyDescent="0.25">
      <c r="A93" s="3"/>
      <c r="B93" s="29"/>
      <c r="C93" s="40" t="s">
        <v>95</v>
      </c>
      <c r="D93" s="40" t="s">
        <v>497</v>
      </c>
      <c r="E93" s="39" t="s">
        <v>499</v>
      </c>
      <c r="F93" s="40"/>
      <c r="G93" s="40"/>
      <c r="H93" s="40"/>
      <c r="I93" s="40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1293900</v>
      </c>
      <c r="V93" s="16">
        <f>V94</f>
        <v>1295961.3500000001</v>
      </c>
      <c r="W93" s="16">
        <f t="shared" si="4"/>
        <v>100.16</v>
      </c>
    </row>
    <row r="94" spans="1:23" ht="69.599999999999994" customHeight="1" x14ac:dyDescent="0.25">
      <c r="A94" s="3"/>
      <c r="B94" s="29"/>
      <c r="C94" s="17" t="s">
        <v>95</v>
      </c>
      <c r="D94" s="17" t="s">
        <v>500</v>
      </c>
      <c r="E94" s="18" t="s">
        <v>565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>
        <v>1293900</v>
      </c>
      <c r="V94" s="19">
        <v>1295961.3500000001</v>
      </c>
      <c r="W94" s="19">
        <f t="shared" si="4"/>
        <v>100.16</v>
      </c>
    </row>
    <row r="95" spans="1:23" ht="21" customHeight="1" x14ac:dyDescent="0.25">
      <c r="A95" s="2"/>
      <c r="B95" s="5"/>
      <c r="C95" s="14" t="s">
        <v>95</v>
      </c>
      <c r="D95" s="14" t="s">
        <v>113</v>
      </c>
      <c r="E95" s="15" t="s">
        <v>114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U96</f>
        <v>124940</v>
      </c>
      <c r="V95" s="16">
        <f>V96</f>
        <v>124943.79</v>
      </c>
      <c r="W95" s="16">
        <f t="shared" si="4"/>
        <v>100</v>
      </c>
    </row>
    <row r="96" spans="1:23" ht="41.4" x14ac:dyDescent="0.25">
      <c r="A96" s="2"/>
      <c r="B96" s="5"/>
      <c r="C96" s="14" t="s">
        <v>95</v>
      </c>
      <c r="D96" s="14" t="s">
        <v>115</v>
      </c>
      <c r="E96" s="15" t="s">
        <v>116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124940</v>
      </c>
      <c r="V96" s="16">
        <f>V97</f>
        <v>124943.79</v>
      </c>
      <c r="W96" s="16">
        <f t="shared" si="4"/>
        <v>100</v>
      </c>
    </row>
    <row r="97" spans="1:23" ht="41.4" x14ac:dyDescent="0.25">
      <c r="A97" s="3"/>
      <c r="B97" s="6"/>
      <c r="C97" s="17" t="s">
        <v>95</v>
      </c>
      <c r="D97" s="17" t="s">
        <v>117</v>
      </c>
      <c r="E97" s="18" t="s">
        <v>118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>
        <v>124940</v>
      </c>
      <c r="V97" s="19">
        <v>124943.79</v>
      </c>
      <c r="W97" s="19">
        <f t="shared" si="4"/>
        <v>100</v>
      </c>
    </row>
    <row r="98" spans="1:23" ht="76.2" customHeight="1" x14ac:dyDescent="0.25">
      <c r="A98" s="2"/>
      <c r="B98" s="5"/>
      <c r="C98" s="14" t="s">
        <v>95</v>
      </c>
      <c r="D98" s="14" t="s">
        <v>119</v>
      </c>
      <c r="E98" s="21" t="s">
        <v>120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260000</v>
      </c>
      <c r="V98" s="16">
        <f>V99</f>
        <v>260000</v>
      </c>
      <c r="W98" s="16">
        <f t="shared" si="4"/>
        <v>100</v>
      </c>
    </row>
    <row r="99" spans="1:23" ht="66.599999999999994" customHeight="1" x14ac:dyDescent="0.25">
      <c r="A99" s="3"/>
      <c r="B99" s="6"/>
      <c r="C99" s="17" t="s">
        <v>95</v>
      </c>
      <c r="D99" s="17" t="s">
        <v>121</v>
      </c>
      <c r="E99" s="20" t="s">
        <v>122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>
        <v>260000</v>
      </c>
      <c r="V99" s="19">
        <v>260000</v>
      </c>
      <c r="W99" s="19">
        <f t="shared" si="4"/>
        <v>100</v>
      </c>
    </row>
    <row r="100" spans="1:23" ht="58.8" customHeight="1" x14ac:dyDescent="0.25">
      <c r="A100" s="2"/>
      <c r="B100" s="5"/>
      <c r="C100" s="14" t="s">
        <v>3</v>
      </c>
      <c r="D100" s="14" t="s">
        <v>123</v>
      </c>
      <c r="E100" s="21" t="s">
        <v>124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U101+U106</f>
        <v>4518000</v>
      </c>
      <c r="V100" s="16">
        <f>V101+V106</f>
        <v>4771942.0600000005</v>
      </c>
      <c r="W100" s="16">
        <f t="shared" si="4"/>
        <v>105.62</v>
      </c>
    </row>
    <row r="101" spans="1:23" ht="59.4" customHeight="1" x14ac:dyDescent="0.25">
      <c r="A101" s="2"/>
      <c r="B101" s="5"/>
      <c r="C101" s="14" t="s">
        <v>95</v>
      </c>
      <c r="D101" s="14" t="s">
        <v>125</v>
      </c>
      <c r="E101" s="21" t="s">
        <v>126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3780000</v>
      </c>
      <c r="V101" s="16">
        <f>V102</f>
        <v>4034196.14</v>
      </c>
      <c r="W101" s="16">
        <f t="shared" si="4"/>
        <v>106.72</v>
      </c>
    </row>
    <row r="102" spans="1:23" ht="60.6" customHeight="1" x14ac:dyDescent="0.25">
      <c r="A102" s="2"/>
      <c r="B102" s="5"/>
      <c r="C102" s="46" t="s">
        <v>3</v>
      </c>
      <c r="D102" s="46" t="s">
        <v>127</v>
      </c>
      <c r="E102" s="45" t="s">
        <v>128</v>
      </c>
      <c r="F102" s="46"/>
      <c r="G102" s="46"/>
      <c r="H102" s="46"/>
      <c r="I102" s="4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SUM(U103:U105)</f>
        <v>3780000</v>
      </c>
      <c r="V102" s="16">
        <f>SUM(V103:V105)</f>
        <v>4034196.14</v>
      </c>
      <c r="W102" s="16">
        <f t="shared" si="4"/>
        <v>106.72</v>
      </c>
    </row>
    <row r="103" spans="1:23" ht="48" hidden="1" customHeight="1" x14ac:dyDescent="0.25">
      <c r="A103" s="3"/>
      <c r="B103" s="6"/>
      <c r="C103" s="17" t="s">
        <v>108</v>
      </c>
      <c r="D103" s="17" t="s">
        <v>127</v>
      </c>
      <c r="E103" s="18" t="s">
        <v>128</v>
      </c>
      <c r="F103" s="17"/>
      <c r="G103" s="17"/>
      <c r="H103" s="17"/>
      <c r="I103" s="17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 t="s">
        <v>397</v>
      </c>
    </row>
    <row r="104" spans="1:23" ht="48" customHeight="1" x14ac:dyDescent="0.25">
      <c r="A104" s="3"/>
      <c r="B104" s="6"/>
      <c r="C104" s="17" t="s">
        <v>108</v>
      </c>
      <c r="D104" s="17" t="s">
        <v>127</v>
      </c>
      <c r="E104" s="18" t="s">
        <v>128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0</v>
      </c>
      <c r="V104" s="19">
        <v>-480.11</v>
      </c>
      <c r="W104" s="19" t="s">
        <v>397</v>
      </c>
    </row>
    <row r="105" spans="1:23" ht="45.6" customHeight="1" x14ac:dyDescent="0.25">
      <c r="A105" s="3"/>
      <c r="B105" s="6"/>
      <c r="C105" s="17" t="s">
        <v>95</v>
      </c>
      <c r="D105" s="17" t="s">
        <v>127</v>
      </c>
      <c r="E105" s="18" t="s">
        <v>128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3780000</v>
      </c>
      <c r="V105" s="19">
        <v>4034676.25</v>
      </c>
      <c r="W105" s="19">
        <f t="shared" si="4"/>
        <v>106.74</v>
      </c>
    </row>
    <row r="106" spans="1:23" ht="76.8" customHeight="1" x14ac:dyDescent="0.25">
      <c r="A106" s="3"/>
      <c r="B106" s="29"/>
      <c r="C106" s="34" t="s">
        <v>108</v>
      </c>
      <c r="D106" s="34" t="s">
        <v>471</v>
      </c>
      <c r="E106" s="33" t="s">
        <v>473</v>
      </c>
      <c r="F106" s="34"/>
      <c r="G106" s="34"/>
      <c r="H106" s="34"/>
      <c r="I106" s="3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SUM(U107)</f>
        <v>738000</v>
      </c>
      <c r="V106" s="16">
        <f>SUM(V107)</f>
        <v>737745.92000000004</v>
      </c>
      <c r="W106" s="16">
        <f t="shared" si="4"/>
        <v>99.97</v>
      </c>
    </row>
    <row r="107" spans="1:23" ht="72.599999999999994" customHeight="1" x14ac:dyDescent="0.25">
      <c r="A107" s="3"/>
      <c r="B107" s="29"/>
      <c r="C107" s="17" t="s">
        <v>108</v>
      </c>
      <c r="D107" s="17" t="s">
        <v>472</v>
      </c>
      <c r="E107" s="18" t="s">
        <v>474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738000</v>
      </c>
      <c r="V107" s="19">
        <v>737745.92000000004</v>
      </c>
      <c r="W107" s="19">
        <f t="shared" si="4"/>
        <v>99.97</v>
      </c>
    </row>
    <row r="108" spans="1:23" ht="21" customHeight="1" x14ac:dyDescent="0.25">
      <c r="A108" s="2"/>
      <c r="B108" s="5"/>
      <c r="C108" s="14" t="s">
        <v>3</v>
      </c>
      <c r="D108" s="14" t="s">
        <v>129</v>
      </c>
      <c r="E108" s="15" t="s">
        <v>130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SUM(U109+U120)</f>
        <v>6973500</v>
      </c>
      <c r="V108" s="16">
        <f>SUM(V109+V120)</f>
        <v>7147213.79</v>
      </c>
      <c r="W108" s="16">
        <f t="shared" si="4"/>
        <v>102.49</v>
      </c>
    </row>
    <row r="109" spans="1:23" ht="26.4" customHeight="1" x14ac:dyDescent="0.25">
      <c r="A109" s="2"/>
      <c r="B109" s="5"/>
      <c r="C109" s="14" t="s">
        <v>131</v>
      </c>
      <c r="D109" s="14" t="s">
        <v>132</v>
      </c>
      <c r="E109" s="15" t="s">
        <v>133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SUM(U110+U112+U114)</f>
        <v>6846000</v>
      </c>
      <c r="V109" s="16">
        <f>SUM(V110+V112+V114)</f>
        <v>7019796.3499999996</v>
      </c>
      <c r="W109" s="16">
        <f t="shared" si="4"/>
        <v>102.54</v>
      </c>
    </row>
    <row r="110" spans="1:23" ht="27.6" x14ac:dyDescent="0.25">
      <c r="A110" s="2"/>
      <c r="B110" s="5"/>
      <c r="C110" s="14" t="s">
        <v>131</v>
      </c>
      <c r="D110" s="14" t="s">
        <v>134</v>
      </c>
      <c r="E110" s="15" t="s">
        <v>135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1987000</v>
      </c>
      <c r="V110" s="16">
        <f>V111</f>
        <v>2160802.58</v>
      </c>
      <c r="W110" s="16">
        <f t="shared" si="4"/>
        <v>108.75</v>
      </c>
    </row>
    <row r="111" spans="1:23" ht="45.6" customHeight="1" x14ac:dyDescent="0.25">
      <c r="A111" s="3"/>
      <c r="B111" s="6"/>
      <c r="C111" s="17" t="s">
        <v>131</v>
      </c>
      <c r="D111" s="17" t="s">
        <v>136</v>
      </c>
      <c r="E111" s="18" t="s">
        <v>137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1987000</v>
      </c>
      <c r="V111" s="19">
        <v>2160802.58</v>
      </c>
      <c r="W111" s="19">
        <f t="shared" si="4"/>
        <v>108.75</v>
      </c>
    </row>
    <row r="112" spans="1:23" ht="21" customHeight="1" x14ac:dyDescent="0.25">
      <c r="A112" s="2"/>
      <c r="B112" s="5"/>
      <c r="C112" s="14" t="s">
        <v>131</v>
      </c>
      <c r="D112" s="14" t="s">
        <v>138</v>
      </c>
      <c r="E112" s="15" t="s">
        <v>139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U113</f>
        <v>257700</v>
      </c>
      <c r="V112" s="16">
        <f>V113</f>
        <v>257721.27</v>
      </c>
      <c r="W112" s="16">
        <f t="shared" si="4"/>
        <v>100.01</v>
      </c>
    </row>
    <row r="113" spans="1:23" ht="49.2" customHeight="1" x14ac:dyDescent="0.25">
      <c r="A113" s="3"/>
      <c r="B113" s="6"/>
      <c r="C113" s="17" t="s">
        <v>131</v>
      </c>
      <c r="D113" s="17" t="s">
        <v>140</v>
      </c>
      <c r="E113" s="18" t="s">
        <v>141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257700</v>
      </c>
      <c r="V113" s="19">
        <v>257721.27</v>
      </c>
      <c r="W113" s="19">
        <f t="shared" si="4"/>
        <v>100.01</v>
      </c>
    </row>
    <row r="114" spans="1:23" ht="18" customHeight="1" x14ac:dyDescent="0.25">
      <c r="A114" s="2"/>
      <c r="B114" s="5"/>
      <c r="C114" s="14" t="s">
        <v>131</v>
      </c>
      <c r="D114" s="14" t="s">
        <v>142</v>
      </c>
      <c r="E114" s="15" t="s">
        <v>143</v>
      </c>
      <c r="F114" s="14"/>
      <c r="G114" s="14"/>
      <c r="H114" s="14"/>
      <c r="I114" s="1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f>SUM(U115+U117)</f>
        <v>4601300</v>
      </c>
      <c r="V114" s="16">
        <f>SUM(V115+V117)</f>
        <v>4601272.5</v>
      </c>
      <c r="W114" s="16">
        <f t="shared" si="4"/>
        <v>100</v>
      </c>
    </row>
    <row r="115" spans="1:23" ht="21" customHeight="1" x14ac:dyDescent="0.25">
      <c r="A115" s="2"/>
      <c r="B115" s="5"/>
      <c r="C115" s="14" t="s">
        <v>131</v>
      </c>
      <c r="D115" s="14" t="s">
        <v>144</v>
      </c>
      <c r="E115" s="15" t="s">
        <v>145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U116</f>
        <v>3658900</v>
      </c>
      <c r="V115" s="16">
        <f>V116</f>
        <v>3658864.63</v>
      </c>
      <c r="W115" s="16">
        <f t="shared" si="4"/>
        <v>100</v>
      </c>
    </row>
    <row r="116" spans="1:23" ht="41.4" x14ac:dyDescent="0.25">
      <c r="A116" s="3"/>
      <c r="B116" s="6"/>
      <c r="C116" s="17" t="s">
        <v>131</v>
      </c>
      <c r="D116" s="17" t="s">
        <v>146</v>
      </c>
      <c r="E116" s="18" t="s">
        <v>147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3658900</v>
      </c>
      <c r="V116" s="19">
        <v>3658864.63</v>
      </c>
      <c r="W116" s="19">
        <f t="shared" si="4"/>
        <v>100</v>
      </c>
    </row>
    <row r="117" spans="1:23" ht="21.6" customHeight="1" x14ac:dyDescent="0.25">
      <c r="A117" s="2"/>
      <c r="B117" s="5"/>
      <c r="C117" s="14" t="s">
        <v>131</v>
      </c>
      <c r="D117" s="14" t="s">
        <v>148</v>
      </c>
      <c r="E117" s="15" t="s">
        <v>149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U119+U118</f>
        <v>942400</v>
      </c>
      <c r="V117" s="16">
        <f>V119+V118</f>
        <v>942407.87000000011</v>
      </c>
      <c r="W117" s="16">
        <f t="shared" si="4"/>
        <v>100</v>
      </c>
    </row>
    <row r="118" spans="1:23" ht="28.2" customHeight="1" x14ac:dyDescent="0.25">
      <c r="A118" s="2"/>
      <c r="B118" s="30"/>
      <c r="C118" s="17" t="s">
        <v>131</v>
      </c>
      <c r="D118" s="17" t="s">
        <v>545</v>
      </c>
      <c r="E118" s="18" t="s">
        <v>546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0</v>
      </c>
      <c r="V118" s="19">
        <v>166040.82</v>
      </c>
      <c r="W118" s="19" t="s">
        <v>397</v>
      </c>
    </row>
    <row r="119" spans="1:23" ht="41.4" x14ac:dyDescent="0.25">
      <c r="A119" s="3"/>
      <c r="B119" s="6"/>
      <c r="C119" s="17" t="s">
        <v>131</v>
      </c>
      <c r="D119" s="17" t="s">
        <v>150</v>
      </c>
      <c r="E119" s="18" t="s">
        <v>151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942400</v>
      </c>
      <c r="V119" s="19">
        <v>776367.05</v>
      </c>
      <c r="W119" s="19">
        <f t="shared" si="4"/>
        <v>82.38</v>
      </c>
    </row>
    <row r="120" spans="1:23" ht="19.8" customHeight="1" x14ac:dyDescent="0.25">
      <c r="A120" s="2"/>
      <c r="B120" s="5"/>
      <c r="C120" s="14" t="s">
        <v>83</v>
      </c>
      <c r="D120" s="14" t="s">
        <v>152</v>
      </c>
      <c r="E120" s="15" t="s">
        <v>153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U121</f>
        <v>127500</v>
      </c>
      <c r="V120" s="16">
        <f>V121</f>
        <v>127417.44</v>
      </c>
      <c r="W120" s="16">
        <f t="shared" si="4"/>
        <v>99.94</v>
      </c>
    </row>
    <row r="121" spans="1:23" ht="27.6" x14ac:dyDescent="0.25">
      <c r="A121" s="2"/>
      <c r="B121" s="5"/>
      <c r="C121" s="14" t="s">
        <v>83</v>
      </c>
      <c r="D121" s="14" t="s">
        <v>566</v>
      </c>
      <c r="E121" s="15" t="s">
        <v>154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U122</f>
        <v>127500</v>
      </c>
      <c r="V121" s="16">
        <f>V122</f>
        <v>127417.44</v>
      </c>
      <c r="W121" s="16">
        <f t="shared" si="4"/>
        <v>99.94</v>
      </c>
    </row>
    <row r="122" spans="1:23" ht="41.4" x14ac:dyDescent="0.25">
      <c r="A122" s="3"/>
      <c r="B122" s="6"/>
      <c r="C122" s="17" t="s">
        <v>83</v>
      </c>
      <c r="D122" s="17" t="s">
        <v>155</v>
      </c>
      <c r="E122" s="18" t="s">
        <v>156</v>
      </c>
      <c r="F122" s="17"/>
      <c r="G122" s="17"/>
      <c r="H122" s="17"/>
      <c r="I122" s="17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>
        <v>127500</v>
      </c>
      <c r="V122" s="19">
        <v>127417.44</v>
      </c>
      <c r="W122" s="19">
        <f t="shared" si="4"/>
        <v>99.94</v>
      </c>
    </row>
    <row r="123" spans="1:23" ht="27.6" x14ac:dyDescent="0.25">
      <c r="A123" s="2"/>
      <c r="B123" s="5"/>
      <c r="C123" s="14" t="s">
        <v>3</v>
      </c>
      <c r="D123" s="14" t="s">
        <v>157</v>
      </c>
      <c r="E123" s="15" t="s">
        <v>158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SUM(U124)</f>
        <v>2990156.74</v>
      </c>
      <c r="V123" s="16">
        <f>SUM(V124)</f>
        <v>3057997.23</v>
      </c>
      <c r="W123" s="16">
        <f t="shared" si="4"/>
        <v>102.27</v>
      </c>
    </row>
    <row r="124" spans="1:23" ht="21" customHeight="1" x14ac:dyDescent="0.25">
      <c r="A124" s="2"/>
      <c r="B124" s="5"/>
      <c r="C124" s="14" t="s">
        <v>3</v>
      </c>
      <c r="D124" s="14" t="s">
        <v>159</v>
      </c>
      <c r="E124" s="15" t="s">
        <v>160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SUM(U125+U130)</f>
        <v>2990156.74</v>
      </c>
      <c r="V124" s="16">
        <f>SUM(V125+V130)</f>
        <v>3057997.23</v>
      </c>
      <c r="W124" s="16">
        <f t="shared" si="4"/>
        <v>102.27</v>
      </c>
    </row>
    <row r="125" spans="1:23" ht="27.6" x14ac:dyDescent="0.25">
      <c r="A125" s="2"/>
      <c r="B125" s="5"/>
      <c r="C125" s="14" t="s">
        <v>3</v>
      </c>
      <c r="D125" s="14" t="s">
        <v>161</v>
      </c>
      <c r="E125" s="15" t="s">
        <v>162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U126</f>
        <v>1471800</v>
      </c>
      <c r="V125" s="16">
        <f>V126</f>
        <v>1513940.49</v>
      </c>
      <c r="W125" s="16">
        <f t="shared" si="4"/>
        <v>102.86</v>
      </c>
    </row>
    <row r="126" spans="1:23" ht="27.6" x14ac:dyDescent="0.25">
      <c r="A126" s="2"/>
      <c r="B126" s="5"/>
      <c r="C126" s="14" t="s">
        <v>3</v>
      </c>
      <c r="D126" s="14" t="s">
        <v>163</v>
      </c>
      <c r="E126" s="15" t="s">
        <v>164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SUM(U127:U129)</f>
        <v>1471800</v>
      </c>
      <c r="V126" s="16">
        <f>SUM(V127:V129)</f>
        <v>1513940.49</v>
      </c>
      <c r="W126" s="16">
        <f t="shared" si="4"/>
        <v>102.86</v>
      </c>
    </row>
    <row r="127" spans="1:23" ht="27.6" x14ac:dyDescent="0.25">
      <c r="A127" s="3"/>
      <c r="B127" s="6"/>
      <c r="C127" s="17" t="s">
        <v>83</v>
      </c>
      <c r="D127" s="17" t="s">
        <v>163</v>
      </c>
      <c r="E127" s="18" t="s">
        <v>164</v>
      </c>
      <c r="F127" s="17"/>
      <c r="G127" s="17"/>
      <c r="H127" s="17"/>
      <c r="I127" s="17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>
        <v>313500</v>
      </c>
      <c r="V127" s="19">
        <v>313502.58</v>
      </c>
      <c r="W127" s="19">
        <f t="shared" si="4"/>
        <v>100</v>
      </c>
    </row>
    <row r="128" spans="1:23" ht="27.6" x14ac:dyDescent="0.25">
      <c r="A128" s="3"/>
      <c r="B128" s="6"/>
      <c r="C128" s="17" t="s">
        <v>108</v>
      </c>
      <c r="D128" s="17" t="s">
        <v>163</v>
      </c>
      <c r="E128" s="18" t="s">
        <v>164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95300</v>
      </c>
      <c r="V128" s="19">
        <v>91773.119999999995</v>
      </c>
      <c r="W128" s="19">
        <f t="shared" si="4"/>
        <v>96.3</v>
      </c>
    </row>
    <row r="129" spans="1:23" ht="27.6" x14ac:dyDescent="0.25">
      <c r="A129" s="3"/>
      <c r="B129" s="6"/>
      <c r="C129" s="17" t="s">
        <v>95</v>
      </c>
      <c r="D129" s="17" t="s">
        <v>163</v>
      </c>
      <c r="E129" s="18" t="s">
        <v>164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1063000</v>
      </c>
      <c r="V129" s="19">
        <v>1108664.79</v>
      </c>
      <c r="W129" s="19">
        <f>ROUND(V129/U129*100,2)</f>
        <v>104.3</v>
      </c>
    </row>
    <row r="130" spans="1:23" ht="28.8" customHeight="1" x14ac:dyDescent="0.25">
      <c r="A130" s="3"/>
      <c r="B130" s="29"/>
      <c r="C130" s="23" t="s">
        <v>3</v>
      </c>
      <c r="D130" s="23" t="s">
        <v>412</v>
      </c>
      <c r="E130" s="24" t="s">
        <v>413</v>
      </c>
      <c r="F130" s="23"/>
      <c r="G130" s="23"/>
      <c r="H130" s="23"/>
      <c r="I130" s="23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SUM(U131)</f>
        <v>1518356.74</v>
      </c>
      <c r="V130" s="16">
        <f>SUM(V131)</f>
        <v>1544056.74</v>
      </c>
      <c r="W130" s="16">
        <f t="shared" ref="W130:W134" si="5">ROUND(V130/U130*100,2)</f>
        <v>101.69</v>
      </c>
    </row>
    <row r="131" spans="1:23" ht="28.8" customHeight="1" x14ac:dyDescent="0.25">
      <c r="A131" s="3"/>
      <c r="B131" s="29"/>
      <c r="C131" s="48" t="s">
        <v>3</v>
      </c>
      <c r="D131" s="48" t="s">
        <v>556</v>
      </c>
      <c r="E131" s="47" t="s">
        <v>413</v>
      </c>
      <c r="F131" s="48"/>
      <c r="G131" s="48"/>
      <c r="H131" s="48"/>
      <c r="I131" s="4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SUM(U132:U134)</f>
        <v>1518356.74</v>
      </c>
      <c r="V131" s="16">
        <f>SUM(V132:V134)</f>
        <v>1544056.74</v>
      </c>
      <c r="W131" s="16">
        <f t="shared" si="5"/>
        <v>101.69</v>
      </c>
    </row>
    <row r="132" spans="1:23" ht="20.399999999999999" customHeight="1" x14ac:dyDescent="0.25">
      <c r="A132" s="3"/>
      <c r="B132" s="29"/>
      <c r="C132" s="17" t="s">
        <v>83</v>
      </c>
      <c r="D132" s="17" t="s">
        <v>556</v>
      </c>
      <c r="E132" s="18" t="s">
        <v>413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85050.92</v>
      </c>
      <c r="V132" s="19">
        <v>85050.92</v>
      </c>
      <c r="W132" s="19">
        <f t="shared" si="5"/>
        <v>100</v>
      </c>
    </row>
    <row r="133" spans="1:23" ht="18.600000000000001" customHeight="1" x14ac:dyDescent="0.25">
      <c r="A133" s="3"/>
      <c r="B133" s="29"/>
      <c r="C133" s="17" t="s">
        <v>108</v>
      </c>
      <c r="D133" s="17" t="s">
        <v>556</v>
      </c>
      <c r="E133" s="18" t="s">
        <v>413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1410125.82</v>
      </c>
      <c r="V133" s="19">
        <v>1435825.82</v>
      </c>
      <c r="W133" s="19">
        <f t="shared" si="5"/>
        <v>101.82</v>
      </c>
    </row>
    <row r="134" spans="1:23" ht="23.4" customHeight="1" x14ac:dyDescent="0.25">
      <c r="A134" s="3"/>
      <c r="B134" s="29"/>
      <c r="C134" s="17" t="s">
        <v>567</v>
      </c>
      <c r="D134" s="17" t="s">
        <v>412</v>
      </c>
      <c r="E134" s="18" t="s">
        <v>413</v>
      </c>
      <c r="F134" s="17"/>
      <c r="G134" s="17"/>
      <c r="H134" s="17"/>
      <c r="I134" s="17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>
        <v>23180</v>
      </c>
      <c r="V134" s="19">
        <v>23180</v>
      </c>
      <c r="W134" s="19">
        <f t="shared" si="5"/>
        <v>100</v>
      </c>
    </row>
    <row r="135" spans="1:23" ht="22.2" customHeight="1" x14ac:dyDescent="0.25">
      <c r="A135" s="2"/>
      <c r="B135" s="5"/>
      <c r="C135" s="14" t="s">
        <v>3</v>
      </c>
      <c r="D135" s="14" t="s">
        <v>165</v>
      </c>
      <c r="E135" s="15" t="s">
        <v>166</v>
      </c>
      <c r="F135" s="14"/>
      <c r="G135" s="14"/>
      <c r="H135" s="14"/>
      <c r="I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f>SUM(U136+U138)</f>
        <v>12825100</v>
      </c>
      <c r="V135" s="16">
        <f>SUM(V136+V138)</f>
        <v>13539997.520000001</v>
      </c>
      <c r="W135" s="16">
        <f t="shared" si="4"/>
        <v>105.57</v>
      </c>
    </row>
    <row r="136" spans="1:23" ht="19.8" customHeight="1" x14ac:dyDescent="0.25">
      <c r="A136" s="2"/>
      <c r="B136" s="5"/>
      <c r="C136" s="14" t="s">
        <v>83</v>
      </c>
      <c r="D136" s="14" t="s">
        <v>167</v>
      </c>
      <c r="E136" s="15" t="s">
        <v>168</v>
      </c>
      <c r="F136" s="14"/>
      <c r="G136" s="14"/>
      <c r="H136" s="14"/>
      <c r="I136" s="1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f>U137</f>
        <v>11915700</v>
      </c>
      <c r="V136" s="16">
        <f>SUM(V137)</f>
        <v>12670865.640000001</v>
      </c>
      <c r="W136" s="16">
        <f t="shared" si="4"/>
        <v>106.34</v>
      </c>
    </row>
    <row r="137" spans="1:23" ht="22.2" customHeight="1" x14ac:dyDescent="0.25">
      <c r="A137" s="3"/>
      <c r="B137" s="6"/>
      <c r="C137" s="17" t="s">
        <v>83</v>
      </c>
      <c r="D137" s="17" t="s">
        <v>169</v>
      </c>
      <c r="E137" s="18" t="s">
        <v>170</v>
      </c>
      <c r="F137" s="17"/>
      <c r="G137" s="17"/>
      <c r="H137" s="17"/>
      <c r="I137" s="17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11915700</v>
      </c>
      <c r="V137" s="19">
        <v>12670865.640000001</v>
      </c>
      <c r="W137" s="19">
        <f t="shared" si="4"/>
        <v>106.34</v>
      </c>
    </row>
    <row r="138" spans="1:23" ht="58.8" customHeight="1" x14ac:dyDescent="0.25">
      <c r="A138" s="3"/>
      <c r="B138" s="29"/>
      <c r="C138" s="23" t="s">
        <v>3</v>
      </c>
      <c r="D138" s="23" t="s">
        <v>414</v>
      </c>
      <c r="E138" s="24" t="s">
        <v>415</v>
      </c>
      <c r="F138" s="23"/>
      <c r="G138" s="23"/>
      <c r="H138" s="23"/>
      <c r="I138" s="23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SUM(U139)</f>
        <v>909400</v>
      </c>
      <c r="V138" s="16">
        <f>SUM(V141+V140)</f>
        <v>869131.88</v>
      </c>
      <c r="W138" s="16">
        <f t="shared" si="4"/>
        <v>95.57</v>
      </c>
    </row>
    <row r="139" spans="1:23" ht="70.8" customHeight="1" x14ac:dyDescent="0.25">
      <c r="A139" s="3"/>
      <c r="B139" s="29"/>
      <c r="C139" s="48" t="s">
        <v>3</v>
      </c>
      <c r="D139" s="48" t="s">
        <v>568</v>
      </c>
      <c r="E139" s="47" t="s">
        <v>569</v>
      </c>
      <c r="F139" s="48"/>
      <c r="G139" s="48"/>
      <c r="H139" s="48"/>
      <c r="I139" s="48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f>SUM(U140:U141)</f>
        <v>909400</v>
      </c>
      <c r="V139" s="16">
        <f>SUM(V140:V141)</f>
        <v>869131.88</v>
      </c>
      <c r="W139" s="16">
        <f t="shared" si="4"/>
        <v>95.57</v>
      </c>
    </row>
    <row r="140" spans="1:23" ht="63" customHeight="1" x14ac:dyDescent="0.25">
      <c r="A140" s="3"/>
      <c r="B140" s="29"/>
      <c r="C140" s="17" t="s">
        <v>494</v>
      </c>
      <c r="D140" s="17" t="s">
        <v>475</v>
      </c>
      <c r="E140" s="18" t="s">
        <v>476</v>
      </c>
      <c r="F140" s="17"/>
      <c r="G140" s="17"/>
      <c r="H140" s="17"/>
      <c r="I140" s="17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387300</v>
      </c>
      <c r="V140" s="19">
        <v>387300</v>
      </c>
      <c r="W140" s="19">
        <f t="shared" si="4"/>
        <v>100</v>
      </c>
    </row>
    <row r="141" spans="1:23" ht="65.400000000000006" customHeight="1" x14ac:dyDescent="0.25">
      <c r="A141" s="3"/>
      <c r="B141" s="29"/>
      <c r="C141" s="17" t="s">
        <v>95</v>
      </c>
      <c r="D141" s="17" t="s">
        <v>478</v>
      </c>
      <c r="E141" s="18" t="s">
        <v>477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522100</v>
      </c>
      <c r="V141" s="19">
        <v>481831.88</v>
      </c>
      <c r="W141" s="19">
        <f t="shared" si="4"/>
        <v>92.29</v>
      </c>
    </row>
    <row r="142" spans="1:23" ht="19.2" customHeight="1" x14ac:dyDescent="0.25">
      <c r="A142" s="2"/>
      <c r="B142" s="5"/>
      <c r="C142" s="14" t="s">
        <v>3</v>
      </c>
      <c r="D142" s="14" t="s">
        <v>171</v>
      </c>
      <c r="E142" s="15" t="s">
        <v>172</v>
      </c>
      <c r="F142" s="14"/>
      <c r="G142" s="14"/>
      <c r="H142" s="14"/>
      <c r="I142" s="1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SUM(U143+U181+U183+U192+U206+U164)</f>
        <v>52172372.609999999</v>
      </c>
      <c r="V142" s="16">
        <f>SUM(V143+V181+V183+V192+V206+V164)</f>
        <v>52658829.789999999</v>
      </c>
      <c r="W142" s="16">
        <f t="shared" si="4"/>
        <v>100.93</v>
      </c>
    </row>
    <row r="143" spans="1:23" ht="33.6" customHeight="1" x14ac:dyDescent="0.25">
      <c r="A143" s="2"/>
      <c r="B143" s="5"/>
      <c r="C143" s="14" t="s">
        <v>3</v>
      </c>
      <c r="D143" s="14" t="s">
        <v>173</v>
      </c>
      <c r="E143" s="15" t="s">
        <v>174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SUM(U144+U148+U152+U156+U158+U166+U168+U170+U172+U177+U160+U162)</f>
        <v>1453900</v>
      </c>
      <c r="V143" s="16">
        <f>SUM(V144+V148+V152+V156+V158+V166+V168+V170+V172+V177+V160+V162)</f>
        <v>1490379.1400000001</v>
      </c>
      <c r="W143" s="16">
        <f t="shared" si="4"/>
        <v>102.51</v>
      </c>
    </row>
    <row r="144" spans="1:23" ht="51" customHeight="1" x14ac:dyDescent="0.25">
      <c r="A144" s="2"/>
      <c r="B144" s="5"/>
      <c r="C144" s="14" t="s">
        <v>3</v>
      </c>
      <c r="D144" s="14" t="s">
        <v>175</v>
      </c>
      <c r="E144" s="15" t="s">
        <v>176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U145</f>
        <v>27000</v>
      </c>
      <c r="V144" s="16">
        <f>V145</f>
        <v>25577.649999999998</v>
      </c>
      <c r="W144" s="16">
        <f t="shared" si="4"/>
        <v>94.73</v>
      </c>
    </row>
    <row r="145" spans="1:23" ht="62.4" customHeight="1" x14ac:dyDescent="0.25">
      <c r="A145" s="2"/>
      <c r="B145" s="5"/>
      <c r="C145" s="14" t="s">
        <v>3</v>
      </c>
      <c r="D145" s="14" t="s">
        <v>177</v>
      </c>
      <c r="E145" s="21" t="s">
        <v>178</v>
      </c>
      <c r="F145" s="14"/>
      <c r="G145" s="14"/>
      <c r="H145" s="14"/>
      <c r="I145" s="14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f>SUM(U146:U147)</f>
        <v>27000</v>
      </c>
      <c r="V145" s="16">
        <f>SUM(V146:V147)</f>
        <v>25577.649999999998</v>
      </c>
      <c r="W145" s="16">
        <f t="shared" si="4"/>
        <v>94.73</v>
      </c>
    </row>
    <row r="146" spans="1:23" ht="58.8" customHeight="1" x14ac:dyDescent="0.25">
      <c r="A146" s="3"/>
      <c r="B146" s="6"/>
      <c r="C146" s="17" t="s">
        <v>179</v>
      </c>
      <c r="D146" s="17" t="s">
        <v>177</v>
      </c>
      <c r="E146" s="20" t="s">
        <v>178</v>
      </c>
      <c r="F146" s="17"/>
      <c r="G146" s="17"/>
      <c r="H146" s="17"/>
      <c r="I146" s="17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5000</v>
      </c>
      <c r="V146" s="19">
        <v>4094.05</v>
      </c>
      <c r="W146" s="19">
        <f t="shared" si="4"/>
        <v>81.88</v>
      </c>
    </row>
    <row r="147" spans="1:23" ht="62.4" customHeight="1" x14ac:dyDescent="0.25">
      <c r="A147" s="3"/>
      <c r="B147" s="6"/>
      <c r="C147" s="17" t="s">
        <v>180</v>
      </c>
      <c r="D147" s="17" t="s">
        <v>177</v>
      </c>
      <c r="E147" s="20" t="s">
        <v>178</v>
      </c>
      <c r="F147" s="17"/>
      <c r="G147" s="17"/>
      <c r="H147" s="17"/>
      <c r="I147" s="17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>
        <v>22000</v>
      </c>
      <c r="V147" s="19">
        <v>21483.599999999999</v>
      </c>
      <c r="W147" s="19">
        <f t="shared" si="4"/>
        <v>97.65</v>
      </c>
    </row>
    <row r="148" spans="1:23" ht="61.2" customHeight="1" x14ac:dyDescent="0.25">
      <c r="A148" s="2"/>
      <c r="B148" s="5"/>
      <c r="C148" s="14" t="s">
        <v>3</v>
      </c>
      <c r="D148" s="14" t="s">
        <v>181</v>
      </c>
      <c r="E148" s="15" t="s">
        <v>182</v>
      </c>
      <c r="F148" s="14"/>
      <c r="G148" s="14"/>
      <c r="H148" s="14"/>
      <c r="I148" s="1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U149</f>
        <v>360000</v>
      </c>
      <c r="V148" s="16">
        <f>V149</f>
        <v>365536.13</v>
      </c>
      <c r="W148" s="16">
        <f t="shared" si="4"/>
        <v>101.54</v>
      </c>
    </row>
    <row r="149" spans="1:23" ht="82.8" customHeight="1" x14ac:dyDescent="0.25">
      <c r="A149" s="2"/>
      <c r="B149" s="30"/>
      <c r="C149" s="46" t="s">
        <v>3</v>
      </c>
      <c r="D149" s="46" t="s">
        <v>183</v>
      </c>
      <c r="E149" s="45" t="s">
        <v>184</v>
      </c>
      <c r="F149" s="46"/>
      <c r="G149" s="46"/>
      <c r="H149" s="46"/>
      <c r="I149" s="4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f>SUM(U150:U151)</f>
        <v>360000</v>
      </c>
      <c r="V149" s="16">
        <f>SUM(V150:V151)</f>
        <v>365536.13</v>
      </c>
      <c r="W149" s="16">
        <f t="shared" si="4"/>
        <v>101.54</v>
      </c>
    </row>
    <row r="150" spans="1:23" ht="72" customHeight="1" x14ac:dyDescent="0.25">
      <c r="A150" s="2"/>
      <c r="B150" s="30"/>
      <c r="C150" s="17" t="s">
        <v>179</v>
      </c>
      <c r="D150" s="17" t="s">
        <v>183</v>
      </c>
      <c r="E150" s="18" t="s">
        <v>184</v>
      </c>
      <c r="F150" s="17"/>
      <c r="G150" s="17"/>
      <c r="H150" s="17"/>
      <c r="I150" s="17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>
        <v>20000</v>
      </c>
      <c r="V150" s="19">
        <v>19557.32</v>
      </c>
      <c r="W150" s="19">
        <f t="shared" si="4"/>
        <v>97.79</v>
      </c>
    </row>
    <row r="151" spans="1:23" ht="74.400000000000006" customHeight="1" x14ac:dyDescent="0.25">
      <c r="A151" s="3"/>
      <c r="B151" s="6"/>
      <c r="C151" s="17" t="s">
        <v>180</v>
      </c>
      <c r="D151" s="17" t="s">
        <v>183</v>
      </c>
      <c r="E151" s="20" t="s">
        <v>184</v>
      </c>
      <c r="F151" s="17"/>
      <c r="G151" s="17"/>
      <c r="H151" s="17"/>
      <c r="I151" s="17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>
        <v>340000</v>
      </c>
      <c r="V151" s="19">
        <v>345978.81</v>
      </c>
      <c r="W151" s="19">
        <f t="shared" si="4"/>
        <v>101.76</v>
      </c>
    </row>
    <row r="152" spans="1:23" ht="46.8" customHeight="1" x14ac:dyDescent="0.25">
      <c r="A152" s="2"/>
      <c r="B152" s="5"/>
      <c r="C152" s="14" t="s">
        <v>3</v>
      </c>
      <c r="D152" s="14" t="s">
        <v>185</v>
      </c>
      <c r="E152" s="15" t="s">
        <v>186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U153</f>
        <v>33000</v>
      </c>
      <c r="V152" s="16">
        <f>V153</f>
        <v>37612.620000000003</v>
      </c>
      <c r="W152" s="16">
        <f t="shared" si="4"/>
        <v>113.98</v>
      </c>
    </row>
    <row r="153" spans="1:23" ht="64.2" customHeight="1" x14ac:dyDescent="0.25">
      <c r="A153" s="2"/>
      <c r="B153" s="5"/>
      <c r="C153" s="14" t="s">
        <v>3</v>
      </c>
      <c r="D153" s="14" t="s">
        <v>187</v>
      </c>
      <c r="E153" s="21" t="s">
        <v>188</v>
      </c>
      <c r="F153" s="14"/>
      <c r="G153" s="14"/>
      <c r="H153" s="14"/>
      <c r="I153" s="14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f>SUM(U154:U155)</f>
        <v>33000</v>
      </c>
      <c r="V153" s="16">
        <f>SUM(V154:V155)</f>
        <v>37612.620000000003</v>
      </c>
      <c r="W153" s="16">
        <f t="shared" si="4"/>
        <v>113.98</v>
      </c>
    </row>
    <row r="154" spans="1:23" ht="61.2" customHeight="1" x14ac:dyDescent="0.25">
      <c r="A154" s="3"/>
      <c r="B154" s="6"/>
      <c r="C154" s="17" t="s">
        <v>179</v>
      </c>
      <c r="D154" s="17" t="s">
        <v>187</v>
      </c>
      <c r="E154" s="20" t="s">
        <v>188</v>
      </c>
      <c r="F154" s="17"/>
      <c r="G154" s="17"/>
      <c r="H154" s="17"/>
      <c r="I154" s="17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>
        <v>3000</v>
      </c>
      <c r="V154" s="19">
        <v>587.5</v>
      </c>
      <c r="W154" s="19">
        <f t="shared" si="4"/>
        <v>19.579999999999998</v>
      </c>
    </row>
    <row r="155" spans="1:23" ht="59.4" customHeight="1" x14ac:dyDescent="0.25">
      <c r="A155" s="3"/>
      <c r="B155" s="6"/>
      <c r="C155" s="17" t="s">
        <v>180</v>
      </c>
      <c r="D155" s="17" t="s">
        <v>187</v>
      </c>
      <c r="E155" s="20" t="s">
        <v>188</v>
      </c>
      <c r="F155" s="17"/>
      <c r="G155" s="17"/>
      <c r="H155" s="17"/>
      <c r="I155" s="17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>
        <v>30000</v>
      </c>
      <c r="V155" s="19">
        <v>37025.120000000003</v>
      </c>
      <c r="W155" s="19">
        <f t="shared" si="4"/>
        <v>123.42</v>
      </c>
    </row>
    <row r="156" spans="1:23" ht="47.4" customHeight="1" x14ac:dyDescent="0.25">
      <c r="A156" s="2"/>
      <c r="B156" s="5"/>
      <c r="C156" s="14" t="s">
        <v>180</v>
      </c>
      <c r="D156" s="14" t="s">
        <v>189</v>
      </c>
      <c r="E156" s="15" t="s">
        <v>190</v>
      </c>
      <c r="F156" s="14"/>
      <c r="G156" s="14"/>
      <c r="H156" s="14"/>
      <c r="I156" s="14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>
        <f>U157</f>
        <v>126900</v>
      </c>
      <c r="V156" s="16">
        <f>V157</f>
        <v>124500</v>
      </c>
      <c r="W156" s="16">
        <f t="shared" si="4"/>
        <v>98.11</v>
      </c>
    </row>
    <row r="157" spans="1:23" ht="61.2" customHeight="1" x14ac:dyDescent="0.25">
      <c r="A157" s="3"/>
      <c r="B157" s="6"/>
      <c r="C157" s="17" t="s">
        <v>180</v>
      </c>
      <c r="D157" s="17" t="s">
        <v>191</v>
      </c>
      <c r="E157" s="20" t="s">
        <v>192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126900</v>
      </c>
      <c r="V157" s="19">
        <v>124500</v>
      </c>
      <c r="W157" s="19">
        <f t="shared" si="4"/>
        <v>98.11</v>
      </c>
    </row>
    <row r="158" spans="1:23" ht="45.6" customHeight="1" x14ac:dyDescent="0.25">
      <c r="A158" s="2"/>
      <c r="B158" s="5"/>
      <c r="C158" s="14" t="s">
        <v>180</v>
      </c>
      <c r="D158" s="14" t="s">
        <v>193</v>
      </c>
      <c r="E158" s="15" t="s">
        <v>194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</f>
        <v>0</v>
      </c>
      <c r="V158" s="16">
        <f>V159</f>
        <v>24900.38</v>
      </c>
      <c r="W158" s="19" t="s">
        <v>397</v>
      </c>
    </row>
    <row r="159" spans="1:23" ht="61.2" customHeight="1" x14ac:dyDescent="0.25">
      <c r="A159" s="3"/>
      <c r="B159" s="6"/>
      <c r="C159" s="17" t="s">
        <v>180</v>
      </c>
      <c r="D159" s="17" t="s">
        <v>195</v>
      </c>
      <c r="E159" s="20" t="s">
        <v>196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0</v>
      </c>
      <c r="V159" s="19">
        <v>24900.38</v>
      </c>
      <c r="W159" s="19" t="s">
        <v>397</v>
      </c>
    </row>
    <row r="160" spans="1:23" ht="47.4" hidden="1" customHeight="1" x14ac:dyDescent="0.25">
      <c r="A160" s="3"/>
      <c r="B160" s="29"/>
      <c r="C160" s="23" t="s">
        <v>180</v>
      </c>
      <c r="D160" s="23" t="s">
        <v>416</v>
      </c>
      <c r="E160" s="21" t="s">
        <v>419</v>
      </c>
      <c r="F160" s="23"/>
      <c r="G160" s="23"/>
      <c r="H160" s="23"/>
      <c r="I160" s="23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SUM(U161)</f>
        <v>0</v>
      </c>
      <c r="V160" s="16">
        <f>SUM(V161)</f>
        <v>0</v>
      </c>
      <c r="W160" s="19" t="e">
        <f t="shared" ref="W160:W169" si="6">ROUND(V160/U160*100,2)</f>
        <v>#DIV/0!</v>
      </c>
    </row>
    <row r="161" spans="1:23" ht="63" hidden="1" customHeight="1" x14ac:dyDescent="0.25">
      <c r="A161" s="3"/>
      <c r="B161" s="29"/>
      <c r="C161" s="17" t="s">
        <v>180</v>
      </c>
      <c r="D161" s="17" t="s">
        <v>417</v>
      </c>
      <c r="E161" s="20" t="s">
        <v>418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0</v>
      </c>
      <c r="V161" s="19">
        <v>0</v>
      </c>
      <c r="W161" s="19" t="e">
        <f t="shared" si="6"/>
        <v>#DIV/0!</v>
      </c>
    </row>
    <row r="162" spans="1:23" ht="43.8" hidden="1" customHeight="1" x14ac:dyDescent="0.25">
      <c r="A162" s="3"/>
      <c r="B162" s="29"/>
      <c r="C162" s="23" t="s">
        <v>179</v>
      </c>
      <c r="D162" s="23" t="s">
        <v>420</v>
      </c>
      <c r="E162" s="21" t="s">
        <v>423</v>
      </c>
      <c r="F162" s="23"/>
      <c r="G162" s="23"/>
      <c r="H162" s="23"/>
      <c r="I162" s="2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SUM(U163)</f>
        <v>0</v>
      </c>
      <c r="V162" s="16">
        <f>SUM(V163)</f>
        <v>0</v>
      </c>
      <c r="W162" s="19" t="e">
        <f t="shared" si="6"/>
        <v>#DIV/0!</v>
      </c>
    </row>
    <row r="163" spans="1:23" ht="46.8" hidden="1" customHeight="1" x14ac:dyDescent="0.25">
      <c r="A163" s="3"/>
      <c r="B163" s="29"/>
      <c r="C163" s="17" t="s">
        <v>179</v>
      </c>
      <c r="D163" s="17" t="s">
        <v>421</v>
      </c>
      <c r="E163" s="20" t="s">
        <v>422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0</v>
      </c>
      <c r="V163" s="19">
        <v>0</v>
      </c>
      <c r="W163" s="19" t="e">
        <f t="shared" si="6"/>
        <v>#DIV/0!</v>
      </c>
    </row>
    <row r="164" spans="1:23" ht="46.8" hidden="1" customHeight="1" x14ac:dyDescent="0.25">
      <c r="A164" s="3"/>
      <c r="B164" s="29"/>
      <c r="C164" s="40" t="s">
        <v>180</v>
      </c>
      <c r="D164" s="40" t="s">
        <v>501</v>
      </c>
      <c r="E164" s="21" t="s">
        <v>503</v>
      </c>
      <c r="F164" s="17"/>
      <c r="G164" s="17"/>
      <c r="H164" s="17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6">
        <f>U165</f>
        <v>0</v>
      </c>
      <c r="V164" s="16">
        <f>V165</f>
        <v>0</v>
      </c>
      <c r="W164" s="19" t="e">
        <f t="shared" si="6"/>
        <v>#DIV/0!</v>
      </c>
    </row>
    <row r="165" spans="1:23" ht="64.8" hidden="1" customHeight="1" x14ac:dyDescent="0.25">
      <c r="A165" s="3"/>
      <c r="B165" s="29"/>
      <c r="C165" s="17" t="s">
        <v>180</v>
      </c>
      <c r="D165" s="17" t="s">
        <v>502</v>
      </c>
      <c r="E165" s="20" t="s">
        <v>504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 t="e">
        <f t="shared" si="6"/>
        <v>#DIV/0!</v>
      </c>
    </row>
    <row r="166" spans="1:23" ht="61.2" customHeight="1" x14ac:dyDescent="0.25">
      <c r="A166" s="2"/>
      <c r="B166" s="5"/>
      <c r="C166" s="14" t="s">
        <v>180</v>
      </c>
      <c r="D166" s="14" t="s">
        <v>197</v>
      </c>
      <c r="E166" s="15" t="s">
        <v>198</v>
      </c>
      <c r="F166" s="14"/>
      <c r="G166" s="14"/>
      <c r="H166" s="14"/>
      <c r="I166" s="14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f>U167</f>
        <v>130000</v>
      </c>
      <c r="V166" s="16">
        <f>V167</f>
        <v>160566</v>
      </c>
      <c r="W166" s="19">
        <f t="shared" si="6"/>
        <v>123.51</v>
      </c>
    </row>
    <row r="167" spans="1:23" ht="62.4" customHeight="1" x14ac:dyDescent="0.25">
      <c r="A167" s="3"/>
      <c r="B167" s="6"/>
      <c r="C167" s="17" t="s">
        <v>180</v>
      </c>
      <c r="D167" s="17" t="s">
        <v>199</v>
      </c>
      <c r="E167" s="20" t="s">
        <v>200</v>
      </c>
      <c r="F167" s="17"/>
      <c r="G167" s="17"/>
      <c r="H167" s="17"/>
      <c r="I167" s="1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>
        <v>130000</v>
      </c>
      <c r="V167" s="19">
        <v>160566</v>
      </c>
      <c r="W167" s="19">
        <f t="shared" si="6"/>
        <v>123.51</v>
      </c>
    </row>
    <row r="168" spans="1:23" s="31" customFormat="1" ht="62.4" customHeight="1" x14ac:dyDescent="0.25">
      <c r="A168" s="2"/>
      <c r="B168" s="5"/>
      <c r="C168" s="23" t="s">
        <v>180</v>
      </c>
      <c r="D168" s="23" t="s">
        <v>201</v>
      </c>
      <c r="E168" s="24" t="s">
        <v>202</v>
      </c>
      <c r="F168" s="23"/>
      <c r="G168" s="23"/>
      <c r="H168" s="23"/>
      <c r="I168" s="23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15000</v>
      </c>
      <c r="V168" s="16">
        <f>V169</f>
        <v>14950</v>
      </c>
      <c r="W168" s="19">
        <f t="shared" si="6"/>
        <v>99.67</v>
      </c>
    </row>
    <row r="169" spans="1:23" ht="75.599999999999994" customHeight="1" x14ac:dyDescent="0.25">
      <c r="A169" s="3"/>
      <c r="B169" s="6"/>
      <c r="C169" s="17" t="s">
        <v>180</v>
      </c>
      <c r="D169" s="17" t="s">
        <v>203</v>
      </c>
      <c r="E169" s="20" t="s">
        <v>204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15000</v>
      </c>
      <c r="V169" s="19">
        <v>14950</v>
      </c>
      <c r="W169" s="19">
        <f t="shared" si="6"/>
        <v>99.67</v>
      </c>
    </row>
    <row r="170" spans="1:23" ht="46.8" customHeight="1" x14ac:dyDescent="0.25">
      <c r="A170" s="2"/>
      <c r="B170" s="5"/>
      <c r="C170" s="14" t="s">
        <v>180</v>
      </c>
      <c r="D170" s="14" t="s">
        <v>205</v>
      </c>
      <c r="E170" s="15" t="s">
        <v>206</v>
      </c>
      <c r="F170" s="14"/>
      <c r="G170" s="14"/>
      <c r="H170" s="14"/>
      <c r="I170" s="1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1000</v>
      </c>
      <c r="V170" s="16">
        <f>V171</f>
        <v>500</v>
      </c>
      <c r="W170" s="16">
        <f t="shared" ref="W170:W232" si="7">ROUND(V170/U170*100,2)</f>
        <v>50</v>
      </c>
    </row>
    <row r="171" spans="1:23" ht="61.2" customHeight="1" x14ac:dyDescent="0.25">
      <c r="A171" s="3"/>
      <c r="B171" s="6"/>
      <c r="C171" s="17" t="s">
        <v>180</v>
      </c>
      <c r="D171" s="17" t="s">
        <v>207</v>
      </c>
      <c r="E171" s="20" t="s">
        <v>208</v>
      </c>
      <c r="F171" s="17"/>
      <c r="G171" s="17"/>
      <c r="H171" s="17"/>
      <c r="I171" s="17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1000</v>
      </c>
      <c r="V171" s="19">
        <v>500</v>
      </c>
      <c r="W171" s="19">
        <f t="shared" si="7"/>
        <v>50</v>
      </c>
    </row>
    <row r="172" spans="1:23" ht="46.8" customHeight="1" x14ac:dyDescent="0.25">
      <c r="A172" s="2"/>
      <c r="B172" s="5"/>
      <c r="C172" s="14" t="s">
        <v>3</v>
      </c>
      <c r="D172" s="14" t="s">
        <v>209</v>
      </c>
      <c r="E172" s="15" t="s">
        <v>210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</f>
        <v>61000</v>
      </c>
      <c r="V172" s="16">
        <f>V173</f>
        <v>65202.25</v>
      </c>
      <c r="W172" s="16">
        <f t="shared" si="7"/>
        <v>106.89</v>
      </c>
    </row>
    <row r="173" spans="1:23" ht="66" customHeight="1" x14ac:dyDescent="0.25">
      <c r="A173" s="2"/>
      <c r="B173" s="5"/>
      <c r="C173" s="14" t="s">
        <v>3</v>
      </c>
      <c r="D173" s="14" t="s">
        <v>211</v>
      </c>
      <c r="E173" s="21" t="s">
        <v>212</v>
      </c>
      <c r="F173" s="14"/>
      <c r="G173" s="14"/>
      <c r="H173" s="14"/>
      <c r="I173" s="14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f>SUM(U174:U176)</f>
        <v>61000</v>
      </c>
      <c r="V173" s="16">
        <f>SUM(V174:V176)</f>
        <v>65202.25</v>
      </c>
      <c r="W173" s="16">
        <f t="shared" si="7"/>
        <v>106.89</v>
      </c>
    </row>
    <row r="174" spans="1:23" ht="62.4" hidden="1" customHeight="1" x14ac:dyDescent="0.25">
      <c r="A174" s="3"/>
      <c r="B174" s="6"/>
      <c r="C174" s="17" t="s">
        <v>179</v>
      </c>
      <c r="D174" s="17" t="s">
        <v>211</v>
      </c>
      <c r="E174" s="20" t="s">
        <v>212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0</v>
      </c>
      <c r="V174" s="19">
        <v>0</v>
      </c>
      <c r="W174" s="19" t="e">
        <f t="shared" si="7"/>
        <v>#DIV/0!</v>
      </c>
    </row>
    <row r="175" spans="1:23" ht="61.8" customHeight="1" x14ac:dyDescent="0.25">
      <c r="A175" s="3"/>
      <c r="B175" s="6"/>
      <c r="C175" s="17" t="s">
        <v>550</v>
      </c>
      <c r="D175" s="17" t="s">
        <v>211</v>
      </c>
      <c r="E175" s="20" t="s">
        <v>212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0</v>
      </c>
      <c r="V175" s="19">
        <v>3000</v>
      </c>
      <c r="W175" s="19" t="s">
        <v>397</v>
      </c>
    </row>
    <row r="176" spans="1:23" ht="60.6" customHeight="1" x14ac:dyDescent="0.25">
      <c r="A176" s="3"/>
      <c r="B176" s="6"/>
      <c r="C176" s="17" t="s">
        <v>180</v>
      </c>
      <c r="D176" s="17" t="s">
        <v>211</v>
      </c>
      <c r="E176" s="20" t="s">
        <v>212</v>
      </c>
      <c r="F176" s="17"/>
      <c r="G176" s="17"/>
      <c r="H176" s="17"/>
      <c r="I176" s="17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>
        <v>61000</v>
      </c>
      <c r="V176" s="19">
        <v>62202.25</v>
      </c>
      <c r="W176" s="19">
        <f t="shared" si="7"/>
        <v>101.97</v>
      </c>
    </row>
    <row r="177" spans="1:23" ht="55.2" x14ac:dyDescent="0.25">
      <c r="A177" s="2"/>
      <c r="B177" s="5"/>
      <c r="C177" s="14" t="s">
        <v>3</v>
      </c>
      <c r="D177" s="14" t="s">
        <v>213</v>
      </c>
      <c r="E177" s="15" t="s">
        <v>214</v>
      </c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U178</f>
        <v>700000</v>
      </c>
      <c r="V177" s="16">
        <f>V178</f>
        <v>671034.11</v>
      </c>
      <c r="W177" s="16">
        <f t="shared" si="7"/>
        <v>95.86</v>
      </c>
    </row>
    <row r="178" spans="1:23" ht="69" x14ac:dyDescent="0.25">
      <c r="A178" s="2"/>
      <c r="B178" s="5"/>
      <c r="C178" s="14" t="s">
        <v>3</v>
      </c>
      <c r="D178" s="14" t="s">
        <v>215</v>
      </c>
      <c r="E178" s="21" t="s">
        <v>216</v>
      </c>
      <c r="F178" s="14"/>
      <c r="G178" s="14"/>
      <c r="H178" s="14"/>
      <c r="I178" s="14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f>SUM(U179:U180)</f>
        <v>700000</v>
      </c>
      <c r="V178" s="16">
        <f>SUM(V179:V180)</f>
        <v>671034.11</v>
      </c>
      <c r="W178" s="16">
        <f t="shared" si="7"/>
        <v>95.86</v>
      </c>
    </row>
    <row r="179" spans="1:23" ht="61.2" customHeight="1" x14ac:dyDescent="0.25">
      <c r="A179" s="3"/>
      <c r="B179" s="6"/>
      <c r="C179" s="17" t="s">
        <v>179</v>
      </c>
      <c r="D179" s="17" t="s">
        <v>215</v>
      </c>
      <c r="E179" s="20" t="s">
        <v>216</v>
      </c>
      <c r="F179" s="17"/>
      <c r="G179" s="17"/>
      <c r="H179" s="17"/>
      <c r="I179" s="17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>
        <v>50000</v>
      </c>
      <c r="V179" s="19">
        <v>38585.49</v>
      </c>
      <c r="W179" s="19">
        <f t="shared" si="7"/>
        <v>77.17</v>
      </c>
    </row>
    <row r="180" spans="1:23" ht="60.6" customHeight="1" x14ac:dyDescent="0.25">
      <c r="A180" s="3"/>
      <c r="B180" s="6"/>
      <c r="C180" s="17" t="s">
        <v>180</v>
      </c>
      <c r="D180" s="17" t="s">
        <v>215</v>
      </c>
      <c r="E180" s="20" t="s">
        <v>216</v>
      </c>
      <c r="F180" s="17"/>
      <c r="G180" s="17"/>
      <c r="H180" s="17"/>
      <c r="I180" s="17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650000</v>
      </c>
      <c r="V180" s="19">
        <v>632448.62</v>
      </c>
      <c r="W180" s="19">
        <f t="shared" si="7"/>
        <v>97.3</v>
      </c>
    </row>
    <row r="181" spans="1:23" ht="31.2" customHeight="1" x14ac:dyDescent="0.25">
      <c r="A181" s="2"/>
      <c r="B181" s="5"/>
      <c r="C181" s="14" t="s">
        <v>108</v>
      </c>
      <c r="D181" s="14" t="s">
        <v>217</v>
      </c>
      <c r="E181" s="15" t="s">
        <v>218</v>
      </c>
      <c r="F181" s="14"/>
      <c r="G181" s="14"/>
      <c r="H181" s="14"/>
      <c r="I181" s="1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U182:V182</f>
        <v>143400</v>
      </c>
      <c r="V181" s="16">
        <f>V182:W182</f>
        <v>145063.04999999999</v>
      </c>
      <c r="W181" s="16">
        <f t="shared" si="7"/>
        <v>101.16</v>
      </c>
    </row>
    <row r="182" spans="1:23" ht="33.6" customHeight="1" x14ac:dyDescent="0.25">
      <c r="A182" s="3"/>
      <c r="B182" s="6"/>
      <c r="C182" s="17" t="s">
        <v>108</v>
      </c>
      <c r="D182" s="17" t="s">
        <v>219</v>
      </c>
      <c r="E182" s="18" t="s">
        <v>220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143400</v>
      </c>
      <c r="V182" s="19">
        <v>145063.04999999999</v>
      </c>
      <c r="W182" s="19">
        <f t="shared" si="7"/>
        <v>101.16</v>
      </c>
    </row>
    <row r="183" spans="1:23" ht="71.400000000000006" customHeight="1" x14ac:dyDescent="0.25">
      <c r="A183" s="2"/>
      <c r="B183" s="5"/>
      <c r="C183" s="14" t="s">
        <v>3</v>
      </c>
      <c r="D183" s="14" t="s">
        <v>221</v>
      </c>
      <c r="E183" s="21" t="s">
        <v>222</v>
      </c>
      <c r="F183" s="14"/>
      <c r="G183" s="14"/>
      <c r="H183" s="14"/>
      <c r="I183" s="1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SUM(U184+U186)</f>
        <v>2910722.6100000003</v>
      </c>
      <c r="V183" s="16">
        <f>SUM(V184+V186)</f>
        <v>3350030.77</v>
      </c>
      <c r="W183" s="16">
        <f t="shared" si="7"/>
        <v>115.09</v>
      </c>
    </row>
    <row r="184" spans="1:23" ht="52.2" customHeight="1" x14ac:dyDescent="0.25">
      <c r="A184" s="2"/>
      <c r="B184" s="5"/>
      <c r="C184" s="23" t="s">
        <v>108</v>
      </c>
      <c r="D184" s="23" t="s">
        <v>424</v>
      </c>
      <c r="E184" s="21" t="s">
        <v>570</v>
      </c>
      <c r="F184" s="23"/>
      <c r="G184" s="23"/>
      <c r="H184" s="23"/>
      <c r="I184" s="23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U185</f>
        <v>28500</v>
      </c>
      <c r="V184" s="16">
        <f>V185</f>
        <v>30741.02</v>
      </c>
      <c r="W184" s="16">
        <f t="shared" si="7"/>
        <v>107.86</v>
      </c>
    </row>
    <row r="185" spans="1:23" ht="45.6" customHeight="1" x14ac:dyDescent="0.25">
      <c r="A185" s="2"/>
      <c r="B185" s="5"/>
      <c r="C185" s="17" t="s">
        <v>108</v>
      </c>
      <c r="D185" s="17" t="s">
        <v>571</v>
      </c>
      <c r="E185" s="20" t="s">
        <v>425</v>
      </c>
      <c r="F185" s="17"/>
      <c r="G185" s="17"/>
      <c r="H185" s="17"/>
      <c r="I185" s="17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>
        <v>28500</v>
      </c>
      <c r="V185" s="19">
        <v>30741.02</v>
      </c>
      <c r="W185" s="19">
        <f t="shared" si="7"/>
        <v>107.86</v>
      </c>
    </row>
    <row r="186" spans="1:23" ht="62.4" customHeight="1" x14ac:dyDescent="0.25">
      <c r="A186" s="2"/>
      <c r="B186" s="5"/>
      <c r="C186" s="14" t="s">
        <v>3</v>
      </c>
      <c r="D186" s="14" t="s">
        <v>223</v>
      </c>
      <c r="E186" s="21" t="s">
        <v>224</v>
      </c>
      <c r="F186" s="14"/>
      <c r="G186" s="14"/>
      <c r="H186" s="14"/>
      <c r="I186" s="14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U187</f>
        <v>2882222.6100000003</v>
      </c>
      <c r="V186" s="16">
        <f>V187</f>
        <v>3319289.75</v>
      </c>
      <c r="W186" s="16">
        <f t="shared" si="7"/>
        <v>115.16</v>
      </c>
    </row>
    <row r="187" spans="1:23" ht="55.2" x14ac:dyDescent="0.25">
      <c r="A187" s="2"/>
      <c r="B187" s="5"/>
      <c r="C187" s="14" t="s">
        <v>3</v>
      </c>
      <c r="D187" s="14" t="s">
        <v>225</v>
      </c>
      <c r="E187" s="15" t="s">
        <v>226</v>
      </c>
      <c r="F187" s="14"/>
      <c r="G187" s="14"/>
      <c r="H187" s="14"/>
      <c r="I187" s="1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SUM(U188:U191)</f>
        <v>2882222.6100000003</v>
      </c>
      <c r="V187" s="16">
        <f>SUM(V188:V191)</f>
        <v>3319289.75</v>
      </c>
      <c r="W187" s="16">
        <f t="shared" si="7"/>
        <v>115.16</v>
      </c>
    </row>
    <row r="188" spans="1:23" ht="48.6" customHeight="1" x14ac:dyDescent="0.25">
      <c r="A188" s="3"/>
      <c r="B188" s="6"/>
      <c r="C188" s="17" t="s">
        <v>83</v>
      </c>
      <c r="D188" s="17" t="s">
        <v>225</v>
      </c>
      <c r="E188" s="18" t="s">
        <v>226</v>
      </c>
      <c r="F188" s="17"/>
      <c r="G188" s="17"/>
      <c r="H188" s="17"/>
      <c r="I188" s="17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1881500</v>
      </c>
      <c r="V188" s="19">
        <v>2241043.7200000002</v>
      </c>
      <c r="W188" s="19">
        <f t="shared" si="7"/>
        <v>119.11</v>
      </c>
    </row>
    <row r="189" spans="1:23" ht="48.6" hidden="1" customHeight="1" x14ac:dyDescent="0.25">
      <c r="A189" s="3"/>
      <c r="B189" s="6"/>
      <c r="C189" s="17" t="s">
        <v>494</v>
      </c>
      <c r="D189" s="17" t="s">
        <v>225</v>
      </c>
      <c r="E189" s="18" t="s">
        <v>226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 t="e">
        <f t="shared" si="7"/>
        <v>#DIV/0!</v>
      </c>
    </row>
    <row r="190" spans="1:23" ht="48.6" customHeight="1" x14ac:dyDescent="0.25">
      <c r="A190" s="3"/>
      <c r="B190" s="6"/>
      <c r="C190" s="17" t="s">
        <v>534</v>
      </c>
      <c r="D190" s="17" t="s">
        <v>225</v>
      </c>
      <c r="E190" s="18" t="s">
        <v>226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722.61</v>
      </c>
      <c r="V190" s="19">
        <v>722.61</v>
      </c>
      <c r="W190" s="19">
        <f t="shared" si="7"/>
        <v>100</v>
      </c>
    </row>
    <row r="191" spans="1:23" ht="47.4" customHeight="1" x14ac:dyDescent="0.25">
      <c r="A191" s="3"/>
      <c r="B191" s="6"/>
      <c r="C191" s="17" t="s">
        <v>95</v>
      </c>
      <c r="D191" s="17" t="s">
        <v>225</v>
      </c>
      <c r="E191" s="18" t="s">
        <v>226</v>
      </c>
      <c r="F191" s="17"/>
      <c r="G191" s="17"/>
      <c r="H191" s="17"/>
      <c r="I191" s="17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>
        <v>1000000</v>
      </c>
      <c r="V191" s="19">
        <v>1077523.42</v>
      </c>
      <c r="W191" s="19">
        <f t="shared" si="7"/>
        <v>107.75</v>
      </c>
    </row>
    <row r="192" spans="1:23" ht="25.2" customHeight="1" x14ac:dyDescent="0.25">
      <c r="A192" s="2"/>
      <c r="B192" s="5"/>
      <c r="C192" s="14" t="s">
        <v>3</v>
      </c>
      <c r="D192" s="14" t="s">
        <v>227</v>
      </c>
      <c r="E192" s="15" t="s">
        <v>228</v>
      </c>
      <c r="F192" s="14"/>
      <c r="G192" s="14"/>
      <c r="H192" s="14"/>
      <c r="I192" s="14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f>SUM(U193+U199+U195)</f>
        <v>4280950</v>
      </c>
      <c r="V192" s="16">
        <f>SUM(V193+V199+V195)</f>
        <v>4285781.1100000003</v>
      </c>
      <c r="W192" s="16">
        <f t="shared" si="7"/>
        <v>100.11</v>
      </c>
    </row>
    <row r="193" spans="1:23" ht="69" x14ac:dyDescent="0.25">
      <c r="A193" s="2"/>
      <c r="B193" s="5"/>
      <c r="C193" s="14" t="s">
        <v>83</v>
      </c>
      <c r="D193" s="40" t="s">
        <v>572</v>
      </c>
      <c r="E193" s="21" t="s">
        <v>229</v>
      </c>
      <c r="F193" s="14"/>
      <c r="G193" s="14"/>
      <c r="H193" s="14"/>
      <c r="I193" s="1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U194</f>
        <v>136500</v>
      </c>
      <c r="V193" s="16">
        <f>V194</f>
        <v>107612.02</v>
      </c>
      <c r="W193" s="16">
        <f t="shared" si="7"/>
        <v>78.84</v>
      </c>
    </row>
    <row r="194" spans="1:23" ht="47.4" customHeight="1" x14ac:dyDescent="0.25">
      <c r="A194" s="3"/>
      <c r="B194" s="6"/>
      <c r="C194" s="17" t="s">
        <v>83</v>
      </c>
      <c r="D194" s="17" t="s">
        <v>230</v>
      </c>
      <c r="E194" s="18" t="s">
        <v>231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136500</v>
      </c>
      <c r="V194" s="19">
        <v>107612.02</v>
      </c>
      <c r="W194" s="19">
        <f t="shared" si="7"/>
        <v>78.84</v>
      </c>
    </row>
    <row r="195" spans="1:23" ht="41.4" customHeight="1" x14ac:dyDescent="0.25">
      <c r="A195" s="3"/>
      <c r="B195" s="29"/>
      <c r="C195" s="23" t="s">
        <v>3</v>
      </c>
      <c r="D195" s="23" t="s">
        <v>434</v>
      </c>
      <c r="E195" s="24" t="s">
        <v>436</v>
      </c>
      <c r="F195" s="23"/>
      <c r="G195" s="23"/>
      <c r="H195" s="23"/>
      <c r="I195" s="23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U198+U197</f>
        <v>4144450</v>
      </c>
      <c r="V195" s="16">
        <f>V198+V197</f>
        <v>4144450.73</v>
      </c>
      <c r="W195" s="16">
        <f t="shared" si="7"/>
        <v>100</v>
      </c>
    </row>
    <row r="196" spans="1:23" ht="53.4" customHeight="1" x14ac:dyDescent="0.25">
      <c r="A196" s="3"/>
      <c r="B196" s="29"/>
      <c r="C196" s="48" t="s">
        <v>3</v>
      </c>
      <c r="D196" s="48" t="s">
        <v>435</v>
      </c>
      <c r="E196" s="47" t="s">
        <v>437</v>
      </c>
      <c r="F196" s="48"/>
      <c r="G196" s="48"/>
      <c r="H196" s="48"/>
      <c r="I196" s="48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SUM(U197:U198)</f>
        <v>4144450</v>
      </c>
      <c r="V196" s="16">
        <f>SUM(V197:V198)</f>
        <v>4144450.73</v>
      </c>
      <c r="W196" s="16">
        <f t="shared" si="7"/>
        <v>100</v>
      </c>
    </row>
    <row r="197" spans="1:23" ht="48" customHeight="1" x14ac:dyDescent="0.25">
      <c r="A197" s="3"/>
      <c r="B197" s="29"/>
      <c r="C197" s="17" t="s">
        <v>534</v>
      </c>
      <c r="D197" s="17" t="s">
        <v>435</v>
      </c>
      <c r="E197" s="18" t="s">
        <v>437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6680</v>
      </c>
      <c r="V197" s="19">
        <v>6680</v>
      </c>
      <c r="W197" s="19">
        <f t="shared" si="7"/>
        <v>100</v>
      </c>
    </row>
    <row r="198" spans="1:23" ht="47.4" customHeight="1" x14ac:dyDescent="0.25">
      <c r="A198" s="3"/>
      <c r="B198" s="29"/>
      <c r="C198" s="17" t="s">
        <v>108</v>
      </c>
      <c r="D198" s="17" t="s">
        <v>435</v>
      </c>
      <c r="E198" s="18" t="s">
        <v>437</v>
      </c>
      <c r="F198" s="17"/>
      <c r="G198" s="17"/>
      <c r="H198" s="17"/>
      <c r="I198" s="17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>
        <v>4137770</v>
      </c>
      <c r="V198" s="19">
        <v>4137770.73</v>
      </c>
      <c r="W198" s="19">
        <f t="shared" si="7"/>
        <v>100</v>
      </c>
    </row>
    <row r="199" spans="1:23" ht="55.2" x14ac:dyDescent="0.25">
      <c r="A199" s="2"/>
      <c r="B199" s="5"/>
      <c r="C199" s="14" t="s">
        <v>3</v>
      </c>
      <c r="D199" s="14" t="s">
        <v>232</v>
      </c>
      <c r="E199" s="15" t="s">
        <v>233</v>
      </c>
      <c r="F199" s="14"/>
      <c r="G199" s="14"/>
      <c r="H199" s="14"/>
      <c r="I199" s="14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f>U200+U204</f>
        <v>0</v>
      </c>
      <c r="V199" s="16">
        <f>V200+V204</f>
        <v>33718.36</v>
      </c>
      <c r="W199" s="16" t="s">
        <v>397</v>
      </c>
    </row>
    <row r="200" spans="1:23" ht="41.4" x14ac:dyDescent="0.25">
      <c r="A200" s="2"/>
      <c r="B200" s="5"/>
      <c r="C200" s="14" t="s">
        <v>3</v>
      </c>
      <c r="D200" s="14" t="s">
        <v>234</v>
      </c>
      <c r="E200" s="15" t="s">
        <v>235</v>
      </c>
      <c r="F200" s="14"/>
      <c r="G200" s="14"/>
      <c r="H200" s="14"/>
      <c r="I200" s="1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SUM(U201:U203)</f>
        <v>0</v>
      </c>
      <c r="V200" s="16">
        <f>SUM(V201:V203)</f>
        <v>33718.36</v>
      </c>
      <c r="W200" s="16" t="s">
        <v>397</v>
      </c>
    </row>
    <row r="201" spans="1:23" ht="49.2" customHeight="1" x14ac:dyDescent="0.25">
      <c r="A201" s="3"/>
      <c r="B201" s="6"/>
      <c r="C201" s="17" t="s">
        <v>108</v>
      </c>
      <c r="D201" s="17" t="s">
        <v>234</v>
      </c>
      <c r="E201" s="18" t="s">
        <v>235</v>
      </c>
      <c r="F201" s="17"/>
      <c r="G201" s="17"/>
      <c r="H201" s="17"/>
      <c r="I201" s="17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>
        <v>0</v>
      </c>
      <c r="V201" s="19">
        <v>-200</v>
      </c>
      <c r="W201" s="19" t="s">
        <v>397</v>
      </c>
    </row>
    <row r="202" spans="1:23" ht="46.8" customHeight="1" x14ac:dyDescent="0.25">
      <c r="A202" s="3"/>
      <c r="B202" s="6"/>
      <c r="C202" s="17" t="s">
        <v>236</v>
      </c>
      <c r="D202" s="17" t="s">
        <v>234</v>
      </c>
      <c r="E202" s="18" t="s">
        <v>235</v>
      </c>
      <c r="F202" s="17"/>
      <c r="G202" s="17"/>
      <c r="H202" s="17"/>
      <c r="I202" s="17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>
        <v>0</v>
      </c>
      <c r="V202" s="19">
        <v>33584.86</v>
      </c>
      <c r="W202" s="19" t="s">
        <v>397</v>
      </c>
    </row>
    <row r="203" spans="1:23" ht="46.8" customHeight="1" x14ac:dyDescent="0.25">
      <c r="A203" s="3"/>
      <c r="B203" s="29"/>
      <c r="C203" s="17" t="s">
        <v>6</v>
      </c>
      <c r="D203" s="17" t="s">
        <v>234</v>
      </c>
      <c r="E203" s="18" t="s">
        <v>235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0</v>
      </c>
      <c r="V203" s="19">
        <v>333.5</v>
      </c>
      <c r="W203" s="19" t="s">
        <v>397</v>
      </c>
    </row>
    <row r="204" spans="1:23" ht="63.6" hidden="1" customHeight="1" x14ac:dyDescent="0.25">
      <c r="A204" s="3"/>
      <c r="B204" s="29"/>
      <c r="C204" s="23" t="s">
        <v>3</v>
      </c>
      <c r="D204" s="23" t="s">
        <v>426</v>
      </c>
      <c r="E204" s="24" t="s">
        <v>427</v>
      </c>
      <c r="F204" s="23"/>
      <c r="G204" s="23"/>
      <c r="H204" s="23"/>
      <c r="I204" s="23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f>SUM(U205)</f>
        <v>0</v>
      </c>
      <c r="V204" s="16">
        <f>SUM(V205)</f>
        <v>0</v>
      </c>
      <c r="W204" s="19" t="e">
        <f t="shared" si="7"/>
        <v>#DIV/0!</v>
      </c>
    </row>
    <row r="205" spans="1:23" ht="42.6" hidden="1" customHeight="1" x14ac:dyDescent="0.25">
      <c r="A205" s="3"/>
      <c r="B205" s="29"/>
      <c r="C205" s="17" t="s">
        <v>6</v>
      </c>
      <c r="D205" s="17" t="s">
        <v>426</v>
      </c>
      <c r="E205" s="18" t="s">
        <v>427</v>
      </c>
      <c r="F205" s="17"/>
      <c r="G205" s="17"/>
      <c r="H205" s="17"/>
      <c r="I205" s="17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>
        <v>0</v>
      </c>
      <c r="V205" s="19">
        <v>0</v>
      </c>
      <c r="W205" s="19" t="e">
        <f t="shared" si="7"/>
        <v>#DIV/0!</v>
      </c>
    </row>
    <row r="206" spans="1:23" ht="21.6" customHeight="1" x14ac:dyDescent="0.25">
      <c r="A206" s="2"/>
      <c r="B206" s="5"/>
      <c r="C206" s="14" t="s">
        <v>3</v>
      </c>
      <c r="D206" s="14" t="s">
        <v>237</v>
      </c>
      <c r="E206" s="15" t="s">
        <v>238</v>
      </c>
      <c r="F206" s="14"/>
      <c r="G206" s="14"/>
      <c r="H206" s="14"/>
      <c r="I206" s="14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f>U208+U207</f>
        <v>43383400</v>
      </c>
      <c r="V206" s="16">
        <f>V208+V207</f>
        <v>43387575.719999999</v>
      </c>
      <c r="W206" s="16">
        <f t="shared" si="7"/>
        <v>100.01</v>
      </c>
    </row>
    <row r="207" spans="1:23" ht="74.400000000000006" customHeight="1" x14ac:dyDescent="0.25">
      <c r="A207" s="2"/>
      <c r="B207" s="5"/>
      <c r="C207" s="17" t="s">
        <v>108</v>
      </c>
      <c r="D207" s="17" t="s">
        <v>527</v>
      </c>
      <c r="E207" s="18" t="s">
        <v>528</v>
      </c>
      <c r="F207" s="17"/>
      <c r="G207" s="17"/>
      <c r="H207" s="17"/>
      <c r="I207" s="1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>
        <v>43350000</v>
      </c>
      <c r="V207" s="19">
        <v>43350000</v>
      </c>
      <c r="W207" s="19">
        <f t="shared" si="7"/>
        <v>100</v>
      </c>
    </row>
    <row r="208" spans="1:23" ht="27.6" x14ac:dyDescent="0.25">
      <c r="A208" s="2"/>
      <c r="B208" s="5"/>
      <c r="C208" s="14" t="s">
        <v>83</v>
      </c>
      <c r="D208" s="14" t="s">
        <v>239</v>
      </c>
      <c r="E208" s="15" t="s">
        <v>240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U209</f>
        <v>33400</v>
      </c>
      <c r="V208" s="16">
        <f>V209</f>
        <v>37575.72</v>
      </c>
      <c r="W208" s="16">
        <f t="shared" si="7"/>
        <v>112.5</v>
      </c>
    </row>
    <row r="209" spans="1:23" ht="46.8" customHeight="1" x14ac:dyDescent="0.25">
      <c r="A209" s="3"/>
      <c r="B209" s="6"/>
      <c r="C209" s="17" t="s">
        <v>83</v>
      </c>
      <c r="D209" s="17" t="s">
        <v>241</v>
      </c>
      <c r="E209" s="18" t="s">
        <v>242</v>
      </c>
      <c r="F209" s="17"/>
      <c r="G209" s="17"/>
      <c r="H209" s="17"/>
      <c r="I209" s="17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>
        <v>33400</v>
      </c>
      <c r="V209" s="19">
        <v>37575.72</v>
      </c>
      <c r="W209" s="19">
        <f t="shared" si="7"/>
        <v>112.5</v>
      </c>
    </row>
    <row r="210" spans="1:23" ht="33" customHeight="1" x14ac:dyDescent="0.25">
      <c r="A210" s="3"/>
      <c r="B210" s="29"/>
      <c r="C210" s="23" t="s">
        <v>3</v>
      </c>
      <c r="D210" s="23" t="s">
        <v>428</v>
      </c>
      <c r="E210" s="24" t="s">
        <v>431</v>
      </c>
      <c r="F210" s="23"/>
      <c r="G210" s="23"/>
      <c r="H210" s="23"/>
      <c r="I210" s="23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U211</f>
        <v>0</v>
      </c>
      <c r="V210" s="16">
        <f>V211</f>
        <v>4364.01</v>
      </c>
      <c r="W210" s="19" t="s">
        <v>397</v>
      </c>
    </row>
    <row r="211" spans="1:23" ht="24" customHeight="1" x14ac:dyDescent="0.25">
      <c r="A211" s="3"/>
      <c r="B211" s="29"/>
      <c r="C211" s="23" t="s">
        <v>3</v>
      </c>
      <c r="D211" s="23" t="s">
        <v>429</v>
      </c>
      <c r="E211" s="24" t="s">
        <v>430</v>
      </c>
      <c r="F211" s="23"/>
      <c r="G211" s="23"/>
      <c r="H211" s="23"/>
      <c r="I211" s="23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f>SUM(U213+U212)</f>
        <v>0</v>
      </c>
      <c r="V211" s="16">
        <f>V212</f>
        <v>4364.01</v>
      </c>
      <c r="W211" s="19" t="s">
        <v>397</v>
      </c>
    </row>
    <row r="212" spans="1:23" ht="21.6" customHeight="1" x14ac:dyDescent="0.25">
      <c r="A212" s="3"/>
      <c r="B212" s="29"/>
      <c r="C212" s="23" t="s">
        <v>3</v>
      </c>
      <c r="D212" s="23" t="s">
        <v>432</v>
      </c>
      <c r="E212" s="24" t="s">
        <v>433</v>
      </c>
      <c r="F212" s="23"/>
      <c r="G212" s="23"/>
      <c r="H212" s="23"/>
      <c r="I212" s="23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SUM(U214)</f>
        <v>0</v>
      </c>
      <c r="V212" s="16">
        <f>SUM(V214+V213)</f>
        <v>4364.01</v>
      </c>
      <c r="W212" s="19" t="s">
        <v>397</v>
      </c>
    </row>
    <row r="213" spans="1:23" ht="27.6" customHeight="1" x14ac:dyDescent="0.25">
      <c r="A213" s="3"/>
      <c r="B213" s="29"/>
      <c r="C213" s="17" t="s">
        <v>83</v>
      </c>
      <c r="D213" s="17" t="s">
        <v>432</v>
      </c>
      <c r="E213" s="18" t="s">
        <v>433</v>
      </c>
      <c r="F213" s="17"/>
      <c r="G213" s="17"/>
      <c r="H213" s="17"/>
      <c r="I213" s="17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0</v>
      </c>
      <c r="V213" s="19">
        <v>7196</v>
      </c>
      <c r="W213" s="19" t="s">
        <v>397</v>
      </c>
    </row>
    <row r="214" spans="1:23" ht="26.4" customHeight="1" x14ac:dyDescent="0.25">
      <c r="A214" s="3"/>
      <c r="B214" s="29"/>
      <c r="C214" s="17" t="s">
        <v>95</v>
      </c>
      <c r="D214" s="17" t="s">
        <v>432</v>
      </c>
      <c r="E214" s="18" t="s">
        <v>433</v>
      </c>
      <c r="F214" s="17"/>
      <c r="G214" s="17"/>
      <c r="H214" s="17"/>
      <c r="I214" s="17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>
        <v>0</v>
      </c>
      <c r="V214" s="19">
        <v>-2831.99</v>
      </c>
      <c r="W214" s="16" t="s">
        <v>397</v>
      </c>
    </row>
    <row r="215" spans="1:23" ht="22.8" customHeight="1" x14ac:dyDescent="0.25">
      <c r="A215" s="2"/>
      <c r="B215" s="5"/>
      <c r="C215" s="14" t="s">
        <v>243</v>
      </c>
      <c r="D215" s="14" t="s">
        <v>244</v>
      </c>
      <c r="E215" s="15" t="s">
        <v>245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SUM(U216+U334+U324+U328+U321)</f>
        <v>2612064702.2700005</v>
      </c>
      <c r="V215" s="16">
        <f>SUM(V216+V334+V324+V328+V321)</f>
        <v>2605976535.8800001</v>
      </c>
      <c r="W215" s="16">
        <f t="shared" si="7"/>
        <v>99.77</v>
      </c>
    </row>
    <row r="216" spans="1:23" ht="31.8" customHeight="1" x14ac:dyDescent="0.25">
      <c r="A216" s="2"/>
      <c r="B216" s="5"/>
      <c r="C216" s="14" t="s">
        <v>243</v>
      </c>
      <c r="D216" s="14" t="s">
        <v>246</v>
      </c>
      <c r="E216" s="15" t="s">
        <v>247</v>
      </c>
      <c r="F216" s="14"/>
      <c r="G216" s="14"/>
      <c r="H216" s="14"/>
      <c r="I216" s="14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f>SUM(U217+U228+U279+U304)</f>
        <v>2620535419.2600002</v>
      </c>
      <c r="V216" s="16">
        <f>SUM(V217+V228+V279+V304)</f>
        <v>2614360591.21</v>
      </c>
      <c r="W216" s="16">
        <f t="shared" si="7"/>
        <v>99.76</v>
      </c>
    </row>
    <row r="217" spans="1:23" ht="19.8" customHeight="1" x14ac:dyDescent="0.25">
      <c r="A217" s="2"/>
      <c r="B217" s="5"/>
      <c r="C217" s="14" t="s">
        <v>243</v>
      </c>
      <c r="D217" s="14" t="s">
        <v>248</v>
      </c>
      <c r="E217" s="15" t="s">
        <v>249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SUM(U218+U220+U222+U224)</f>
        <v>1212568600</v>
      </c>
      <c r="V217" s="16">
        <f>SUM(V218+V220+V222+V224)</f>
        <v>1212568600</v>
      </c>
      <c r="W217" s="16">
        <f t="shared" si="7"/>
        <v>100</v>
      </c>
    </row>
    <row r="218" spans="1:23" ht="19.2" customHeight="1" x14ac:dyDescent="0.25">
      <c r="A218" s="2"/>
      <c r="B218" s="5"/>
      <c r="C218" s="14" t="s">
        <v>243</v>
      </c>
      <c r="D218" s="14" t="s">
        <v>250</v>
      </c>
      <c r="E218" s="15" t="s">
        <v>251</v>
      </c>
      <c r="F218" s="14"/>
      <c r="G218" s="14"/>
      <c r="H218" s="14"/>
      <c r="I218" s="14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f>U219</f>
        <v>90795800</v>
      </c>
      <c r="V218" s="16">
        <f t="shared" ref="V218" si="8">V219</f>
        <v>90795800</v>
      </c>
      <c r="W218" s="16">
        <f t="shared" si="7"/>
        <v>100</v>
      </c>
    </row>
    <row r="219" spans="1:23" ht="37.200000000000003" customHeight="1" x14ac:dyDescent="0.25">
      <c r="A219" s="3"/>
      <c r="B219" s="6"/>
      <c r="C219" s="17" t="s">
        <v>243</v>
      </c>
      <c r="D219" s="17" t="s">
        <v>252</v>
      </c>
      <c r="E219" s="18" t="s">
        <v>253</v>
      </c>
      <c r="F219" s="17"/>
      <c r="G219" s="17"/>
      <c r="H219" s="17"/>
      <c r="I219" s="17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>
        <v>90795800</v>
      </c>
      <c r="V219" s="19">
        <v>90795800</v>
      </c>
      <c r="W219" s="19">
        <f t="shared" si="7"/>
        <v>100</v>
      </c>
    </row>
    <row r="220" spans="1:23" ht="22.2" customHeight="1" x14ac:dyDescent="0.25">
      <c r="A220" s="2"/>
      <c r="B220" s="5"/>
      <c r="C220" s="14" t="s">
        <v>243</v>
      </c>
      <c r="D220" s="14" t="s">
        <v>254</v>
      </c>
      <c r="E220" s="15" t="s">
        <v>255</v>
      </c>
      <c r="F220" s="14"/>
      <c r="G220" s="14"/>
      <c r="H220" s="14"/>
      <c r="I220" s="14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>
        <f>U221</f>
        <v>308095100</v>
      </c>
      <c r="V220" s="16">
        <f>V221</f>
        <v>308095100</v>
      </c>
      <c r="W220" s="16">
        <f t="shared" si="7"/>
        <v>100</v>
      </c>
    </row>
    <row r="221" spans="1:23" ht="27.6" x14ac:dyDescent="0.25">
      <c r="A221" s="3"/>
      <c r="B221" s="6"/>
      <c r="C221" s="17" t="s">
        <v>243</v>
      </c>
      <c r="D221" s="17" t="s">
        <v>256</v>
      </c>
      <c r="E221" s="18" t="s">
        <v>257</v>
      </c>
      <c r="F221" s="17"/>
      <c r="G221" s="17"/>
      <c r="H221" s="17"/>
      <c r="I221" s="17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>
        <v>308095100</v>
      </c>
      <c r="V221" s="19">
        <v>308095100</v>
      </c>
      <c r="W221" s="19">
        <f t="shared" si="7"/>
        <v>100</v>
      </c>
    </row>
    <row r="222" spans="1:23" ht="31.8" customHeight="1" x14ac:dyDescent="0.25">
      <c r="A222" s="2"/>
      <c r="B222" s="5"/>
      <c r="C222" s="14" t="s">
        <v>243</v>
      </c>
      <c r="D222" s="14" t="s">
        <v>258</v>
      </c>
      <c r="E222" s="15" t="s">
        <v>259</v>
      </c>
      <c r="F222" s="14"/>
      <c r="G222" s="14"/>
      <c r="H222" s="14"/>
      <c r="I222" s="14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>
        <f>U223</f>
        <v>634118000</v>
      </c>
      <c r="V222" s="16">
        <f>V223</f>
        <v>634118000</v>
      </c>
      <c r="W222" s="16">
        <f t="shared" si="7"/>
        <v>100</v>
      </c>
    </row>
    <row r="223" spans="1:23" ht="34.799999999999997" customHeight="1" x14ac:dyDescent="0.25">
      <c r="A223" s="3"/>
      <c r="B223" s="6"/>
      <c r="C223" s="17" t="s">
        <v>243</v>
      </c>
      <c r="D223" s="17" t="s">
        <v>260</v>
      </c>
      <c r="E223" s="18" t="s">
        <v>261</v>
      </c>
      <c r="F223" s="17"/>
      <c r="G223" s="17"/>
      <c r="H223" s="17"/>
      <c r="I223" s="17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>
        <v>634118000</v>
      </c>
      <c r="V223" s="19">
        <v>634118000</v>
      </c>
      <c r="W223" s="19">
        <f t="shared" si="7"/>
        <v>100</v>
      </c>
    </row>
    <row r="224" spans="1:23" ht="21.6" customHeight="1" x14ac:dyDescent="0.25">
      <c r="A224" s="2"/>
      <c r="B224" s="5"/>
      <c r="C224" s="14" t="s">
        <v>243</v>
      </c>
      <c r="D224" s="14" t="s">
        <v>262</v>
      </c>
      <c r="E224" s="15" t="s">
        <v>263</v>
      </c>
      <c r="F224" s="14"/>
      <c r="G224" s="14"/>
      <c r="H224" s="14"/>
      <c r="I224" s="14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>
        <f>U225</f>
        <v>179559700</v>
      </c>
      <c r="V224" s="16">
        <f>V225</f>
        <v>179559700</v>
      </c>
      <c r="W224" s="16">
        <f t="shared" si="7"/>
        <v>100</v>
      </c>
    </row>
    <row r="225" spans="1:23" ht="22.8" customHeight="1" x14ac:dyDescent="0.25">
      <c r="A225" s="2"/>
      <c r="B225" s="5"/>
      <c r="C225" s="14" t="s">
        <v>243</v>
      </c>
      <c r="D225" s="14" t="s">
        <v>264</v>
      </c>
      <c r="E225" s="15" t="s">
        <v>265</v>
      </c>
      <c r="F225" s="14"/>
      <c r="G225" s="14"/>
      <c r="H225" s="14"/>
      <c r="I225" s="1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SUM(U226:U227)</f>
        <v>179559700</v>
      </c>
      <c r="V225" s="16">
        <f>SUM(V226:V227)</f>
        <v>179559700</v>
      </c>
      <c r="W225" s="16">
        <f t="shared" si="7"/>
        <v>100</v>
      </c>
    </row>
    <row r="226" spans="1:23" ht="76.2" customHeight="1" x14ac:dyDescent="0.25">
      <c r="A226" s="3"/>
      <c r="B226" s="6"/>
      <c r="C226" s="17" t="s">
        <v>243</v>
      </c>
      <c r="D226" s="17" t="s">
        <v>266</v>
      </c>
      <c r="E226" s="20" t="s">
        <v>267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131377200</v>
      </c>
      <c r="V226" s="19">
        <v>131377200</v>
      </c>
      <c r="W226" s="19">
        <f t="shared" si="7"/>
        <v>100</v>
      </c>
    </row>
    <row r="227" spans="1:23" ht="60.6" customHeight="1" x14ac:dyDescent="0.25">
      <c r="A227" s="3"/>
      <c r="B227" s="6"/>
      <c r="C227" s="17" t="s">
        <v>243</v>
      </c>
      <c r="D227" s="17" t="s">
        <v>268</v>
      </c>
      <c r="E227" s="20" t="s">
        <v>269</v>
      </c>
      <c r="F227" s="17"/>
      <c r="G227" s="17"/>
      <c r="H227" s="17"/>
      <c r="I227" s="1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>
        <v>48182500</v>
      </c>
      <c r="V227" s="19">
        <v>48182500</v>
      </c>
      <c r="W227" s="19">
        <f t="shared" si="7"/>
        <v>100</v>
      </c>
    </row>
    <row r="228" spans="1:23" ht="35.4" customHeight="1" x14ac:dyDescent="0.25">
      <c r="A228" s="2"/>
      <c r="B228" s="5"/>
      <c r="C228" s="14" t="s">
        <v>243</v>
      </c>
      <c r="D228" s="14" t="s">
        <v>270</v>
      </c>
      <c r="E228" s="15" t="s">
        <v>271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SUM(U229+U233+U235+U237+U239+U243+U247+U231+U241+U245)</f>
        <v>206073259.38</v>
      </c>
      <c r="V228" s="16">
        <f>SUM(V229+V233+V235+V237+V239+V243+V247+V231+V241+V245)</f>
        <v>203749226.25</v>
      </c>
      <c r="W228" s="16">
        <f t="shared" si="7"/>
        <v>98.87</v>
      </c>
    </row>
    <row r="229" spans="1:23" ht="93" hidden="1" customHeight="1" x14ac:dyDescent="0.25">
      <c r="A229" s="2"/>
      <c r="B229" s="5"/>
      <c r="C229" s="14" t="s">
        <v>243</v>
      </c>
      <c r="D229" s="14" t="s">
        <v>272</v>
      </c>
      <c r="E229" s="21" t="s">
        <v>273</v>
      </c>
      <c r="F229" s="14"/>
      <c r="G229" s="14"/>
      <c r="H229" s="14"/>
      <c r="I229" s="14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f>U230</f>
        <v>0</v>
      </c>
      <c r="V229" s="16">
        <f>V230</f>
        <v>0</v>
      </c>
      <c r="W229" s="16" t="e">
        <f t="shared" si="7"/>
        <v>#DIV/0!</v>
      </c>
    </row>
    <row r="230" spans="1:23" ht="82.8" hidden="1" customHeight="1" x14ac:dyDescent="0.25">
      <c r="A230" s="3"/>
      <c r="B230" s="6"/>
      <c r="C230" s="17" t="s">
        <v>243</v>
      </c>
      <c r="D230" s="17" t="s">
        <v>274</v>
      </c>
      <c r="E230" s="20" t="s">
        <v>275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 t="e">
        <f t="shared" si="7"/>
        <v>#DIV/0!</v>
      </c>
    </row>
    <row r="231" spans="1:23" ht="62.4" hidden="1" customHeight="1" x14ac:dyDescent="0.25">
      <c r="A231" s="2"/>
      <c r="B231" s="5"/>
      <c r="C231" s="14" t="s">
        <v>243</v>
      </c>
      <c r="D231" s="14" t="s">
        <v>276</v>
      </c>
      <c r="E231" s="21" t="s">
        <v>277</v>
      </c>
      <c r="F231" s="14"/>
      <c r="G231" s="14"/>
      <c r="H231" s="14"/>
      <c r="I231" s="14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>
        <f>U232</f>
        <v>0</v>
      </c>
      <c r="V231" s="16">
        <f>V232</f>
        <v>0</v>
      </c>
      <c r="W231" s="16" t="e">
        <f t="shared" si="7"/>
        <v>#DIV/0!</v>
      </c>
    </row>
    <row r="232" spans="1:23" ht="59.4" hidden="1" customHeight="1" x14ac:dyDescent="0.25">
      <c r="A232" s="3"/>
      <c r="B232" s="6"/>
      <c r="C232" s="17" t="s">
        <v>243</v>
      </c>
      <c r="D232" s="17" t="s">
        <v>278</v>
      </c>
      <c r="E232" s="20" t="s">
        <v>279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 t="e">
        <f t="shared" si="7"/>
        <v>#DIV/0!</v>
      </c>
    </row>
    <row r="233" spans="1:23" ht="0.6" hidden="1" customHeight="1" x14ac:dyDescent="0.25">
      <c r="A233" s="2"/>
      <c r="B233" s="5"/>
      <c r="C233" s="14" t="s">
        <v>243</v>
      </c>
      <c r="D233" s="14" t="s">
        <v>280</v>
      </c>
      <c r="E233" s="21" t="s">
        <v>281</v>
      </c>
      <c r="F233" s="14"/>
      <c r="G233" s="14"/>
      <c r="H233" s="14"/>
      <c r="I233" s="14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>
        <v>0</v>
      </c>
      <c r="V233" s="16">
        <v>0</v>
      </c>
      <c r="W233" s="16" t="e">
        <f t="shared" ref="W233:W339" si="9">ROUND(V233/U233*100,2)</f>
        <v>#DIV/0!</v>
      </c>
    </row>
    <row r="234" spans="1:23" ht="80.400000000000006" hidden="1" customHeight="1" x14ac:dyDescent="0.25">
      <c r="A234" s="3"/>
      <c r="B234" s="6"/>
      <c r="C234" s="17" t="s">
        <v>243</v>
      </c>
      <c r="D234" s="17" t="s">
        <v>282</v>
      </c>
      <c r="E234" s="20" t="s">
        <v>283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0</v>
      </c>
      <c r="V234" s="19"/>
      <c r="W234" s="16" t="e">
        <f t="shared" si="9"/>
        <v>#DIV/0!</v>
      </c>
    </row>
    <row r="235" spans="1:23" ht="19.8" hidden="1" customHeight="1" x14ac:dyDescent="0.25">
      <c r="A235" s="2"/>
      <c r="B235" s="5"/>
      <c r="C235" s="14" t="s">
        <v>243</v>
      </c>
      <c r="D235" s="14" t="s">
        <v>284</v>
      </c>
      <c r="E235" s="15" t="s">
        <v>285</v>
      </c>
      <c r="F235" s="14"/>
      <c r="G235" s="14"/>
      <c r="H235" s="14"/>
      <c r="I235" s="14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>
        <f>U236</f>
        <v>0</v>
      </c>
      <c r="V235" s="16">
        <f>V236</f>
        <v>0</v>
      </c>
      <c r="W235" s="16" t="e">
        <f t="shared" si="9"/>
        <v>#DIV/0!</v>
      </c>
    </row>
    <row r="236" spans="1:23" ht="23.4" hidden="1" customHeight="1" x14ac:dyDescent="0.25">
      <c r="A236" s="3"/>
      <c r="B236" s="6"/>
      <c r="C236" s="17" t="s">
        <v>243</v>
      </c>
      <c r="D236" s="17" t="s">
        <v>286</v>
      </c>
      <c r="E236" s="18" t="s">
        <v>287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 t="e">
        <f t="shared" si="9"/>
        <v>#DIV/0!</v>
      </c>
    </row>
    <row r="237" spans="1:23" ht="49.2" customHeight="1" x14ac:dyDescent="0.25">
      <c r="A237" s="2"/>
      <c r="B237" s="5"/>
      <c r="C237" s="14" t="s">
        <v>243</v>
      </c>
      <c r="D237" s="14" t="s">
        <v>288</v>
      </c>
      <c r="E237" s="15" t="s">
        <v>289</v>
      </c>
      <c r="F237" s="14"/>
      <c r="G237" s="14"/>
      <c r="H237" s="14"/>
      <c r="I237" s="14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f>U238</f>
        <v>25168345.050000001</v>
      </c>
      <c r="V237" s="16">
        <f>V238</f>
        <v>23114741.579999998</v>
      </c>
      <c r="W237" s="16">
        <f t="shared" si="9"/>
        <v>91.84</v>
      </c>
    </row>
    <row r="238" spans="1:23" ht="51.6" customHeight="1" x14ac:dyDescent="0.25">
      <c r="A238" s="3"/>
      <c r="B238" s="6"/>
      <c r="C238" s="17" t="s">
        <v>243</v>
      </c>
      <c r="D238" s="17" t="s">
        <v>290</v>
      </c>
      <c r="E238" s="18" t="s">
        <v>291</v>
      </c>
      <c r="F238" s="17"/>
      <c r="G238" s="17"/>
      <c r="H238" s="17"/>
      <c r="I238" s="1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>
        <v>25168345.050000001</v>
      </c>
      <c r="V238" s="19">
        <v>23114741.579999998</v>
      </c>
      <c r="W238" s="19">
        <f t="shared" si="9"/>
        <v>91.84</v>
      </c>
    </row>
    <row r="239" spans="1:23" ht="27.6" x14ac:dyDescent="0.25">
      <c r="A239" s="2"/>
      <c r="B239" s="5"/>
      <c r="C239" s="14" t="s">
        <v>243</v>
      </c>
      <c r="D239" s="14" t="s">
        <v>292</v>
      </c>
      <c r="E239" s="15" t="s">
        <v>293</v>
      </c>
      <c r="F239" s="14"/>
      <c r="G239" s="14"/>
      <c r="H239" s="14"/>
      <c r="I239" s="14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>
        <f>U240</f>
        <v>1574604.8</v>
      </c>
      <c r="V239" s="16">
        <f>V240</f>
        <v>1574604.8</v>
      </c>
      <c r="W239" s="16">
        <f t="shared" si="9"/>
        <v>100</v>
      </c>
    </row>
    <row r="240" spans="1:23" ht="27.6" x14ac:dyDescent="0.25">
      <c r="A240" s="3"/>
      <c r="B240" s="6"/>
      <c r="C240" s="17" t="s">
        <v>243</v>
      </c>
      <c r="D240" s="17" t="s">
        <v>294</v>
      </c>
      <c r="E240" s="18" t="s">
        <v>295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>
        <v>1574604.8</v>
      </c>
      <c r="V240" s="19">
        <v>1574604.8</v>
      </c>
      <c r="W240" s="19">
        <f t="shared" si="9"/>
        <v>100</v>
      </c>
    </row>
    <row r="241" spans="1:23" ht="26.4" customHeight="1" x14ac:dyDescent="0.25">
      <c r="A241" s="2"/>
      <c r="B241" s="5"/>
      <c r="C241" s="14" t="s">
        <v>243</v>
      </c>
      <c r="D241" s="14" t="s">
        <v>296</v>
      </c>
      <c r="E241" s="15" t="s">
        <v>297</v>
      </c>
      <c r="F241" s="14"/>
      <c r="G241" s="14"/>
      <c r="H241" s="14"/>
      <c r="I241" s="14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>
        <f>U242</f>
        <v>61100</v>
      </c>
      <c r="V241" s="16">
        <f>V242</f>
        <v>61100</v>
      </c>
      <c r="W241" s="16">
        <f t="shared" si="9"/>
        <v>100</v>
      </c>
    </row>
    <row r="242" spans="1:23" ht="21" customHeight="1" x14ac:dyDescent="0.25">
      <c r="A242" s="3"/>
      <c r="B242" s="6"/>
      <c r="C242" s="17" t="s">
        <v>243</v>
      </c>
      <c r="D242" s="17" t="s">
        <v>298</v>
      </c>
      <c r="E242" s="18" t="s">
        <v>299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>
        <v>61100</v>
      </c>
      <c r="V242" s="19">
        <v>61100</v>
      </c>
      <c r="W242" s="19">
        <f t="shared" si="9"/>
        <v>100</v>
      </c>
    </row>
    <row r="243" spans="1:23" ht="27.6" x14ac:dyDescent="0.25">
      <c r="A243" s="2"/>
      <c r="B243" s="5"/>
      <c r="C243" s="14" t="s">
        <v>243</v>
      </c>
      <c r="D243" s="14" t="s">
        <v>300</v>
      </c>
      <c r="E243" s="15" t="s">
        <v>301</v>
      </c>
      <c r="F243" s="14"/>
      <c r="G243" s="14"/>
      <c r="H243" s="14"/>
      <c r="I243" s="14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>
        <f>U244</f>
        <v>28434949.030000001</v>
      </c>
      <c r="V243" s="16">
        <f>V244</f>
        <v>28434946.640000001</v>
      </c>
      <c r="W243" s="16">
        <f t="shared" si="9"/>
        <v>100</v>
      </c>
    </row>
    <row r="244" spans="1:23" ht="31.8" customHeight="1" x14ac:dyDescent="0.25">
      <c r="A244" s="3"/>
      <c r="B244" s="6"/>
      <c r="C244" s="17" t="s">
        <v>243</v>
      </c>
      <c r="D244" s="17" t="s">
        <v>302</v>
      </c>
      <c r="E244" s="18" t="s">
        <v>303</v>
      </c>
      <c r="F244" s="17"/>
      <c r="G244" s="17"/>
      <c r="H244" s="17"/>
      <c r="I244" s="1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>
        <v>28434949.030000001</v>
      </c>
      <c r="V244" s="19">
        <v>28434946.640000001</v>
      </c>
      <c r="W244" s="19">
        <f t="shared" si="9"/>
        <v>100</v>
      </c>
    </row>
    <row r="245" spans="1:23" ht="31.8" hidden="1" customHeight="1" x14ac:dyDescent="0.25">
      <c r="A245" s="3"/>
      <c r="B245" s="29"/>
      <c r="C245" s="34" t="s">
        <v>243</v>
      </c>
      <c r="D245" s="34" t="s">
        <v>465</v>
      </c>
      <c r="E245" s="33" t="s">
        <v>464</v>
      </c>
      <c r="F245" s="34"/>
      <c r="G245" s="34"/>
      <c r="H245" s="34"/>
      <c r="I245" s="34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f>SUM(U246)</f>
        <v>0</v>
      </c>
      <c r="V245" s="16">
        <f>SUM(V246)</f>
        <v>0</v>
      </c>
      <c r="W245" s="16" t="e">
        <f t="shared" si="9"/>
        <v>#DIV/0!</v>
      </c>
    </row>
    <row r="246" spans="1:23" ht="31.8" hidden="1" customHeight="1" x14ac:dyDescent="0.25">
      <c r="A246" s="3"/>
      <c r="B246" s="29"/>
      <c r="C246" s="17" t="s">
        <v>243</v>
      </c>
      <c r="D246" s="17" t="s">
        <v>463</v>
      </c>
      <c r="E246" s="18" t="s">
        <v>464</v>
      </c>
      <c r="F246" s="17"/>
      <c r="G246" s="17"/>
      <c r="H246" s="17"/>
      <c r="I246" s="1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 t="e">
        <f t="shared" si="9"/>
        <v>#DIV/0!</v>
      </c>
    </row>
    <row r="247" spans="1:23" ht="22.8" customHeight="1" x14ac:dyDescent="0.25">
      <c r="A247" s="2"/>
      <c r="B247" s="5"/>
      <c r="C247" s="14" t="s">
        <v>243</v>
      </c>
      <c r="D247" s="14" t="s">
        <v>304</v>
      </c>
      <c r="E247" s="15" t="s">
        <v>305</v>
      </c>
      <c r="F247" s="14"/>
      <c r="G247" s="14"/>
      <c r="H247" s="14"/>
      <c r="I247" s="14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>
        <f>U248</f>
        <v>150834260.5</v>
      </c>
      <c r="V247" s="16">
        <f>V248</f>
        <v>150563833.22999999</v>
      </c>
      <c r="W247" s="16">
        <f t="shared" si="9"/>
        <v>99.82</v>
      </c>
    </row>
    <row r="248" spans="1:23" ht="25.2" customHeight="1" x14ac:dyDescent="0.25">
      <c r="A248" s="2"/>
      <c r="B248" s="5"/>
      <c r="C248" s="14" t="s">
        <v>243</v>
      </c>
      <c r="D248" s="14" t="s">
        <v>306</v>
      </c>
      <c r="E248" s="15" t="s">
        <v>307</v>
      </c>
      <c r="F248" s="14"/>
      <c r="G248" s="14"/>
      <c r="H248" s="14"/>
      <c r="I248" s="14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>
        <f>SUM(U249:U278)</f>
        <v>150834260.5</v>
      </c>
      <c r="V248" s="16">
        <f>SUM(V249:V278)</f>
        <v>150563833.22999999</v>
      </c>
      <c r="W248" s="16">
        <f t="shared" si="9"/>
        <v>99.82</v>
      </c>
    </row>
    <row r="249" spans="1:23" ht="51.6" customHeight="1" x14ac:dyDescent="0.25">
      <c r="A249" s="2"/>
      <c r="B249" s="30"/>
      <c r="C249" s="17" t="s">
        <v>243</v>
      </c>
      <c r="D249" s="17" t="s">
        <v>441</v>
      </c>
      <c r="E249" s="18" t="s">
        <v>443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4515100</v>
      </c>
      <c r="V249" s="19">
        <v>4513305.9800000004</v>
      </c>
      <c r="W249" s="19">
        <f t="shared" si="9"/>
        <v>99.96</v>
      </c>
    </row>
    <row r="250" spans="1:23" ht="51.6" customHeight="1" x14ac:dyDescent="0.25">
      <c r="A250" s="2"/>
      <c r="B250" s="30"/>
      <c r="C250" s="17" t="s">
        <v>243</v>
      </c>
      <c r="D250" s="17" t="s">
        <v>442</v>
      </c>
      <c r="E250" s="18" t="s">
        <v>444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4862800</v>
      </c>
      <c r="V250" s="19">
        <v>4860680.97</v>
      </c>
      <c r="W250" s="19">
        <f t="shared" si="9"/>
        <v>99.96</v>
      </c>
    </row>
    <row r="251" spans="1:23" ht="125.4" customHeight="1" x14ac:dyDescent="0.25">
      <c r="A251" s="3"/>
      <c r="B251" s="6"/>
      <c r="C251" s="17" t="s">
        <v>243</v>
      </c>
      <c r="D251" s="17" t="s">
        <v>308</v>
      </c>
      <c r="E251" s="20" t="s">
        <v>309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>
        <v>118400</v>
      </c>
      <c r="V251" s="19">
        <v>57500</v>
      </c>
      <c r="W251" s="19">
        <f t="shared" si="9"/>
        <v>48.56</v>
      </c>
    </row>
    <row r="252" spans="1:23" ht="1.2" hidden="1" customHeight="1" x14ac:dyDescent="0.25">
      <c r="A252" s="3"/>
      <c r="B252" s="6"/>
      <c r="C252" s="17" t="s">
        <v>243</v>
      </c>
      <c r="D252" s="17" t="s">
        <v>479</v>
      </c>
      <c r="E252" s="20" t="s">
        <v>480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 t="e">
        <f t="shared" si="9"/>
        <v>#DIV/0!</v>
      </c>
    </row>
    <row r="253" spans="1:23" ht="86.4" hidden="1" customHeight="1" x14ac:dyDescent="0.25">
      <c r="A253" s="3"/>
      <c r="B253" s="6"/>
      <c r="C253" s="17" t="s">
        <v>243</v>
      </c>
      <c r="D253" s="17" t="s">
        <v>310</v>
      </c>
      <c r="E253" s="20" t="s">
        <v>311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 t="e">
        <f t="shared" si="9"/>
        <v>#DIV/0!</v>
      </c>
    </row>
    <row r="254" spans="1:23" ht="7.8" hidden="1" customHeight="1" x14ac:dyDescent="0.25">
      <c r="A254" s="3"/>
      <c r="B254" s="6"/>
      <c r="C254" s="17" t="s">
        <v>243</v>
      </c>
      <c r="D254" s="17" t="s">
        <v>448</v>
      </c>
      <c r="E254" s="20" t="s">
        <v>445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 t="e">
        <f t="shared" si="9"/>
        <v>#DIV/0!</v>
      </c>
    </row>
    <row r="255" spans="1:23" ht="86.4" hidden="1" customHeight="1" x14ac:dyDescent="0.25">
      <c r="A255" s="3"/>
      <c r="B255" s="6"/>
      <c r="C255" s="17" t="s">
        <v>243</v>
      </c>
      <c r="D255" s="17" t="s">
        <v>447</v>
      </c>
      <c r="E255" s="20" t="s">
        <v>446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 t="e">
        <f t="shared" si="9"/>
        <v>#DIV/0!</v>
      </c>
    </row>
    <row r="256" spans="1:23" ht="78" hidden="1" customHeight="1" x14ac:dyDescent="0.25">
      <c r="A256" s="3"/>
      <c r="B256" s="6"/>
      <c r="C256" s="17" t="s">
        <v>243</v>
      </c>
      <c r="D256" s="17" t="s">
        <v>312</v>
      </c>
      <c r="E256" s="20" t="s">
        <v>313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 t="e">
        <f t="shared" si="9"/>
        <v>#DIV/0!</v>
      </c>
    </row>
    <row r="257" spans="1:23" ht="97.8" customHeight="1" x14ac:dyDescent="0.25">
      <c r="A257" s="3"/>
      <c r="B257" s="6"/>
      <c r="C257" s="17" t="s">
        <v>243</v>
      </c>
      <c r="D257" s="17" t="s">
        <v>448</v>
      </c>
      <c r="E257" s="20" t="s">
        <v>445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781800</v>
      </c>
      <c r="V257" s="19">
        <v>780067.69</v>
      </c>
      <c r="W257" s="19">
        <f t="shared" si="9"/>
        <v>99.78</v>
      </c>
    </row>
    <row r="258" spans="1:23" ht="97.8" customHeight="1" x14ac:dyDescent="0.25">
      <c r="A258" s="3"/>
      <c r="B258" s="6"/>
      <c r="C258" s="17" t="s">
        <v>243</v>
      </c>
      <c r="D258" s="17" t="s">
        <v>447</v>
      </c>
      <c r="E258" s="20" t="s">
        <v>446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15000000</v>
      </c>
      <c r="V258" s="19">
        <v>15000000</v>
      </c>
      <c r="W258" s="19">
        <f t="shared" si="9"/>
        <v>100</v>
      </c>
    </row>
    <row r="259" spans="1:23" ht="57.6" customHeight="1" x14ac:dyDescent="0.25">
      <c r="A259" s="3"/>
      <c r="B259" s="6"/>
      <c r="C259" s="17" t="s">
        <v>243</v>
      </c>
      <c r="D259" s="17" t="s">
        <v>314</v>
      </c>
      <c r="E259" s="18" t="s">
        <v>481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>
        <v>1401000</v>
      </c>
      <c r="V259" s="19">
        <v>1401000</v>
      </c>
      <c r="W259" s="19">
        <f t="shared" si="9"/>
        <v>100</v>
      </c>
    </row>
    <row r="260" spans="1:23" ht="106.2" hidden="1" customHeight="1" x14ac:dyDescent="0.25">
      <c r="A260" s="3"/>
      <c r="B260" s="6"/>
      <c r="C260" s="17" t="s">
        <v>243</v>
      </c>
      <c r="D260" s="17" t="s">
        <v>449</v>
      </c>
      <c r="E260" s="18" t="s">
        <v>450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 t="e">
        <f t="shared" si="9"/>
        <v>#DIV/0!</v>
      </c>
    </row>
    <row r="261" spans="1:23" ht="81.599999999999994" hidden="1" customHeight="1" x14ac:dyDescent="0.25">
      <c r="A261" s="3"/>
      <c r="B261" s="6"/>
      <c r="C261" s="17" t="s">
        <v>243</v>
      </c>
      <c r="D261" s="17" t="s">
        <v>451</v>
      </c>
      <c r="E261" s="18" t="s">
        <v>452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 t="e">
        <f t="shared" si="9"/>
        <v>#DIV/0!</v>
      </c>
    </row>
    <row r="262" spans="1:23" ht="109.2" customHeight="1" x14ac:dyDescent="0.25">
      <c r="A262" s="3"/>
      <c r="B262" s="6"/>
      <c r="C262" s="17" t="s">
        <v>243</v>
      </c>
      <c r="D262" s="17" t="s">
        <v>449</v>
      </c>
      <c r="E262" s="18" t="s">
        <v>450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150000</v>
      </c>
      <c r="V262" s="19">
        <v>150000</v>
      </c>
      <c r="W262" s="19">
        <f t="shared" si="9"/>
        <v>100</v>
      </c>
    </row>
    <row r="263" spans="1:23" ht="89.4" customHeight="1" x14ac:dyDescent="0.25">
      <c r="A263" s="3"/>
      <c r="B263" s="6"/>
      <c r="C263" s="17" t="s">
        <v>243</v>
      </c>
      <c r="D263" s="17" t="s">
        <v>451</v>
      </c>
      <c r="E263" s="18" t="s">
        <v>452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708000</v>
      </c>
      <c r="V263" s="19">
        <v>708000</v>
      </c>
      <c r="W263" s="19">
        <f t="shared" si="9"/>
        <v>100</v>
      </c>
    </row>
    <row r="264" spans="1:23" ht="58.8" customHeight="1" x14ac:dyDescent="0.25">
      <c r="A264" s="3"/>
      <c r="B264" s="6"/>
      <c r="C264" s="17" t="s">
        <v>243</v>
      </c>
      <c r="D264" s="17" t="s">
        <v>315</v>
      </c>
      <c r="E264" s="20" t="s">
        <v>316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70400</v>
      </c>
      <c r="V264" s="19">
        <v>70400</v>
      </c>
      <c r="W264" s="19">
        <f t="shared" si="9"/>
        <v>100</v>
      </c>
    </row>
    <row r="265" spans="1:23" ht="52.2" hidden="1" customHeight="1" x14ac:dyDescent="0.25">
      <c r="A265" s="3"/>
      <c r="B265" s="6"/>
      <c r="C265" s="17" t="s">
        <v>243</v>
      </c>
      <c r="D265" s="17" t="s">
        <v>482</v>
      </c>
      <c r="E265" s="20" t="s">
        <v>483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 t="e">
        <f t="shared" si="9"/>
        <v>#DIV/0!</v>
      </c>
    </row>
    <row r="266" spans="1:23" ht="60" customHeight="1" x14ac:dyDescent="0.25">
      <c r="A266" s="3"/>
      <c r="B266" s="6"/>
      <c r="C266" s="17" t="s">
        <v>243</v>
      </c>
      <c r="D266" s="17" t="s">
        <v>453</v>
      </c>
      <c r="E266" s="20" t="s">
        <v>454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24052400</v>
      </c>
      <c r="V266" s="19">
        <v>24043376.32</v>
      </c>
      <c r="W266" s="19">
        <f t="shared" si="9"/>
        <v>99.96</v>
      </c>
    </row>
    <row r="267" spans="1:23" ht="73.2" customHeight="1" x14ac:dyDescent="0.25">
      <c r="A267" s="3"/>
      <c r="B267" s="6"/>
      <c r="C267" s="17" t="s">
        <v>243</v>
      </c>
      <c r="D267" s="17" t="s">
        <v>455</v>
      </c>
      <c r="E267" s="20" t="s">
        <v>456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1357500</v>
      </c>
      <c r="V267" s="19">
        <v>1357250</v>
      </c>
      <c r="W267" s="19">
        <f t="shared" si="9"/>
        <v>99.98</v>
      </c>
    </row>
    <row r="268" spans="1:23" ht="57.6" customHeight="1" x14ac:dyDescent="0.25">
      <c r="A268" s="3"/>
      <c r="B268" s="6"/>
      <c r="C268" s="17" t="s">
        <v>243</v>
      </c>
      <c r="D268" s="17" t="s">
        <v>484</v>
      </c>
      <c r="E268" s="20" t="s">
        <v>485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982660</v>
      </c>
      <c r="V268" s="19">
        <v>843813.8</v>
      </c>
      <c r="W268" s="19">
        <f t="shared" si="9"/>
        <v>85.87</v>
      </c>
    </row>
    <row r="269" spans="1:23" ht="62.4" customHeight="1" x14ac:dyDescent="0.25">
      <c r="A269" s="3"/>
      <c r="B269" s="6"/>
      <c r="C269" s="17" t="s">
        <v>243</v>
      </c>
      <c r="D269" s="17" t="s">
        <v>317</v>
      </c>
      <c r="E269" s="20" t="s">
        <v>318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3595000</v>
      </c>
      <c r="V269" s="19">
        <v>3540167.37</v>
      </c>
      <c r="W269" s="19">
        <f t="shared" si="9"/>
        <v>98.47</v>
      </c>
    </row>
    <row r="270" spans="1:23" ht="151.80000000000001" customHeight="1" x14ac:dyDescent="0.25">
      <c r="A270" s="3"/>
      <c r="B270" s="6"/>
      <c r="C270" s="17" t="s">
        <v>243</v>
      </c>
      <c r="D270" s="17" t="s">
        <v>457</v>
      </c>
      <c r="E270" s="20" t="s">
        <v>458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4061000</v>
      </c>
      <c r="V270" s="19">
        <v>4061000</v>
      </c>
      <c r="W270" s="19">
        <f t="shared" si="9"/>
        <v>100</v>
      </c>
    </row>
    <row r="271" spans="1:23" ht="55.2" hidden="1" customHeight="1" x14ac:dyDescent="0.25">
      <c r="A271" s="3"/>
      <c r="B271" s="6"/>
      <c r="C271" s="17" t="s">
        <v>243</v>
      </c>
      <c r="D271" s="17" t="s">
        <v>459</v>
      </c>
      <c r="E271" s="20" t="s">
        <v>460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 t="e">
        <f t="shared" si="9"/>
        <v>#DIV/0!</v>
      </c>
    </row>
    <row r="272" spans="1:23" ht="129.6" customHeight="1" x14ac:dyDescent="0.25">
      <c r="A272" s="3"/>
      <c r="B272" s="6"/>
      <c r="C272" s="17" t="s">
        <v>243</v>
      </c>
      <c r="D272" s="17" t="s">
        <v>505</v>
      </c>
      <c r="E272" s="20" t="s">
        <v>506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9822000</v>
      </c>
      <c r="V272" s="19">
        <v>9822000</v>
      </c>
      <c r="W272" s="19">
        <f t="shared" si="9"/>
        <v>100</v>
      </c>
    </row>
    <row r="273" spans="1:23" ht="79.8" customHeight="1" x14ac:dyDescent="0.25">
      <c r="A273" s="3"/>
      <c r="B273" s="6"/>
      <c r="C273" s="17" t="s">
        <v>243</v>
      </c>
      <c r="D273" s="17" t="s">
        <v>461</v>
      </c>
      <c r="E273" s="20" t="s">
        <v>462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500500.5</v>
      </c>
      <c r="V273" s="19">
        <v>500500.5</v>
      </c>
      <c r="W273" s="19">
        <f t="shared" si="9"/>
        <v>100</v>
      </c>
    </row>
    <row r="274" spans="1:23" ht="85.8" customHeight="1" x14ac:dyDescent="0.25">
      <c r="A274" s="3"/>
      <c r="B274" s="6"/>
      <c r="C274" s="17" t="s">
        <v>243</v>
      </c>
      <c r="D274" s="17" t="s">
        <v>319</v>
      </c>
      <c r="E274" s="20" t="s">
        <v>320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>
        <v>1407500</v>
      </c>
      <c r="V274" s="19">
        <v>1407500</v>
      </c>
      <c r="W274" s="19">
        <f t="shared" ref="W274:W276" si="10">ROUND(V274/U274*100,2)</f>
        <v>100</v>
      </c>
    </row>
    <row r="275" spans="1:23" ht="85.8" customHeight="1" x14ac:dyDescent="0.25">
      <c r="A275" s="3"/>
      <c r="B275" s="6"/>
      <c r="C275" s="17" t="s">
        <v>243</v>
      </c>
      <c r="D275" s="17" t="s">
        <v>551</v>
      </c>
      <c r="E275" s="20" t="s">
        <v>552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7142000</v>
      </c>
      <c r="V275" s="19">
        <v>7142000</v>
      </c>
      <c r="W275" s="19">
        <f t="shared" si="10"/>
        <v>100</v>
      </c>
    </row>
    <row r="276" spans="1:23" ht="102" customHeight="1" x14ac:dyDescent="0.25">
      <c r="A276" s="3"/>
      <c r="B276" s="6"/>
      <c r="C276" s="17" t="s">
        <v>243</v>
      </c>
      <c r="D276" s="17" t="s">
        <v>486</v>
      </c>
      <c r="E276" s="20" t="s">
        <v>487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>
        <v>2355000</v>
      </c>
      <c r="V276" s="19">
        <v>2355000</v>
      </c>
      <c r="W276" s="19">
        <f t="shared" si="10"/>
        <v>100</v>
      </c>
    </row>
    <row r="277" spans="1:23" ht="60" customHeight="1" x14ac:dyDescent="0.25">
      <c r="A277" s="3"/>
      <c r="B277" s="6"/>
      <c r="C277" s="17" t="s">
        <v>243</v>
      </c>
      <c r="D277" s="17" t="s">
        <v>507</v>
      </c>
      <c r="E277" s="20" t="s">
        <v>508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>
        <v>63201200</v>
      </c>
      <c r="V277" s="19">
        <v>63201200</v>
      </c>
      <c r="W277" s="19">
        <f t="shared" si="9"/>
        <v>100</v>
      </c>
    </row>
    <row r="278" spans="1:23" ht="94.2" customHeight="1" x14ac:dyDescent="0.25">
      <c r="A278" s="3"/>
      <c r="B278" s="29"/>
      <c r="C278" s="17" t="s">
        <v>243</v>
      </c>
      <c r="D278" s="17" t="s">
        <v>539</v>
      </c>
      <c r="E278" s="20" t="s">
        <v>540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>
        <v>4750000</v>
      </c>
      <c r="V278" s="19">
        <v>4749070.5999999996</v>
      </c>
      <c r="W278" s="19">
        <f t="shared" si="9"/>
        <v>99.98</v>
      </c>
    </row>
    <row r="279" spans="1:23" ht="24" customHeight="1" x14ac:dyDescent="0.25">
      <c r="A279" s="2"/>
      <c r="B279" s="5"/>
      <c r="C279" s="14" t="s">
        <v>243</v>
      </c>
      <c r="D279" s="14" t="s">
        <v>321</v>
      </c>
      <c r="E279" s="15" t="s">
        <v>322</v>
      </c>
      <c r="F279" s="14"/>
      <c r="G279" s="14"/>
      <c r="H279" s="14"/>
      <c r="I279" s="1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>
        <f>SUM(U280+U300+U302)</f>
        <v>1057135774.88</v>
      </c>
      <c r="V279" s="16">
        <f>SUM(V280+V300+V302)</f>
        <v>1053416144.3100001</v>
      </c>
      <c r="W279" s="16">
        <f t="shared" si="9"/>
        <v>99.65</v>
      </c>
    </row>
    <row r="280" spans="1:23" ht="30" customHeight="1" x14ac:dyDescent="0.25">
      <c r="A280" s="2"/>
      <c r="B280" s="5"/>
      <c r="C280" s="14" t="s">
        <v>243</v>
      </c>
      <c r="D280" s="14" t="s">
        <v>323</v>
      </c>
      <c r="E280" s="15" t="s">
        <v>324</v>
      </c>
      <c r="F280" s="14"/>
      <c r="G280" s="14"/>
      <c r="H280" s="14"/>
      <c r="I280" s="14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>
        <f>U281</f>
        <v>1052349574.88</v>
      </c>
      <c r="V280" s="16">
        <f>V281</f>
        <v>1048629944.3100001</v>
      </c>
      <c r="W280" s="16">
        <f t="shared" si="9"/>
        <v>99.65</v>
      </c>
    </row>
    <row r="281" spans="1:23" ht="28.2" customHeight="1" x14ac:dyDescent="0.25">
      <c r="A281" s="2"/>
      <c r="B281" s="5"/>
      <c r="C281" s="14" t="s">
        <v>243</v>
      </c>
      <c r="D281" s="14" t="s">
        <v>325</v>
      </c>
      <c r="E281" s="15" t="s">
        <v>326</v>
      </c>
      <c r="F281" s="14"/>
      <c r="G281" s="14"/>
      <c r="H281" s="14"/>
      <c r="I281" s="14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>
        <f>SUM(U282:U299)</f>
        <v>1052349574.88</v>
      </c>
      <c r="V281" s="16">
        <f>SUM(V282:V299)</f>
        <v>1048629944.3100001</v>
      </c>
      <c r="W281" s="16">
        <f t="shared" si="9"/>
        <v>99.65</v>
      </c>
    </row>
    <row r="282" spans="1:23" ht="76.8" customHeight="1" x14ac:dyDescent="0.25">
      <c r="A282" s="3"/>
      <c r="B282" s="6"/>
      <c r="C282" s="17" t="s">
        <v>243</v>
      </c>
      <c r="D282" s="17" t="s">
        <v>327</v>
      </c>
      <c r="E282" s="20" t="s">
        <v>328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1235804</v>
      </c>
      <c r="V282" s="19">
        <v>1235804</v>
      </c>
      <c r="W282" s="19">
        <f t="shared" si="9"/>
        <v>100</v>
      </c>
    </row>
    <row r="283" spans="1:23" ht="159.6" customHeight="1" x14ac:dyDescent="0.25">
      <c r="A283" s="3"/>
      <c r="B283" s="6"/>
      <c r="C283" s="17" t="s">
        <v>243</v>
      </c>
      <c r="D283" s="17" t="s">
        <v>329</v>
      </c>
      <c r="E283" s="20" t="s">
        <v>330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115071865.59999999</v>
      </c>
      <c r="V283" s="19">
        <v>115071865.59999999</v>
      </c>
      <c r="W283" s="19">
        <f t="shared" si="9"/>
        <v>100</v>
      </c>
    </row>
    <row r="284" spans="1:23" ht="158.4" customHeight="1" x14ac:dyDescent="0.25">
      <c r="A284" s="3"/>
      <c r="B284" s="6"/>
      <c r="C284" s="17" t="s">
        <v>243</v>
      </c>
      <c r="D284" s="17" t="s">
        <v>331</v>
      </c>
      <c r="E284" s="20" t="s">
        <v>332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99258700</v>
      </c>
      <c r="V284" s="19">
        <v>99258700</v>
      </c>
      <c r="W284" s="19">
        <f t="shared" si="9"/>
        <v>100</v>
      </c>
    </row>
    <row r="285" spans="1:23" ht="97.8" customHeight="1" x14ac:dyDescent="0.25">
      <c r="A285" s="3"/>
      <c r="B285" s="6"/>
      <c r="C285" s="17" t="s">
        <v>243</v>
      </c>
      <c r="D285" s="17" t="s">
        <v>333</v>
      </c>
      <c r="E285" s="20" t="s">
        <v>334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240200</v>
      </c>
      <c r="V285" s="19">
        <v>240200</v>
      </c>
      <c r="W285" s="19">
        <f t="shared" si="9"/>
        <v>100</v>
      </c>
    </row>
    <row r="286" spans="1:23" ht="66.599999999999994" customHeight="1" x14ac:dyDescent="0.25">
      <c r="A286" s="3"/>
      <c r="B286" s="6"/>
      <c r="C286" s="17" t="s">
        <v>243</v>
      </c>
      <c r="D286" s="17" t="s">
        <v>335</v>
      </c>
      <c r="E286" s="20" t="s">
        <v>336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1255500</v>
      </c>
      <c r="V286" s="19">
        <v>1255500</v>
      </c>
      <c r="W286" s="19">
        <f t="shared" si="9"/>
        <v>100</v>
      </c>
    </row>
    <row r="287" spans="1:23" ht="96" customHeight="1" x14ac:dyDescent="0.25">
      <c r="A287" s="3"/>
      <c r="B287" s="6"/>
      <c r="C287" s="17" t="s">
        <v>243</v>
      </c>
      <c r="D287" s="17" t="s">
        <v>337</v>
      </c>
      <c r="E287" s="20" t="s">
        <v>338</v>
      </c>
      <c r="F287" s="17"/>
      <c r="G287" s="17"/>
      <c r="H287" s="17"/>
      <c r="I287" s="1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>
        <v>3187223</v>
      </c>
      <c r="V287" s="19">
        <v>3182724.97</v>
      </c>
      <c r="W287" s="19">
        <f t="shared" si="9"/>
        <v>99.86</v>
      </c>
    </row>
    <row r="288" spans="1:23" ht="78" customHeight="1" x14ac:dyDescent="0.25">
      <c r="A288" s="3"/>
      <c r="B288" s="6"/>
      <c r="C288" s="17" t="s">
        <v>243</v>
      </c>
      <c r="D288" s="17" t="s">
        <v>339</v>
      </c>
      <c r="E288" s="20" t="s">
        <v>340</v>
      </c>
      <c r="F288" s="17"/>
      <c r="G288" s="17"/>
      <c r="H288" s="17"/>
      <c r="I288" s="17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>
        <v>13560</v>
      </c>
      <c r="V288" s="19">
        <v>13560</v>
      </c>
      <c r="W288" s="19">
        <f t="shared" si="9"/>
        <v>100</v>
      </c>
    </row>
    <row r="289" spans="1:23" ht="92.4" customHeight="1" x14ac:dyDescent="0.25">
      <c r="A289" s="3"/>
      <c r="B289" s="6"/>
      <c r="C289" s="17" t="s">
        <v>243</v>
      </c>
      <c r="D289" s="17" t="s">
        <v>341</v>
      </c>
      <c r="E289" s="20" t="s">
        <v>509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8418710</v>
      </c>
      <c r="V289" s="19">
        <v>8418710</v>
      </c>
      <c r="W289" s="19">
        <f t="shared" si="9"/>
        <v>100</v>
      </c>
    </row>
    <row r="290" spans="1:23" ht="114" customHeight="1" x14ac:dyDescent="0.25">
      <c r="A290" s="3"/>
      <c r="B290" s="6"/>
      <c r="C290" s="17" t="s">
        <v>243</v>
      </c>
      <c r="D290" s="17" t="s">
        <v>342</v>
      </c>
      <c r="E290" s="20" t="s">
        <v>343</v>
      </c>
      <c r="F290" s="17"/>
      <c r="G290" s="17"/>
      <c r="H290" s="17"/>
      <c r="I290" s="1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>
        <v>1086700</v>
      </c>
      <c r="V290" s="19">
        <v>1086700</v>
      </c>
      <c r="W290" s="19">
        <f t="shared" si="9"/>
        <v>100</v>
      </c>
    </row>
    <row r="291" spans="1:23" ht="157.19999999999999" customHeight="1" x14ac:dyDescent="0.25">
      <c r="A291" s="3"/>
      <c r="B291" s="6"/>
      <c r="C291" s="17" t="s">
        <v>243</v>
      </c>
      <c r="D291" s="17" t="s">
        <v>344</v>
      </c>
      <c r="E291" s="20" t="s">
        <v>345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403352359.68000001</v>
      </c>
      <c r="V291" s="19">
        <v>403352359.68000001</v>
      </c>
      <c r="W291" s="19">
        <f t="shared" si="9"/>
        <v>100</v>
      </c>
    </row>
    <row r="292" spans="1:23" ht="93.6" customHeight="1" x14ac:dyDescent="0.25">
      <c r="A292" s="3"/>
      <c r="B292" s="6"/>
      <c r="C292" s="17" t="s">
        <v>243</v>
      </c>
      <c r="D292" s="17" t="s">
        <v>346</v>
      </c>
      <c r="E292" s="20" t="s">
        <v>347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18646100</v>
      </c>
      <c r="V292" s="19">
        <v>16182508</v>
      </c>
      <c r="W292" s="19">
        <f t="shared" si="9"/>
        <v>86.79</v>
      </c>
    </row>
    <row r="293" spans="1:23" ht="88.8" customHeight="1" x14ac:dyDescent="0.25">
      <c r="A293" s="3"/>
      <c r="B293" s="6"/>
      <c r="C293" s="17" t="s">
        <v>243</v>
      </c>
      <c r="D293" s="17" t="s">
        <v>348</v>
      </c>
      <c r="E293" s="20" t="s">
        <v>349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1456100</v>
      </c>
      <c r="V293" s="19">
        <v>797774.11</v>
      </c>
      <c r="W293" s="19">
        <f t="shared" si="9"/>
        <v>54.79</v>
      </c>
    </row>
    <row r="294" spans="1:23" ht="136.80000000000001" hidden="1" customHeight="1" x14ac:dyDescent="0.25">
      <c r="A294" s="3"/>
      <c r="B294" s="6"/>
      <c r="C294" s="17" t="s">
        <v>243</v>
      </c>
      <c r="D294" s="17" t="s">
        <v>350</v>
      </c>
      <c r="E294" s="20" t="s">
        <v>351</v>
      </c>
      <c r="F294" s="17"/>
      <c r="G294" s="17"/>
      <c r="H294" s="17"/>
      <c r="I294" s="1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 t="e">
        <f t="shared" si="9"/>
        <v>#DIV/0!</v>
      </c>
    </row>
    <row r="295" spans="1:23" ht="119.4" customHeight="1" x14ac:dyDescent="0.25">
      <c r="A295" s="3"/>
      <c r="B295" s="6"/>
      <c r="C295" s="17" t="s">
        <v>243</v>
      </c>
      <c r="D295" s="17" t="s">
        <v>350</v>
      </c>
      <c r="E295" s="20" t="s">
        <v>351</v>
      </c>
      <c r="F295" s="17"/>
      <c r="G295" s="17"/>
      <c r="H295" s="17"/>
      <c r="I295" s="1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>
        <v>47586711.600000001</v>
      </c>
      <c r="V295" s="19">
        <v>47586711.600000001</v>
      </c>
      <c r="W295" s="19">
        <f t="shared" si="9"/>
        <v>100</v>
      </c>
    </row>
    <row r="296" spans="1:23" ht="157.80000000000001" customHeight="1" x14ac:dyDescent="0.25">
      <c r="A296" s="3"/>
      <c r="B296" s="6"/>
      <c r="C296" s="17" t="s">
        <v>243</v>
      </c>
      <c r="D296" s="17" t="s">
        <v>352</v>
      </c>
      <c r="E296" s="20" t="s">
        <v>353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334048320</v>
      </c>
      <c r="V296" s="19">
        <v>334048320</v>
      </c>
      <c r="W296" s="19">
        <f t="shared" si="9"/>
        <v>100</v>
      </c>
    </row>
    <row r="297" spans="1:23" ht="73.8" customHeight="1" x14ac:dyDescent="0.25">
      <c r="A297" s="3"/>
      <c r="B297" s="6"/>
      <c r="C297" s="17" t="s">
        <v>243</v>
      </c>
      <c r="D297" s="17" t="s">
        <v>354</v>
      </c>
      <c r="E297" s="20" t="s">
        <v>355</v>
      </c>
      <c r="F297" s="17"/>
      <c r="G297" s="17"/>
      <c r="H297" s="17"/>
      <c r="I297" s="1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>
        <v>2404421</v>
      </c>
      <c r="V297" s="19">
        <v>2404421</v>
      </c>
      <c r="W297" s="19">
        <f t="shared" si="9"/>
        <v>100</v>
      </c>
    </row>
    <row r="298" spans="1:23" ht="74.400000000000006" customHeight="1" x14ac:dyDescent="0.25">
      <c r="A298" s="3"/>
      <c r="B298" s="6"/>
      <c r="C298" s="17" t="s">
        <v>243</v>
      </c>
      <c r="D298" s="17" t="s">
        <v>356</v>
      </c>
      <c r="E298" s="20" t="s">
        <v>357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14966000</v>
      </c>
      <c r="V298" s="19">
        <v>14372785.35</v>
      </c>
      <c r="W298" s="19">
        <f t="shared" si="9"/>
        <v>96.04</v>
      </c>
    </row>
    <row r="299" spans="1:23" ht="115.8" customHeight="1" x14ac:dyDescent="0.25">
      <c r="A299" s="3"/>
      <c r="B299" s="6"/>
      <c r="C299" s="17" t="s">
        <v>243</v>
      </c>
      <c r="D299" s="17" t="s">
        <v>358</v>
      </c>
      <c r="E299" s="20" t="s">
        <v>359</v>
      </c>
      <c r="F299" s="17"/>
      <c r="G299" s="17"/>
      <c r="H299" s="17"/>
      <c r="I299" s="17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>
        <v>121300</v>
      </c>
      <c r="V299" s="19">
        <v>121300</v>
      </c>
      <c r="W299" s="19">
        <f t="shared" si="9"/>
        <v>100</v>
      </c>
    </row>
    <row r="300" spans="1:23" ht="60" customHeight="1" x14ac:dyDescent="0.25">
      <c r="A300" s="2"/>
      <c r="B300" s="5"/>
      <c r="C300" s="14" t="s">
        <v>243</v>
      </c>
      <c r="D300" s="14" t="s">
        <v>360</v>
      </c>
      <c r="E300" s="15" t="s">
        <v>361</v>
      </c>
      <c r="F300" s="14"/>
      <c r="G300" s="14"/>
      <c r="H300" s="14"/>
      <c r="I300" s="14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>
        <f>U301</f>
        <v>4782500</v>
      </c>
      <c r="V300" s="16">
        <f>V301</f>
        <v>4782500</v>
      </c>
      <c r="W300" s="16">
        <f t="shared" si="9"/>
        <v>100</v>
      </c>
    </row>
    <row r="301" spans="1:23" ht="55.2" x14ac:dyDescent="0.25">
      <c r="A301" s="3"/>
      <c r="B301" s="6"/>
      <c r="C301" s="17" t="s">
        <v>243</v>
      </c>
      <c r="D301" s="17" t="s">
        <v>362</v>
      </c>
      <c r="E301" s="18" t="s">
        <v>363</v>
      </c>
      <c r="F301" s="17"/>
      <c r="G301" s="17"/>
      <c r="H301" s="17"/>
      <c r="I301" s="17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>
        <v>4782500</v>
      </c>
      <c r="V301" s="19">
        <v>4782500</v>
      </c>
      <c r="W301" s="19">
        <f t="shared" si="9"/>
        <v>100</v>
      </c>
    </row>
    <row r="302" spans="1:23" ht="50.4" customHeight="1" x14ac:dyDescent="0.25">
      <c r="A302" s="2"/>
      <c r="B302" s="5"/>
      <c r="C302" s="14" t="s">
        <v>243</v>
      </c>
      <c r="D302" s="14" t="s">
        <v>364</v>
      </c>
      <c r="E302" s="15" t="s">
        <v>365</v>
      </c>
      <c r="F302" s="14"/>
      <c r="G302" s="14"/>
      <c r="H302" s="14"/>
      <c r="I302" s="14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>
        <f>U303</f>
        <v>3700</v>
      </c>
      <c r="V302" s="16">
        <f>V303</f>
        <v>3700</v>
      </c>
      <c r="W302" s="16">
        <f t="shared" si="9"/>
        <v>100</v>
      </c>
    </row>
    <row r="303" spans="1:23" ht="47.4" customHeight="1" x14ac:dyDescent="0.25">
      <c r="A303" s="3"/>
      <c r="B303" s="6"/>
      <c r="C303" s="17" t="s">
        <v>243</v>
      </c>
      <c r="D303" s="17" t="s">
        <v>366</v>
      </c>
      <c r="E303" s="18" t="s">
        <v>367</v>
      </c>
      <c r="F303" s="17"/>
      <c r="G303" s="17"/>
      <c r="H303" s="17"/>
      <c r="I303" s="17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>
        <v>3700</v>
      </c>
      <c r="V303" s="19">
        <v>3700</v>
      </c>
      <c r="W303" s="19">
        <f t="shared" si="9"/>
        <v>100</v>
      </c>
    </row>
    <row r="304" spans="1:23" ht="29.4" customHeight="1" x14ac:dyDescent="0.25">
      <c r="A304" s="2"/>
      <c r="B304" s="5"/>
      <c r="C304" s="14" t="s">
        <v>243</v>
      </c>
      <c r="D304" s="14" t="s">
        <v>368</v>
      </c>
      <c r="E304" s="15" t="s">
        <v>369</v>
      </c>
      <c r="F304" s="14"/>
      <c r="G304" s="14"/>
      <c r="H304" s="14"/>
      <c r="I304" s="14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>
        <f>SUM(U307+U309+U311+U305)</f>
        <v>144757785</v>
      </c>
      <c r="V304" s="16">
        <f>SUM(V307+V309+V311+V305)</f>
        <v>144626620.65000001</v>
      </c>
      <c r="W304" s="16">
        <f t="shared" si="9"/>
        <v>99.91</v>
      </c>
    </row>
    <row r="305" spans="1:23" ht="66" customHeight="1" x14ac:dyDescent="0.25">
      <c r="A305" s="2"/>
      <c r="B305" s="5"/>
      <c r="C305" s="49" t="s">
        <v>243</v>
      </c>
      <c r="D305" s="49" t="s">
        <v>573</v>
      </c>
      <c r="E305" s="50" t="s">
        <v>574</v>
      </c>
      <c r="F305" s="49"/>
      <c r="G305" s="49"/>
      <c r="H305" s="49"/>
      <c r="I305" s="49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>
        <f>SUM(U306)</f>
        <v>894490</v>
      </c>
      <c r="V305" s="16">
        <f>SUM(V306)</f>
        <v>894490</v>
      </c>
      <c r="W305" s="16">
        <f t="shared" si="9"/>
        <v>100</v>
      </c>
    </row>
    <row r="306" spans="1:23" ht="66" customHeight="1" x14ac:dyDescent="0.25">
      <c r="A306" s="2"/>
      <c r="B306" s="5"/>
      <c r="C306" s="17" t="s">
        <v>243</v>
      </c>
      <c r="D306" s="17" t="s">
        <v>510</v>
      </c>
      <c r="E306" s="18" t="s">
        <v>511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894490</v>
      </c>
      <c r="V306" s="19">
        <v>894490</v>
      </c>
      <c r="W306" s="19">
        <f t="shared" si="9"/>
        <v>100</v>
      </c>
    </row>
    <row r="307" spans="1:23" ht="91.2" customHeight="1" x14ac:dyDescent="0.25">
      <c r="A307" s="2"/>
      <c r="B307" s="5"/>
      <c r="C307" s="14" t="s">
        <v>243</v>
      </c>
      <c r="D307" s="14" t="s">
        <v>370</v>
      </c>
      <c r="E307" s="15" t="s">
        <v>575</v>
      </c>
      <c r="F307" s="14"/>
      <c r="G307" s="14"/>
      <c r="H307" s="14"/>
      <c r="I307" s="1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>
        <f>U308</f>
        <v>32343800</v>
      </c>
      <c r="V307" s="16">
        <f>V308</f>
        <v>32277628.530000001</v>
      </c>
      <c r="W307" s="16">
        <f t="shared" si="9"/>
        <v>99.8</v>
      </c>
    </row>
    <row r="308" spans="1:23" ht="77.400000000000006" customHeight="1" x14ac:dyDescent="0.25">
      <c r="A308" s="3"/>
      <c r="B308" s="6"/>
      <c r="C308" s="17" t="s">
        <v>243</v>
      </c>
      <c r="D308" s="17" t="s">
        <v>371</v>
      </c>
      <c r="E308" s="18" t="s">
        <v>512</v>
      </c>
      <c r="F308" s="17"/>
      <c r="G308" s="17"/>
      <c r="H308" s="17"/>
      <c r="I308" s="17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>
        <v>32343800</v>
      </c>
      <c r="V308" s="19">
        <v>32277628.530000001</v>
      </c>
      <c r="W308" s="19">
        <f t="shared" si="9"/>
        <v>99.8</v>
      </c>
    </row>
    <row r="309" spans="1:23" ht="55.8" customHeight="1" x14ac:dyDescent="0.25">
      <c r="A309" s="2"/>
      <c r="B309" s="5"/>
      <c r="C309" s="14" t="s">
        <v>243</v>
      </c>
      <c r="D309" s="14" t="s">
        <v>514</v>
      </c>
      <c r="E309" s="15" t="s">
        <v>513</v>
      </c>
      <c r="F309" s="14"/>
      <c r="G309" s="14"/>
      <c r="H309" s="14"/>
      <c r="I309" s="14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>
        <f>U310</f>
        <v>95000000</v>
      </c>
      <c r="V309" s="16">
        <f>V310</f>
        <v>95000000</v>
      </c>
      <c r="W309" s="16">
        <f t="shared" si="9"/>
        <v>100</v>
      </c>
    </row>
    <row r="310" spans="1:23" ht="50.4" customHeight="1" x14ac:dyDescent="0.25">
      <c r="A310" s="3"/>
      <c r="B310" s="6"/>
      <c r="C310" s="17" t="s">
        <v>243</v>
      </c>
      <c r="D310" s="17" t="s">
        <v>515</v>
      </c>
      <c r="E310" s="18" t="s">
        <v>553</v>
      </c>
      <c r="F310" s="17"/>
      <c r="G310" s="17"/>
      <c r="H310" s="17"/>
      <c r="I310" s="17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>
        <v>95000000</v>
      </c>
      <c r="V310" s="19">
        <v>95000000</v>
      </c>
      <c r="W310" s="19">
        <f t="shared" si="9"/>
        <v>100</v>
      </c>
    </row>
    <row r="311" spans="1:23" ht="25.2" customHeight="1" x14ac:dyDescent="0.25">
      <c r="A311" s="2"/>
      <c r="B311" s="5"/>
      <c r="C311" s="14" t="s">
        <v>243</v>
      </c>
      <c r="D311" s="14" t="s">
        <v>372</v>
      </c>
      <c r="E311" s="15" t="s">
        <v>373</v>
      </c>
      <c r="F311" s="14"/>
      <c r="G311" s="14"/>
      <c r="H311" s="14"/>
      <c r="I311" s="14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>
        <f>U312</f>
        <v>16519495</v>
      </c>
      <c r="V311" s="16">
        <f>V312</f>
        <v>16454502.120000001</v>
      </c>
      <c r="W311" s="16">
        <f t="shared" si="9"/>
        <v>99.61</v>
      </c>
    </row>
    <row r="312" spans="1:23" ht="22.8" customHeight="1" x14ac:dyDescent="0.25">
      <c r="A312" s="2"/>
      <c r="B312" s="5"/>
      <c r="C312" s="14" t="s">
        <v>243</v>
      </c>
      <c r="D312" s="14" t="s">
        <v>374</v>
      </c>
      <c r="E312" s="15" t="s">
        <v>375</v>
      </c>
      <c r="F312" s="14"/>
      <c r="G312" s="14"/>
      <c r="H312" s="14"/>
      <c r="I312" s="14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>
        <f>U319+U315+U313+U320+U316+U317+U314+U318</f>
        <v>16519495</v>
      </c>
      <c r="V312" s="16">
        <f>V319+V315+V313+V320+V316+V317+V314+V318</f>
        <v>16454502.120000001</v>
      </c>
      <c r="W312" s="16">
        <f t="shared" si="9"/>
        <v>99.61</v>
      </c>
    </row>
    <row r="313" spans="1:23" ht="75" customHeight="1" x14ac:dyDescent="0.25">
      <c r="A313" s="2"/>
      <c r="B313" s="30"/>
      <c r="C313" s="17" t="s">
        <v>243</v>
      </c>
      <c r="D313" s="17" t="s">
        <v>518</v>
      </c>
      <c r="E313" s="18" t="s">
        <v>517</v>
      </c>
      <c r="F313" s="17"/>
      <c r="G313" s="17"/>
      <c r="H313" s="17"/>
      <c r="I313" s="1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>
        <v>1574400</v>
      </c>
      <c r="V313" s="19">
        <v>1509407.72</v>
      </c>
      <c r="W313" s="19">
        <f t="shared" si="9"/>
        <v>95.87</v>
      </c>
    </row>
    <row r="314" spans="1:23" ht="75" customHeight="1" x14ac:dyDescent="0.25">
      <c r="A314" s="2"/>
      <c r="B314" s="30"/>
      <c r="C314" s="17" t="s">
        <v>243</v>
      </c>
      <c r="D314" s="17" t="s">
        <v>576</v>
      </c>
      <c r="E314" s="18" t="s">
        <v>577</v>
      </c>
      <c r="F314" s="17"/>
      <c r="G314" s="17"/>
      <c r="H314" s="17"/>
      <c r="I314" s="17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>
        <v>5470000</v>
      </c>
      <c r="V314" s="19">
        <v>5470000</v>
      </c>
      <c r="W314" s="19">
        <f t="shared" si="9"/>
        <v>100</v>
      </c>
    </row>
    <row r="315" spans="1:23" ht="68.400000000000006" customHeight="1" x14ac:dyDescent="0.25">
      <c r="A315" s="2"/>
      <c r="B315" s="30"/>
      <c r="C315" s="17" t="s">
        <v>243</v>
      </c>
      <c r="D315" s="17" t="s">
        <v>376</v>
      </c>
      <c r="E315" s="20" t="s">
        <v>377</v>
      </c>
      <c r="F315" s="17"/>
      <c r="G315" s="17"/>
      <c r="H315" s="17"/>
      <c r="I315" s="17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>
        <v>1306200</v>
      </c>
      <c r="V315" s="19">
        <v>1306199.3999999999</v>
      </c>
      <c r="W315" s="19">
        <f t="shared" si="9"/>
        <v>100</v>
      </c>
    </row>
    <row r="316" spans="1:23" ht="88.8" customHeight="1" x14ac:dyDescent="0.25">
      <c r="A316" s="2"/>
      <c r="B316" s="30"/>
      <c r="C316" s="17" t="s">
        <v>243</v>
      </c>
      <c r="D316" s="17" t="s">
        <v>554</v>
      </c>
      <c r="E316" s="18" t="s">
        <v>555</v>
      </c>
      <c r="F316" s="17"/>
      <c r="G316" s="17"/>
      <c r="H316" s="17"/>
      <c r="I316" s="1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>
        <v>1264700</v>
      </c>
      <c r="V316" s="19">
        <v>1264700</v>
      </c>
      <c r="W316" s="19">
        <f t="shared" si="9"/>
        <v>100</v>
      </c>
    </row>
    <row r="317" spans="1:23" ht="118.2" customHeight="1" x14ac:dyDescent="0.25">
      <c r="A317" s="2"/>
      <c r="B317" s="30"/>
      <c r="C317" s="17" t="s">
        <v>243</v>
      </c>
      <c r="D317" s="17" t="s">
        <v>466</v>
      </c>
      <c r="E317" s="18" t="s">
        <v>516</v>
      </c>
      <c r="F317" s="17"/>
      <c r="G317" s="17"/>
      <c r="H317" s="17"/>
      <c r="I317" s="17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>
        <v>52000</v>
      </c>
      <c r="V317" s="19">
        <v>52000</v>
      </c>
      <c r="W317" s="19">
        <f t="shared" si="9"/>
        <v>100</v>
      </c>
    </row>
    <row r="318" spans="1:23" ht="118.2" customHeight="1" x14ac:dyDescent="0.25">
      <c r="A318" s="2"/>
      <c r="B318" s="30"/>
      <c r="C318" s="17" t="s">
        <v>578</v>
      </c>
      <c r="D318" s="17" t="s">
        <v>579</v>
      </c>
      <c r="E318" s="18" t="s">
        <v>580</v>
      </c>
      <c r="F318" s="17"/>
      <c r="G318" s="17"/>
      <c r="H318" s="17"/>
      <c r="I318" s="17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>
        <v>2682700</v>
      </c>
      <c r="V318" s="19">
        <v>2682700</v>
      </c>
      <c r="W318" s="19">
        <f t="shared" si="9"/>
        <v>100</v>
      </c>
    </row>
    <row r="319" spans="1:23" ht="111" customHeight="1" x14ac:dyDescent="0.25">
      <c r="A319" s="3"/>
      <c r="B319" s="6"/>
      <c r="C319" s="17" t="s">
        <v>243</v>
      </c>
      <c r="D319" s="17" t="s">
        <v>467</v>
      </c>
      <c r="E319" s="20" t="s">
        <v>468</v>
      </c>
      <c r="F319" s="17"/>
      <c r="G319" s="17"/>
      <c r="H319" s="17"/>
      <c r="I319" s="17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>
        <v>2397295</v>
      </c>
      <c r="V319" s="19">
        <v>2397295</v>
      </c>
      <c r="W319" s="19">
        <f t="shared" si="9"/>
        <v>100</v>
      </c>
    </row>
    <row r="320" spans="1:23" ht="67.8" customHeight="1" x14ac:dyDescent="0.25">
      <c r="A320" s="3"/>
      <c r="B320" s="29"/>
      <c r="C320" s="17" t="s">
        <v>243</v>
      </c>
      <c r="D320" s="17" t="s">
        <v>541</v>
      </c>
      <c r="E320" s="20" t="s">
        <v>542</v>
      </c>
      <c r="F320" s="17"/>
      <c r="G320" s="17"/>
      <c r="H320" s="17"/>
      <c r="I320" s="1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>
        <v>1772200</v>
      </c>
      <c r="V320" s="19">
        <v>1772200</v>
      </c>
      <c r="W320" s="19">
        <f t="shared" si="9"/>
        <v>100</v>
      </c>
    </row>
    <row r="321" spans="1:23" ht="28.8" customHeight="1" x14ac:dyDescent="0.25">
      <c r="A321" s="3"/>
      <c r="B321" s="29"/>
      <c r="C321" s="49" t="s">
        <v>83</v>
      </c>
      <c r="D321" s="49" t="s">
        <v>581</v>
      </c>
      <c r="E321" s="21" t="s">
        <v>584</v>
      </c>
      <c r="F321" s="49"/>
      <c r="G321" s="49"/>
      <c r="H321" s="49"/>
      <c r="I321" s="49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>
        <f>SUM(U322)</f>
        <v>1061082.23</v>
      </c>
      <c r="V321" s="16">
        <f>SUM(V322)</f>
        <v>1061082.23</v>
      </c>
      <c r="W321" s="16">
        <f t="shared" si="9"/>
        <v>100</v>
      </c>
    </row>
    <row r="322" spans="1:23" ht="30" customHeight="1" x14ac:dyDescent="0.25">
      <c r="A322" s="3"/>
      <c r="B322" s="29"/>
      <c r="C322" s="49" t="s">
        <v>83</v>
      </c>
      <c r="D322" s="49" t="s">
        <v>582</v>
      </c>
      <c r="E322" s="21" t="s">
        <v>585</v>
      </c>
      <c r="F322" s="49"/>
      <c r="G322" s="49"/>
      <c r="H322" s="49"/>
      <c r="I322" s="49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>
        <f>SUM(U323)</f>
        <v>1061082.23</v>
      </c>
      <c r="V322" s="16">
        <f>SUM(V323)</f>
        <v>1061082.23</v>
      </c>
      <c r="W322" s="16">
        <f t="shared" si="9"/>
        <v>100</v>
      </c>
    </row>
    <row r="323" spans="1:23" ht="35.4" customHeight="1" x14ac:dyDescent="0.25">
      <c r="A323" s="3"/>
      <c r="B323" s="29"/>
      <c r="C323" s="17" t="s">
        <v>83</v>
      </c>
      <c r="D323" s="17" t="s">
        <v>583</v>
      </c>
      <c r="E323" s="20" t="s">
        <v>586</v>
      </c>
      <c r="F323" s="17"/>
      <c r="G323" s="17"/>
      <c r="H323" s="17"/>
      <c r="I323" s="1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>
        <v>1061082.23</v>
      </c>
      <c r="V323" s="19">
        <v>1061082.23</v>
      </c>
      <c r="W323" s="19">
        <f t="shared" si="9"/>
        <v>100</v>
      </c>
    </row>
    <row r="324" spans="1:23" ht="27.6" customHeight="1" x14ac:dyDescent="0.25">
      <c r="A324" s="2"/>
      <c r="B324" s="5"/>
      <c r="C324" s="14" t="s">
        <v>3</v>
      </c>
      <c r="D324" s="14" t="s">
        <v>378</v>
      </c>
      <c r="E324" s="15" t="s">
        <v>379</v>
      </c>
      <c r="F324" s="14"/>
      <c r="G324" s="14"/>
      <c r="H324" s="14"/>
      <c r="I324" s="14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>
        <f>SUM(U325)</f>
        <v>0</v>
      </c>
      <c r="V324" s="16">
        <f>SUM(V325)</f>
        <v>86861.66</v>
      </c>
      <c r="W324" s="19" t="s">
        <v>397</v>
      </c>
    </row>
    <row r="325" spans="1:23" ht="29.4" customHeight="1" x14ac:dyDescent="0.25">
      <c r="A325" s="2"/>
      <c r="B325" s="5"/>
      <c r="C325" s="14" t="s">
        <v>3</v>
      </c>
      <c r="D325" s="14" t="s">
        <v>380</v>
      </c>
      <c r="E325" s="15" t="s">
        <v>381</v>
      </c>
      <c r="F325" s="14"/>
      <c r="G325" s="14"/>
      <c r="H325" s="14"/>
      <c r="I325" s="14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>
        <f>SUM(U326)</f>
        <v>0</v>
      </c>
      <c r="V325" s="16">
        <f>SUM(V326)</f>
        <v>86861.66</v>
      </c>
      <c r="W325" s="19" t="s">
        <v>397</v>
      </c>
    </row>
    <row r="326" spans="1:23" ht="20.399999999999999" customHeight="1" x14ac:dyDescent="0.25">
      <c r="A326" s="3"/>
      <c r="B326" s="6"/>
      <c r="C326" s="49" t="s">
        <v>3</v>
      </c>
      <c r="D326" s="49" t="s">
        <v>382</v>
      </c>
      <c r="E326" s="50" t="s">
        <v>381</v>
      </c>
      <c r="F326" s="49"/>
      <c r="G326" s="49"/>
      <c r="H326" s="49"/>
      <c r="I326" s="49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>
        <f>SUM(U327)</f>
        <v>0</v>
      </c>
      <c r="V326" s="16">
        <f>SUM(V327)</f>
        <v>86861.66</v>
      </c>
      <c r="W326" s="19" t="s">
        <v>397</v>
      </c>
    </row>
    <row r="327" spans="1:23" ht="27" customHeight="1" x14ac:dyDescent="0.25">
      <c r="A327" s="3"/>
      <c r="B327" s="29"/>
      <c r="C327" s="17" t="s">
        <v>83</v>
      </c>
      <c r="D327" s="17" t="s">
        <v>382</v>
      </c>
      <c r="E327" s="18" t="s">
        <v>381</v>
      </c>
      <c r="F327" s="17"/>
      <c r="G327" s="17"/>
      <c r="H327" s="17"/>
      <c r="I327" s="17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>
        <v>0</v>
      </c>
      <c r="V327" s="19">
        <v>86861.66</v>
      </c>
      <c r="W327" s="19" t="s">
        <v>397</v>
      </c>
    </row>
    <row r="328" spans="1:23" ht="55.8" customHeight="1" x14ac:dyDescent="0.25">
      <c r="A328" s="3"/>
      <c r="B328" s="29"/>
      <c r="C328" s="42" t="s">
        <v>3</v>
      </c>
      <c r="D328" s="42" t="s">
        <v>535</v>
      </c>
      <c r="E328" s="43" t="s">
        <v>531</v>
      </c>
      <c r="F328" s="42"/>
      <c r="G328" s="42"/>
      <c r="H328" s="42"/>
      <c r="I328" s="42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>
        <f t="shared" ref="U328:V329" si="11">SUM(U329)</f>
        <v>9347.380000000001</v>
      </c>
      <c r="V328" s="44">
        <f t="shared" si="11"/>
        <v>9347.380000000001</v>
      </c>
      <c r="W328" s="19">
        <f t="shared" si="9"/>
        <v>100</v>
      </c>
    </row>
    <row r="329" spans="1:23" ht="60" customHeight="1" x14ac:dyDescent="0.25">
      <c r="A329" s="3"/>
      <c r="B329" s="29"/>
      <c r="C329" s="49" t="s">
        <v>3</v>
      </c>
      <c r="D329" s="49" t="s">
        <v>536</v>
      </c>
      <c r="E329" s="50" t="s">
        <v>532</v>
      </c>
      <c r="F329" s="49"/>
      <c r="G329" s="49"/>
      <c r="H329" s="49"/>
      <c r="I329" s="49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>
        <f t="shared" si="11"/>
        <v>9347.380000000001</v>
      </c>
      <c r="V329" s="16">
        <f t="shared" si="11"/>
        <v>9347.380000000001</v>
      </c>
      <c r="W329" s="19">
        <f t="shared" si="9"/>
        <v>100</v>
      </c>
    </row>
    <row r="330" spans="1:23" ht="57" customHeight="1" x14ac:dyDescent="0.25">
      <c r="A330" s="3"/>
      <c r="B330" s="29"/>
      <c r="C330" s="49" t="s">
        <v>3</v>
      </c>
      <c r="D330" s="49" t="s">
        <v>537</v>
      </c>
      <c r="E330" s="50" t="s">
        <v>533</v>
      </c>
      <c r="F330" s="49"/>
      <c r="G330" s="49"/>
      <c r="H330" s="49"/>
      <c r="I330" s="49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>
        <f>SUM(U331)</f>
        <v>9347.380000000001</v>
      </c>
      <c r="V330" s="16">
        <f>SUM(V331)</f>
        <v>9347.380000000001</v>
      </c>
      <c r="W330" s="16">
        <f t="shared" si="9"/>
        <v>100</v>
      </c>
    </row>
    <row r="331" spans="1:23" ht="34.200000000000003" customHeight="1" x14ac:dyDescent="0.25">
      <c r="A331" s="3"/>
      <c r="B331" s="29"/>
      <c r="C331" s="49" t="s">
        <v>3</v>
      </c>
      <c r="D331" s="49" t="s">
        <v>538</v>
      </c>
      <c r="E331" s="50" t="s">
        <v>587</v>
      </c>
      <c r="F331" s="49"/>
      <c r="G331" s="49"/>
      <c r="H331" s="49"/>
      <c r="I331" s="4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>
        <f>SUM(U332:U333)</f>
        <v>9347.380000000001</v>
      </c>
      <c r="V331" s="16">
        <f>SUM(V332:V333)</f>
        <v>9347.380000000001</v>
      </c>
      <c r="W331" s="16">
        <f t="shared" si="9"/>
        <v>100</v>
      </c>
    </row>
    <row r="332" spans="1:23" ht="36.6" customHeight="1" x14ac:dyDescent="0.25">
      <c r="A332" s="3"/>
      <c r="B332" s="29"/>
      <c r="C332" s="17" t="s">
        <v>534</v>
      </c>
      <c r="D332" s="17" t="s">
        <v>538</v>
      </c>
      <c r="E332" s="18" t="s">
        <v>588</v>
      </c>
      <c r="F332" s="17"/>
      <c r="G332" s="17"/>
      <c r="H332" s="17"/>
      <c r="I332" s="17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>
        <v>3082.74</v>
      </c>
      <c r="V332" s="19">
        <v>3082.74</v>
      </c>
      <c r="W332" s="19">
        <f t="shared" si="9"/>
        <v>100</v>
      </c>
    </row>
    <row r="333" spans="1:23" ht="36.6" customHeight="1" x14ac:dyDescent="0.25">
      <c r="A333" s="3"/>
      <c r="B333" s="29"/>
      <c r="C333" s="17" t="s">
        <v>547</v>
      </c>
      <c r="D333" s="17" t="s">
        <v>538</v>
      </c>
      <c r="E333" s="18" t="s">
        <v>587</v>
      </c>
      <c r="F333" s="17"/>
      <c r="G333" s="17"/>
      <c r="H333" s="17"/>
      <c r="I333" s="17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>
        <v>6264.64</v>
      </c>
      <c r="V333" s="19">
        <v>6264.64</v>
      </c>
      <c r="W333" s="19">
        <f t="shared" si="9"/>
        <v>100</v>
      </c>
    </row>
    <row r="334" spans="1:23" ht="34.799999999999997" customHeight="1" x14ac:dyDescent="0.25">
      <c r="A334" s="2"/>
      <c r="B334" s="5"/>
      <c r="C334" s="14" t="s">
        <v>243</v>
      </c>
      <c r="D334" s="14" t="s">
        <v>383</v>
      </c>
      <c r="E334" s="15" t="s">
        <v>384</v>
      </c>
      <c r="F334" s="14"/>
      <c r="G334" s="14"/>
      <c r="H334" s="14"/>
      <c r="I334" s="14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>
        <f>U335</f>
        <v>-9541146.5999999996</v>
      </c>
      <c r="V334" s="16">
        <f>V335</f>
        <v>-9541346.5999999996</v>
      </c>
      <c r="W334" s="19">
        <f t="shared" si="9"/>
        <v>100</v>
      </c>
    </row>
    <row r="335" spans="1:23" ht="42" customHeight="1" x14ac:dyDescent="0.25">
      <c r="A335" s="2"/>
      <c r="B335" s="5"/>
      <c r="C335" s="14" t="s">
        <v>243</v>
      </c>
      <c r="D335" s="14" t="s">
        <v>385</v>
      </c>
      <c r="E335" s="15" t="s">
        <v>386</v>
      </c>
      <c r="F335" s="14"/>
      <c r="G335" s="14"/>
      <c r="H335" s="14"/>
      <c r="I335" s="14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>
        <f>SUM(U336:U338)</f>
        <v>-9541146.5999999996</v>
      </c>
      <c r="V335" s="16">
        <f>SUM(V336:V338)</f>
        <v>-9541346.5999999996</v>
      </c>
      <c r="W335" s="19">
        <f t="shared" si="9"/>
        <v>100</v>
      </c>
    </row>
    <row r="336" spans="1:23" ht="45.6" customHeight="1" x14ac:dyDescent="0.25">
      <c r="A336" s="3"/>
      <c r="B336" s="6"/>
      <c r="C336" s="17" t="s">
        <v>243</v>
      </c>
      <c r="D336" s="17" t="s">
        <v>387</v>
      </c>
      <c r="E336" s="18" t="s">
        <v>388</v>
      </c>
      <c r="F336" s="17"/>
      <c r="G336" s="17"/>
      <c r="H336" s="17"/>
      <c r="I336" s="17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>
        <v>-206809.3</v>
      </c>
      <c r="V336" s="19">
        <v>-206809.3</v>
      </c>
      <c r="W336" s="19">
        <f t="shared" si="9"/>
        <v>100</v>
      </c>
    </row>
    <row r="337" spans="1:23" ht="45.6" customHeight="1" x14ac:dyDescent="0.25">
      <c r="A337" s="3"/>
      <c r="B337" s="6"/>
      <c r="C337" s="17" t="s">
        <v>243</v>
      </c>
      <c r="D337" s="17" t="s">
        <v>529</v>
      </c>
      <c r="E337" s="18" t="s">
        <v>530</v>
      </c>
      <c r="F337" s="17"/>
      <c r="G337" s="17"/>
      <c r="H337" s="17"/>
      <c r="I337" s="17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>
        <v>-33381.21</v>
      </c>
      <c r="V337" s="19">
        <v>-33381.21</v>
      </c>
      <c r="W337" s="19">
        <f t="shared" si="9"/>
        <v>100</v>
      </c>
    </row>
    <row r="338" spans="1:23" ht="33" customHeight="1" x14ac:dyDescent="0.25">
      <c r="A338" s="3"/>
      <c r="B338" s="6"/>
      <c r="C338" s="17" t="s">
        <v>243</v>
      </c>
      <c r="D338" s="17" t="s">
        <v>389</v>
      </c>
      <c r="E338" s="18" t="s">
        <v>390</v>
      </c>
      <c r="F338" s="17"/>
      <c r="G338" s="17"/>
      <c r="H338" s="17"/>
      <c r="I338" s="17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>
        <v>-9300956.0899999999</v>
      </c>
      <c r="V338" s="19">
        <v>-9301156.0899999999</v>
      </c>
      <c r="W338" s="19">
        <f t="shared" si="9"/>
        <v>100</v>
      </c>
    </row>
    <row r="339" spans="1:23" ht="23.4" customHeight="1" x14ac:dyDescent="0.3">
      <c r="A339" s="4"/>
      <c r="B339" s="7"/>
      <c r="C339" s="28" t="s">
        <v>391</v>
      </c>
      <c r="D339" s="28"/>
      <c r="E339" s="27"/>
      <c r="F339" s="28"/>
      <c r="G339" s="28"/>
      <c r="H339" s="28"/>
      <c r="I339" s="28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16">
        <f>SUM(U11+U215)</f>
        <v>3568488221.6200004</v>
      </c>
      <c r="V339" s="16">
        <f>SUM(V11+V215)</f>
        <v>3582578397.3899999</v>
      </c>
      <c r="W339" s="16">
        <f t="shared" si="9"/>
        <v>100.39</v>
      </c>
    </row>
    <row r="340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2024-03-06T07:58:48Z</cp:lastPrinted>
  <dcterms:created xsi:type="dcterms:W3CDTF">2022-03-03T02:23:55Z</dcterms:created>
  <dcterms:modified xsi:type="dcterms:W3CDTF">2024-03-06T08:48:49Z</dcterms:modified>
</cp:coreProperties>
</file>