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1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доходов'!$W$311</definedName>
    <definedName name="_xlnm.Print_Titles" localSheetId="0">'Роспись доходов'!$9:$10</definedName>
    <definedName name="_xlnm.Print_Area" localSheetId="0">'Роспись доходов'!$B$1:$W$312</definedName>
  </definedNames>
  <calcPr calcId="152511"/>
</workbook>
</file>

<file path=xl/calcChain.xml><?xml version="1.0" encoding="utf-8"?>
<calcChain xmlns="http://schemas.openxmlformats.org/spreadsheetml/2006/main">
  <c r="V307" i="1" l="1"/>
  <c r="V305" i="1"/>
  <c r="V304" i="1"/>
  <c r="V303" i="1" s="1"/>
  <c r="U303" i="1"/>
  <c r="U304" i="1"/>
  <c r="U305" i="1"/>
  <c r="V198" i="1" l="1"/>
  <c r="V196" i="1"/>
  <c r="U196" i="1"/>
  <c r="U198" i="1"/>
  <c r="W155" i="1"/>
  <c r="W157" i="1"/>
  <c r="W159" i="1"/>
  <c r="W161" i="1"/>
  <c r="W163" i="1"/>
  <c r="W144" i="1"/>
  <c r="W105" i="1"/>
  <c r="V28" i="1"/>
  <c r="U28" i="1"/>
  <c r="V26" i="1"/>
  <c r="V21" i="1" s="1"/>
  <c r="U26" i="1"/>
  <c r="U21" i="1" s="1"/>
  <c r="V19" i="1"/>
  <c r="U19" i="1"/>
  <c r="V17" i="1"/>
  <c r="U17" i="1"/>
  <c r="W289" i="1"/>
  <c r="W261" i="1"/>
  <c r="W258" i="1"/>
  <c r="U61" i="1" l="1"/>
  <c r="V202" i="1" l="1"/>
  <c r="V158" i="1"/>
  <c r="U158" i="1"/>
  <c r="W92" i="1"/>
  <c r="V91" i="1"/>
  <c r="V90" i="1" s="1"/>
  <c r="U91" i="1"/>
  <c r="U90" i="1" s="1"/>
  <c r="W158" i="1" l="1"/>
  <c r="W90" i="1"/>
  <c r="W91" i="1"/>
  <c r="U202" i="1"/>
  <c r="U201" i="1" s="1"/>
  <c r="U200" i="1" s="1"/>
  <c r="U100" i="1"/>
  <c r="W302" i="1" l="1"/>
  <c r="V238" i="1"/>
  <c r="V48" i="1"/>
  <c r="U48" i="1"/>
  <c r="V295" i="1"/>
  <c r="V294" i="1" s="1"/>
  <c r="U295" i="1"/>
  <c r="W296" i="1"/>
  <c r="W260" i="1"/>
  <c r="W254" i="1"/>
  <c r="W251" i="1"/>
  <c r="W242" i="1"/>
  <c r="W133" i="1" l="1"/>
  <c r="V301" i="1"/>
  <c r="U301" i="1"/>
  <c r="U300" i="1" s="1"/>
  <c r="W297" i="1"/>
  <c r="W298" i="1"/>
  <c r="W278" i="1"/>
  <c r="W279" i="1"/>
  <c r="W274" i="1"/>
  <c r="W259" i="1"/>
  <c r="W257" i="1"/>
  <c r="W256" i="1"/>
  <c r="W253" i="1"/>
  <c r="W252" i="1"/>
  <c r="W249" i="1"/>
  <c r="W248" i="1"/>
  <c r="W245" i="1"/>
  <c r="W244" i="1"/>
  <c r="W239" i="1"/>
  <c r="W240" i="1"/>
  <c r="W236" i="1"/>
  <c r="V235" i="1"/>
  <c r="V134" i="1"/>
  <c r="U134" i="1"/>
  <c r="V104" i="1"/>
  <c r="W104" i="1" s="1"/>
  <c r="U104" i="1"/>
  <c r="V56" i="1"/>
  <c r="U56" i="1"/>
  <c r="U235" i="1"/>
  <c r="U238" i="1"/>
  <c r="W235" i="1" l="1"/>
  <c r="V300" i="1"/>
  <c r="W300" i="1" s="1"/>
  <c r="W301" i="1"/>
  <c r="W15" i="1"/>
  <c r="W16" i="1"/>
  <c r="W22" i="1"/>
  <c r="W23" i="1"/>
  <c r="W24" i="1"/>
  <c r="W25" i="1"/>
  <c r="W33" i="1"/>
  <c r="W35" i="1"/>
  <c r="W37" i="1"/>
  <c r="W39" i="1"/>
  <c r="W43" i="1"/>
  <c r="W46" i="1"/>
  <c r="W60" i="1"/>
  <c r="W62" i="1"/>
  <c r="W65" i="1"/>
  <c r="W68" i="1"/>
  <c r="W70" i="1"/>
  <c r="W73" i="1"/>
  <c r="W77" i="1"/>
  <c r="W81" i="1"/>
  <c r="W83" i="1"/>
  <c r="W86" i="1"/>
  <c r="W87" i="1"/>
  <c r="W89" i="1"/>
  <c r="W95" i="1"/>
  <c r="W97" i="1"/>
  <c r="W103" i="1"/>
  <c r="W109" i="1"/>
  <c r="W111" i="1"/>
  <c r="W114" i="1"/>
  <c r="W116" i="1"/>
  <c r="W119" i="1"/>
  <c r="W124" i="1"/>
  <c r="W125" i="1"/>
  <c r="W126" i="1"/>
  <c r="W141" i="1"/>
  <c r="W142" i="1"/>
  <c r="W145" i="1"/>
  <c r="W148" i="1"/>
  <c r="W149" i="1"/>
  <c r="W151" i="1"/>
  <c r="W165" i="1"/>
  <c r="W168" i="1"/>
  <c r="W169" i="1"/>
  <c r="W172" i="1"/>
  <c r="W173" i="1"/>
  <c r="W175" i="1"/>
  <c r="W181" i="1"/>
  <c r="W183" i="1"/>
  <c r="W186" i="1"/>
  <c r="W191" i="1"/>
  <c r="W199" i="1"/>
  <c r="W209" i="1"/>
  <c r="W211" i="1"/>
  <c r="W213" i="1"/>
  <c r="W216" i="1"/>
  <c r="W217" i="1"/>
  <c r="W220" i="1"/>
  <c r="W222" i="1"/>
  <c r="W223" i="1"/>
  <c r="W224" i="1"/>
  <c r="W226" i="1"/>
  <c r="W228" i="1"/>
  <c r="W230" i="1"/>
  <c r="W232" i="1"/>
  <c r="W234" i="1"/>
  <c r="W241" i="1"/>
  <c r="W243" i="1"/>
  <c r="W246" i="1"/>
  <c r="W247" i="1"/>
  <c r="W250" i="1"/>
  <c r="W255" i="1"/>
  <c r="W262" i="1"/>
  <c r="W266" i="1"/>
  <c r="W267" i="1"/>
  <c r="W268" i="1"/>
  <c r="W269" i="1"/>
  <c r="W270" i="1"/>
  <c r="W271" i="1"/>
  <c r="W272" i="1"/>
  <c r="W273" i="1"/>
  <c r="W275" i="1"/>
  <c r="W276" i="1"/>
  <c r="W277" i="1"/>
  <c r="W280" i="1"/>
  <c r="W281" i="1"/>
  <c r="W282" i="1"/>
  <c r="W283" i="1"/>
  <c r="W285" i="1"/>
  <c r="W287" i="1"/>
  <c r="W291" i="1"/>
  <c r="W293" i="1"/>
  <c r="W299" i="1"/>
  <c r="V265" i="1"/>
  <c r="V264" i="1" s="1"/>
  <c r="V187" i="1"/>
  <c r="U187" i="1"/>
  <c r="V190" i="1"/>
  <c r="U190" i="1"/>
  <c r="U194" i="1"/>
  <c r="V194" i="1"/>
  <c r="V185" i="1"/>
  <c r="V189" i="1" l="1"/>
  <c r="V184" i="1" s="1"/>
  <c r="U189" i="1"/>
  <c r="V201" i="1"/>
  <c r="V200" i="1" s="1"/>
  <c r="V219" i="1"/>
  <c r="V215" i="1"/>
  <c r="V214" i="1" s="1"/>
  <c r="V212" i="1" s="1"/>
  <c r="V180" i="1"/>
  <c r="V177" i="1"/>
  <c r="U177" i="1"/>
  <c r="V174" i="1"/>
  <c r="V171" i="1"/>
  <c r="V167" i="1"/>
  <c r="V164" i="1"/>
  <c r="V162" i="1"/>
  <c r="V156" i="1"/>
  <c r="U156" i="1"/>
  <c r="V154" i="1"/>
  <c r="W154" i="1" s="1"/>
  <c r="U154" i="1"/>
  <c r="V147" i="1"/>
  <c r="V146" i="1" s="1"/>
  <c r="V152" i="1"/>
  <c r="V150" i="1"/>
  <c r="V143" i="1"/>
  <c r="U143" i="1"/>
  <c r="V140" i="1"/>
  <c r="V127" i="1"/>
  <c r="U127" i="1"/>
  <c r="V52" i="1"/>
  <c r="U52" i="1"/>
  <c r="V45" i="1"/>
  <c r="U45" i="1"/>
  <c r="V42" i="1"/>
  <c r="U42" i="1"/>
  <c r="V308" i="1"/>
  <c r="U308" i="1"/>
  <c r="U307" i="1" s="1"/>
  <c r="V292" i="1"/>
  <c r="V290" i="1"/>
  <c r="U294" i="1"/>
  <c r="U292" i="1"/>
  <c r="U290" i="1"/>
  <c r="V284" i="1"/>
  <c r="V286" i="1"/>
  <c r="U286" i="1"/>
  <c r="U284" i="1"/>
  <c r="U265" i="1"/>
  <c r="V237" i="1"/>
  <c r="V233" i="1"/>
  <c r="U233" i="1"/>
  <c r="V231" i="1"/>
  <c r="V229" i="1"/>
  <c r="V227" i="1"/>
  <c r="V225" i="1"/>
  <c r="V221" i="1"/>
  <c r="U231" i="1"/>
  <c r="U229" i="1"/>
  <c r="U227" i="1"/>
  <c r="U225" i="1"/>
  <c r="U221" i="1"/>
  <c r="U219" i="1"/>
  <c r="U215" i="1"/>
  <c r="U212" i="1"/>
  <c r="U210" i="1"/>
  <c r="U208" i="1"/>
  <c r="U180" i="1"/>
  <c r="U179" i="1" s="1"/>
  <c r="U185" i="1"/>
  <c r="U174" i="1"/>
  <c r="U171" i="1"/>
  <c r="U170" i="1" s="1"/>
  <c r="U167" i="1"/>
  <c r="U166" i="1" s="1"/>
  <c r="U164" i="1"/>
  <c r="U162" i="1"/>
  <c r="V160" i="1"/>
  <c r="U160" i="1"/>
  <c r="U152" i="1"/>
  <c r="U150" i="1"/>
  <c r="U147" i="1"/>
  <c r="U146" i="1" s="1"/>
  <c r="U140" i="1"/>
  <c r="V132" i="1"/>
  <c r="U132" i="1"/>
  <c r="U131" i="1" s="1"/>
  <c r="V123" i="1"/>
  <c r="U123" i="1"/>
  <c r="U122" i="1" s="1"/>
  <c r="V118" i="1"/>
  <c r="U118" i="1"/>
  <c r="U117" i="1" s="1"/>
  <c r="V115" i="1"/>
  <c r="V113" i="1"/>
  <c r="U115" i="1"/>
  <c r="U113" i="1"/>
  <c r="V110" i="1"/>
  <c r="V108" i="1"/>
  <c r="U110" i="1"/>
  <c r="U108" i="1"/>
  <c r="V100" i="1"/>
  <c r="U99" i="1"/>
  <c r="U98" i="1" s="1"/>
  <c r="V96" i="1"/>
  <c r="U96" i="1"/>
  <c r="V94" i="1"/>
  <c r="U94" i="1"/>
  <c r="U93" i="1" s="1"/>
  <c r="V88" i="1"/>
  <c r="U88" i="1"/>
  <c r="V85" i="1"/>
  <c r="V82" i="1"/>
  <c r="V80" i="1"/>
  <c r="U85" i="1"/>
  <c r="U84" i="1" s="1"/>
  <c r="U82" i="1"/>
  <c r="U80" i="1"/>
  <c r="V76" i="1"/>
  <c r="U76" i="1"/>
  <c r="U75" i="1" s="1"/>
  <c r="U74" i="1" s="1"/>
  <c r="V72" i="1"/>
  <c r="U72" i="1"/>
  <c r="V69" i="1"/>
  <c r="U69" i="1"/>
  <c r="V67" i="1"/>
  <c r="U67" i="1"/>
  <c r="V64" i="1"/>
  <c r="U64" i="1"/>
  <c r="V61" i="1"/>
  <c r="V59" i="1"/>
  <c r="U59" i="1"/>
  <c r="V38" i="1"/>
  <c r="U38" i="1"/>
  <c r="V36" i="1"/>
  <c r="U36" i="1"/>
  <c r="V34" i="1"/>
  <c r="U34" i="1"/>
  <c r="V32" i="1"/>
  <c r="U32" i="1"/>
  <c r="V14" i="1"/>
  <c r="V13" i="1" s="1"/>
  <c r="U14" i="1"/>
  <c r="U13" i="1" s="1"/>
  <c r="W160" i="1" l="1"/>
  <c r="W156" i="1"/>
  <c r="W162" i="1"/>
  <c r="V288" i="1"/>
  <c r="U288" i="1"/>
  <c r="W227" i="1"/>
  <c r="W233" i="1"/>
  <c r="W221" i="1"/>
  <c r="W80" i="1"/>
  <c r="U41" i="1"/>
  <c r="V41" i="1"/>
  <c r="W196" i="1"/>
  <c r="W36" i="1"/>
  <c r="W64" i="1"/>
  <c r="W69" i="1"/>
  <c r="W88" i="1"/>
  <c r="W110" i="1"/>
  <c r="W115" i="1"/>
  <c r="W32" i="1"/>
  <c r="W59" i="1"/>
  <c r="U71" i="1"/>
  <c r="W82" i="1"/>
  <c r="W225" i="1"/>
  <c r="W42" i="1"/>
  <c r="V75" i="1"/>
  <c r="W76" i="1"/>
  <c r="V93" i="1"/>
  <c r="W93" i="1" s="1"/>
  <c r="W94" i="1"/>
  <c r="V99" i="1"/>
  <c r="V98" i="1" s="1"/>
  <c r="W100" i="1"/>
  <c r="V122" i="1"/>
  <c r="W122" i="1" s="1"/>
  <c r="W123" i="1"/>
  <c r="V166" i="1"/>
  <c r="W166" i="1" s="1"/>
  <c r="W167" i="1"/>
  <c r="V210" i="1"/>
  <c r="W210" i="1" s="1"/>
  <c r="W212" i="1"/>
  <c r="W146" i="1"/>
  <c r="W229" i="1"/>
  <c r="V218" i="1"/>
  <c r="V206" i="1" s="1"/>
  <c r="V205" i="1" s="1"/>
  <c r="W286" i="1"/>
  <c r="W143" i="1"/>
  <c r="W147" i="1"/>
  <c r="V170" i="1"/>
  <c r="W170" i="1" s="1"/>
  <c r="W171" i="1"/>
  <c r="W180" i="1"/>
  <c r="W21" i="1"/>
  <c r="W34" i="1"/>
  <c r="W38" i="1"/>
  <c r="W61" i="1"/>
  <c r="W67" i="1"/>
  <c r="W72" i="1"/>
  <c r="V84" i="1"/>
  <c r="W84" i="1" s="1"/>
  <c r="W85" i="1"/>
  <c r="W96" i="1"/>
  <c r="V117" i="1"/>
  <c r="W117" i="1" s="1"/>
  <c r="W118" i="1"/>
  <c r="W132" i="1"/>
  <c r="V179" i="1"/>
  <c r="W231" i="1"/>
  <c r="W284" i="1"/>
  <c r="W290" i="1"/>
  <c r="W45" i="1"/>
  <c r="W150" i="1"/>
  <c r="W174" i="1"/>
  <c r="W13" i="1"/>
  <c r="W14" i="1"/>
  <c r="U184" i="1"/>
  <c r="W184" i="1" s="1"/>
  <c r="W185" i="1"/>
  <c r="W219" i="1"/>
  <c r="W294" i="1"/>
  <c r="W295" i="1"/>
  <c r="W108" i="1"/>
  <c r="W113" i="1"/>
  <c r="W292" i="1"/>
  <c r="V139" i="1"/>
  <c r="V138" i="1" s="1"/>
  <c r="W140" i="1"/>
  <c r="W164" i="1"/>
  <c r="W198" i="1"/>
  <c r="V263" i="1"/>
  <c r="U264" i="1"/>
  <c r="W264" i="1" s="1"/>
  <c r="W265" i="1"/>
  <c r="U237" i="1"/>
  <c r="W237" i="1" s="1"/>
  <c r="W238" i="1"/>
  <c r="U214" i="1"/>
  <c r="W214" i="1" s="1"/>
  <c r="W215" i="1"/>
  <c r="U121" i="1"/>
  <c r="U120" i="1" s="1"/>
  <c r="U176" i="1"/>
  <c r="V208" i="1"/>
  <c r="V131" i="1"/>
  <c r="W131" i="1" s="1"/>
  <c r="U139" i="1"/>
  <c r="U138" i="1" s="1"/>
  <c r="V51" i="1"/>
  <c r="U51" i="1"/>
  <c r="V112" i="1"/>
  <c r="U12" i="1"/>
  <c r="U31" i="1"/>
  <c r="U30" i="1" s="1"/>
  <c r="U66" i="1"/>
  <c r="U63" i="1" s="1"/>
  <c r="V31" i="1"/>
  <c r="V66" i="1"/>
  <c r="U79" i="1"/>
  <c r="U78" i="1" s="1"/>
  <c r="U112" i="1"/>
  <c r="U107" i="1" s="1"/>
  <c r="U40" i="1" l="1"/>
  <c r="U137" i="1"/>
  <c r="U207" i="1"/>
  <c r="V121" i="1"/>
  <c r="W121" i="1" s="1"/>
  <c r="V79" i="1"/>
  <c r="V78" i="1" s="1"/>
  <c r="W138" i="1"/>
  <c r="V12" i="1"/>
  <c r="W12" i="1" s="1"/>
  <c r="W288" i="1"/>
  <c r="V63" i="1"/>
  <c r="W63" i="1" s="1"/>
  <c r="W66" i="1"/>
  <c r="W41" i="1"/>
  <c r="U218" i="1"/>
  <c r="V176" i="1"/>
  <c r="W176" i="1" s="1"/>
  <c r="W179" i="1"/>
  <c r="W139" i="1"/>
  <c r="V120" i="1"/>
  <c r="W120" i="1" s="1"/>
  <c r="V207" i="1"/>
  <c r="W208" i="1"/>
  <c r="V30" i="1"/>
  <c r="W30" i="1" s="1"/>
  <c r="W31" i="1"/>
  <c r="V107" i="1"/>
  <c r="W112" i="1"/>
  <c r="W98" i="1"/>
  <c r="W99" i="1"/>
  <c r="V74" i="1"/>
  <c r="V71" i="1" s="1"/>
  <c r="W75" i="1"/>
  <c r="U263" i="1"/>
  <c r="W263" i="1" s="1"/>
  <c r="V40" i="1"/>
  <c r="U106" i="1"/>
  <c r="W218" i="1" l="1"/>
  <c r="U206" i="1"/>
  <c r="U205" i="1" s="1"/>
  <c r="V137" i="1"/>
  <c r="W137" i="1" s="1"/>
  <c r="W79" i="1"/>
  <c r="W78" i="1"/>
  <c r="W74" i="1"/>
  <c r="W71" i="1"/>
  <c r="W40" i="1"/>
  <c r="V106" i="1"/>
  <c r="W106" i="1" s="1"/>
  <c r="W107" i="1"/>
  <c r="W207" i="1"/>
  <c r="U11" i="1"/>
  <c r="W205" i="1" l="1"/>
  <c r="W206" i="1"/>
  <c r="V11" i="1"/>
  <c r="V312" i="1" s="1"/>
  <c r="U312" i="1"/>
  <c r="W312" i="1" l="1"/>
  <c r="W11" i="1"/>
</calcChain>
</file>

<file path=xl/sharedStrings.xml><?xml version="1.0" encoding="utf-8"?>
<sst xmlns="http://schemas.openxmlformats.org/spreadsheetml/2006/main" count="976" uniqueCount="560">
  <si>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</si>
  <si>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</si>
  <si>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</si>
  <si>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</si>
  <si>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</si>
  <si>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</si>
  <si>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</si>
  <si>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</si>
  <si>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</si>
  <si>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</si>
  <si>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</si>
  <si>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</si>
  <si>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</si>
  <si>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</si>
  <si>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</si>
  <si>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</si>
  <si>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</si>
  <si>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</si>
  <si>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</si>
  <si>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</si>
  <si>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</si>
  <si>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</si>
  <si>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</si>
  <si>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</si>
  <si>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</si>
  <si>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</si>
  <si>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</si>
  <si>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</si>
  <si>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</si>
  <si>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</si>
  <si>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</si>
  <si>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</si>
  <si>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</si>
  <si>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</si>
  <si>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</si>
  <si>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</si>
  <si>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</si>
  <si>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</si>
  <si>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</si>
  <si>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</si>
  <si>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</si>
  <si>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</si>
  <si>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</si>
  <si>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</si>
  <si>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</si>
  <si>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</si>
  <si>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</si>
  <si>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</si>
  <si>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</si>
  <si>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</si>
  <si>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</si>
  <si>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</si>
  <si>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</si>
  <si>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</si>
  <si>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</si>
  <si>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</si>
  <si>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</si>
  <si>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</si>
  <si>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</si>
  <si>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</si>
  <si>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</si>
  <si>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</si>
  <si>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</si>
  <si>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</si>
  <si>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</si>
  <si>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</si>
  <si>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</si>
  <si>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</si>
  <si>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</si>
  <si>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</si>
  <si>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</si>
  <si>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</si>
  <si>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</si>
  <si>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</si>
  <si>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</si>
  <si>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</si>
  <si>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</si>
  <si>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</si>
  <si>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</si>
  <si>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</si>
  <si>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</si>
  <si>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</si>
  <si>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</si>
  <si>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</si>
  <si>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</si>
  <si>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</si>
  <si>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</si>
  <si>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</si>
  <si>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</si>
  <si>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</si>
  <si>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</si>
  <si>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</si>
  <si>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</si>
  <si>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</si>
  <si>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</si>
  <si>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</si>
  <si>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</si>
  <si>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</si>
  <si>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</si>
  <si>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</si>
  <si>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</si>
  <si>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</si>
  <si>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</si>
  <si>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</si>
  <si>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</si>
  <si>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</si>
  <si>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</si>
  <si>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</si>
  <si>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</si>
  <si>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</si>
  <si>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</si>
  <si>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</si>
  <si>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</si>
  <si>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</si>
  <si>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</si>
  <si>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</si>
  <si>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</si>
  <si>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</si>
  <si>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</si>
  <si>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</si>
  <si>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</si>
  <si>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</si>
  <si>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</si>
  <si>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</si>
  <si>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</si>
  <si>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</si>
  <si>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</si>
  <si>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</si>
  <si>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</si>
  <si>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</si>
  <si>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</si>
  <si>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</si>
  <si>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</si>
  <si>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</si>
  <si>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</si>
  <si>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</si>
  <si>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</si>
  <si>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</si>
  <si>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</si>
  <si>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</si>
  <si>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</si>
  <si>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</si>
  <si>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</si>
  <si>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</si>
  <si>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</si>
  <si>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</si>
  <si>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</si>
  <si>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</si>
  <si>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</si>
  <si>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</si>
  <si>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</si>
  <si>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</si>
  <si>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</si>
  <si>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</si>
  <si>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</si>
  <si>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</si>
  <si>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</si>
  <si>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</si>
  <si>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</si>
  <si>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</si>
  <si>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</si>
  <si>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</si>
  <si>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</si>
  <si>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</si>
  <si>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</si>
  <si>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</si>
  <si>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</si>
  <si>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</si>
  <si>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</si>
  <si>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</si>
  <si>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</si>
  <si>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</si>
  <si>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</si>
  <si>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</si>
  <si>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</si>
  <si>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</si>
  <si>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</si>
  <si>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</si>
  <si>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</si>
  <si>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</si>
  <si>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</si>
  <si>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</si>
  <si>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</si>
  <si>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</si>
  <si>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</si>
  <si>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</si>
  <si>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</si>
  <si>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</si>
  <si>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</si>
  <si>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</si>
  <si>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</si>
  <si>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</si>
  <si>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</si>
  <si>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</si>
  <si>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</si>
  <si>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</si>
  <si>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</si>
  <si>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</si>
  <si>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</si>
  <si>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</si>
  <si>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</si>
  <si>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</si>
  <si>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</si>
  <si>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</si>
  <si>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</si>
  <si>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</si>
  <si>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</si>
  <si>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</si>
  <si>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</si>
  <si>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</si>
  <si>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</si>
  <si>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</si>
  <si>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</si>
  <si>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</si>
  <si>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</si>
  <si>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</si>
  <si>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</si>
  <si>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</si>
  <si>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</si>
  <si>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</si>
  <si>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</si>
  <si>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</si>
  <si>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</si>
  <si>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</si>
  <si>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</si>
  <si>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</si>
  <si>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</si>
  <si>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</si>
  <si>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</si>
  <si>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</si>
  <si>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</si>
  <si>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</si>
  <si>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</si>
  <si>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</si>
  <si>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</si>
  <si>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</si>
  <si>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</si>
  <si>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</si>
  <si>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</si>
  <si>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</si>
  <si>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</si>
  <si>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</si>
  <si>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</si>
  <si>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</si>
  <si>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</si>
  <si>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</si>
  <si>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</si>
  <si>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</si>
  <si>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</si>
  <si>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</si>
  <si>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</si>
  <si>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</si>
  <si>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</si>
  <si>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</si>
  <si>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</si>
  <si>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</si>
  <si>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</si>
  <si>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</si>
  <si>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</si>
  <si>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</si>
  <si>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</si>
  <si>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</si>
  <si>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</si>
  <si>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</si>
  <si>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</si>
  <si>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</si>
  <si>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</si>
  <si>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</si>
  <si>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</si>
  <si>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</si>
  <si>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</si>
  <si>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</si>
  <si>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</si>
  <si>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</si>
  <si>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</si>
  <si>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</si>
  <si>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</si>
  <si>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</si>
  <si>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</si>
  <si>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</si>
  <si>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</si>
  <si>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</si>
  <si>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</si>
  <si>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</si>
  <si>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</si>
  <si>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</si>
  <si>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</si>
  <si>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</si>
  <si>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</si>
  <si>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</si>
  <si>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</si>
  <si>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</si>
  <si>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</si>
  <si>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</si>
  <si>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</si>
  <si>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</si>
  <si>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</si>
  <si>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</si>
  <si>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</si>
  <si>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</si>
  <si>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</si>
  <si>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</si>
  <si>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</si>
  <si>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</si>
  <si>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</si>
  <si>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</si>
  <si>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</si>
  <si>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</si>
  <si>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</si>
  <si>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</si>
  <si>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</si>
  <si>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</si>
  <si>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</si>
  <si>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</si>
  <si>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</si>
  <si>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</si>
  <si>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</si>
  <si>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</si>
  <si>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</si>
  <si>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</si>
  <si>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</si>
  <si>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</si>
  <si>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</si>
  <si>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</si>
  <si>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</si>
  <si>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</si>
  <si>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</si>
  <si>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</si>
  <si>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</si>
  <si>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</si>
  <si>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</si>
  <si>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</si>
  <si>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</si>
  <si>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</si>
  <si>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</si>
  <si>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</si>
  <si>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</si>
  <si>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</si>
  <si>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</si>
  <si>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</si>
  <si>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</si>
  <si>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</si>
  <si>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</si>
  <si>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</si>
  <si>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</si>
  <si>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</si>
  <si>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</si>
  <si>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</si>
  <si>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</si>
  <si>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</si>
  <si>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</si>
  <si>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</si>
  <si>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</si>
  <si>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</si>
  <si>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</si>
  <si>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</si>
  <si>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</si>
  <si>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</si>
  <si>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</si>
  <si>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</si>
  <si>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</si>
  <si>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</si>
  <si>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</si>
  <si>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</si>
  <si>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</si>
  <si>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</si>
  <si>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</si>
  <si>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</si>
  <si>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</si>
  <si>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</si>
  <si>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</si>
  <si>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</si>
  <si>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</si>
  <si>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</si>
  <si>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</si>
  <si>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</si>
  <si>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</si>
  <si>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</si>
  <si>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</si>
  <si>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</si>
  <si>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</si>
  <si>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</si>
  <si>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</si>
  <si>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</si>
  <si>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</si>
  <si>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</si>
  <si>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</si>
  <si>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</si>
  <si>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</si>
  <si>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</si>
  <si>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</si>
  <si>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</si>
  <si>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</si>
  <si>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</si>
  <si>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</si>
  <si>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</si>
  <si>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</si>
  <si>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</si>
  <si>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</si>
  <si>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</si>
  <si>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</si>
  <si>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</si>
  <si>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</si>
  <si>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</si>
  <si>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</si>
  <si>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</si>
  <si>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</si>
  <si>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</si>
  <si>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</si>
  <si>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</si>
  <si>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</si>
  <si>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</si>
  <si>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</si>
  <si>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</si>
  <si>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</si>
  <si>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</si>
  <si>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</si>
  <si>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</si>
  <si>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</si>
  <si>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</si>
  <si>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</si>
  <si>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</si>
  <si>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</si>
  <si>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</si>
  <si>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</si>
  <si>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</si>
  <si>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</si>
  <si>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</si>
  <si>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</si>
  <si>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</si>
  <si>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</si>
  <si>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</si>
  <si>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</si>
  <si>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</si>
  <si>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</si>
  <si>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</si>
  <si>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</si>
  <si>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</si>
  <si>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</si>
  <si>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</si>
  <si>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</si>
  <si>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</si>
  <si>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</si>
  <si>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</si>
  <si>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</si>
  <si>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</si>
  <si>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</si>
  <si>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</si>
  <si>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</si>
  <si>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</si>
  <si>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</si>
  <si>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</si>
  <si>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</si>
  <si>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</si>
  <si>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</si>
  <si>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</si>
  <si>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</si>
  <si>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</si>
  <si>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</si>
  <si>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</si>
  <si>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</si>
  <si>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</si>
  <si>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</si>
  <si>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</si>
  <si>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</si>
  <si>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</si>
  <si>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</si>
  <si>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</si>
  <si>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</si>
  <si>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</si>
  <si>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</si>
  <si>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</si>
  <si>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</si>
  <si>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</si>
  <si>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</si>
  <si>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</si>
  <si>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</si>
  <si>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</si>
  <si>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</si>
  <si>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</si>
  <si>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</si>
  <si>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</si>
  <si>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</si>
  <si>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</si>
  <si>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</si>
  <si>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</si>
  <si>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</si>
  <si>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</si>
  <si>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</si>
  <si>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</si>
  <si>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</si>
  <si>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</si>
  <si>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</si>
  <si>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</si>
  <si>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</si>
  <si>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</si>
  <si>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</si>
  <si>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</si>
  <si>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</si>
  <si>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</si>
  <si>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</si>
  <si>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</si>
  <si>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</si>
  <si>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</si>
  <si>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</si>
  <si>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</si>
  <si>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  Доходы местного бюджета </t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</si>
  <si>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</si>
  <si>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</si>
  <si>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</si>
  <si>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</si>
  <si>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</si>
  <si>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собственностьна которые не разграничена и которые расположены в границах городских округов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</si>
  <si>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</si>
  <si>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</si>
  <si>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</si>
  <si>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</si>
  <si>
    <t xml:space="preserve"> за первый квартал 2023 года</t>
  </si>
  <si>
    <t>20229999047575150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</si>
  <si>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</si>
  <si>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20229999047673150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</si>
  <si>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</si>
  <si>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</si>
  <si>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</si>
  <si>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</si>
  <si>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</si>
  <si>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</si>
  <si>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20245424000000150</t>
  </si>
  <si>
    <t>20245424040000150</t>
  </si>
  <si>
    <t>Межбюджетные трансферты, передаваемые бюджетамгородских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</si>
  <si>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</si>
  <si>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</si>
  <si>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>20249999040853150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</si>
  <si>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</si>
  <si>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10101120010000110</t>
  </si>
  <si>
    <t>10101120011000110</t>
  </si>
  <si>
    <t>Доходы от налога на прибыль организаций, уплаченного налогоплательщиками, которые до              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</si>
  <si>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</si>
  <si>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10101130010000110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</si>
  <si>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</si>
  <si>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10102130010000110</t>
  </si>
  <si>
    <t>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</si>
  <si>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</si>
  <si>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10102140010000110</t>
  </si>
  <si>
    <t>10102140011000110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</si>
  <si>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  650 000 рублей)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</si>
  <si>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</si>
  <si>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</si>
  <si>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</si>
  <si>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</si>
  <si>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</si>
  <si>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</si>
  <si>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</si>
  <si>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</si>
  <si>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017</t>
  </si>
  <si>
    <t>21800000000000000</t>
  </si>
  <si>
    <t>21800000000000150</t>
  </si>
  <si>
    <t>21800000040000150</t>
  </si>
  <si>
    <t>21804000040000150</t>
  </si>
  <si>
    <r>
      <t>от _</t>
    </r>
    <r>
      <rPr>
        <u/>
        <sz val="11"/>
        <rFont val="Times New Roman"/>
        <family val="1"/>
        <charset val="204"/>
      </rPr>
      <t>17.04.2023</t>
    </r>
    <r>
      <rPr>
        <sz val="11"/>
        <rFont val="Times New Roman"/>
        <family val="1"/>
        <charset val="204"/>
      </rPr>
      <t xml:space="preserve">    № __</t>
    </r>
    <r>
      <rPr>
        <u/>
        <sz val="11"/>
        <rFont val="Times New Roman"/>
        <family val="1"/>
        <charset val="204"/>
      </rPr>
      <t>69-п</t>
    </r>
    <r>
      <rPr>
        <sz val="11"/>
        <rFont val="Times New Roman"/>
        <family val="1"/>
        <charset val="204"/>
      </rPr>
      <t>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</si>
</sst>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3"/>
  <sheetViews>
    <sheetView showGridLines="0" tabSelected="1" view="pageBreakPreview" zoomScale="76" zoomScaleNormal="100" zoomScaleSheetLayoutView="76" workbookViewId="0">
      <selection activeCell="U15" sqref="U1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53" t="s">
        <v>399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.75" customHeight="1" x14ac:dyDescent="0.25">
      <c r="A2" s="8"/>
      <c r="B2" s="8"/>
      <c r="C2" s="53" t="s">
        <v>400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15.75" customHeight="1" x14ac:dyDescent="0.25">
      <c r="A3" s="8"/>
      <c r="B3" s="8"/>
      <c r="C3" s="53" t="s">
        <v>450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5.75" customHeight="1" x14ac:dyDescent="0.25">
      <c r="A4" s="8"/>
      <c r="B4" s="8"/>
      <c r="C4" s="53" t="s">
        <v>559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ht="7.2" customHeight="1" x14ac:dyDescent="0.25">
      <c r="B5" s="9"/>
      <c r="C5" s="2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506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517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56" t="s">
        <v>404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ht="17.100000000000001" customHeight="1" x14ac:dyDescent="0.25">
      <c r="A9" s="1"/>
      <c r="B9" s="47" t="s">
        <v>0</v>
      </c>
      <c r="C9" s="48" t="s">
        <v>449</v>
      </c>
      <c r="D9" s="48" t="s">
        <v>1</v>
      </c>
      <c r="E9" s="48" t="s">
        <v>2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13"/>
      <c r="Q9" s="13"/>
      <c r="R9" s="13"/>
      <c r="S9" s="13"/>
      <c r="T9" s="13"/>
      <c r="U9" s="51" t="s">
        <v>401</v>
      </c>
      <c r="V9" s="51" t="s">
        <v>402</v>
      </c>
      <c r="W9" s="51" t="s">
        <v>403</v>
      </c>
    </row>
    <row r="10" spans="1:23" ht="30.6" customHeight="1" x14ac:dyDescent="0.25">
      <c r="A10" s="1"/>
      <c r="B10" s="47"/>
      <c r="C10" s="50"/>
      <c r="D10" s="50"/>
      <c r="E10" s="49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3"/>
      <c r="Q10" s="13"/>
      <c r="R10" s="13"/>
      <c r="S10" s="13"/>
      <c r="T10" s="13"/>
      <c r="U10" s="52"/>
      <c r="V10" s="52"/>
      <c r="W10" s="52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SUM(U12+U30+U40+U63+U71+U78+U106+U120+U131+U137+U200)</f>
        <v>796990400</v>
      </c>
      <c r="V11" s="16">
        <f>SUM(V12+V30+V40+V63+V71+V78+V106+V120+V131+V137+V200)</f>
        <v>165042791.42999998</v>
      </c>
      <c r="W11" s="16">
        <f>ROUND(V11/U11*100,2)</f>
        <v>20.71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U13+U21</f>
        <v>567615700</v>
      </c>
      <c r="V12" s="16">
        <f>V13+V21</f>
        <v>112347199.51999998</v>
      </c>
      <c r="W12" s="16">
        <f t="shared" ref="W12:W87" si="0">ROUND(V12/U12*100,2)</f>
        <v>19.79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U14+U17+U19</f>
        <v>139073200</v>
      </c>
      <c r="V13" s="16">
        <f>V14+V17+V19</f>
        <v>37756956.939999998</v>
      </c>
      <c r="W13" s="16">
        <f t="shared" si="0"/>
        <v>27.15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139073200</v>
      </c>
      <c r="V14" s="16">
        <f>SUM(V15:V16)</f>
        <v>7018231.8700000001</v>
      </c>
      <c r="W14" s="16">
        <f t="shared" si="0"/>
        <v>5.05</v>
      </c>
    </row>
    <row r="15" spans="1:23" ht="34.799999999999997" customHeight="1" x14ac:dyDescent="0.25">
      <c r="A15" s="3"/>
      <c r="B15" s="6"/>
      <c r="C15" s="17" t="s">
        <v>6</v>
      </c>
      <c r="D15" s="17" t="s">
        <v>13</v>
      </c>
      <c r="E15" s="18" t="s">
        <v>14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36909300</v>
      </c>
      <c r="V15" s="19">
        <v>6785021.3200000003</v>
      </c>
      <c r="W15" s="19">
        <f t="shared" si="0"/>
        <v>18.38</v>
      </c>
    </row>
    <row r="16" spans="1:23" ht="33" customHeight="1" x14ac:dyDescent="0.25">
      <c r="A16" s="3"/>
      <c r="B16" s="6"/>
      <c r="C16" s="17" t="s">
        <v>6</v>
      </c>
      <c r="D16" s="17" t="s">
        <v>15</v>
      </c>
      <c r="E16" s="18" t="s">
        <v>16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102163900</v>
      </c>
      <c r="V16" s="19">
        <v>233210.55</v>
      </c>
      <c r="W16" s="19">
        <f t="shared" si="0"/>
        <v>0.23</v>
      </c>
    </row>
    <row r="17" spans="1:23" ht="106.8" customHeight="1" x14ac:dyDescent="0.25">
      <c r="A17" s="3"/>
      <c r="B17" s="29"/>
      <c r="C17" s="42" t="s">
        <v>6</v>
      </c>
      <c r="D17" s="42" t="s">
        <v>534</v>
      </c>
      <c r="E17" s="41" t="s">
        <v>533</v>
      </c>
      <c r="F17" s="42"/>
      <c r="G17" s="42"/>
      <c r="H17" s="42"/>
      <c r="I17" s="4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f>SUM(U18)</f>
        <v>0</v>
      </c>
      <c r="V17" s="16">
        <f>SUM(V18)</f>
        <v>25590675.890000001</v>
      </c>
      <c r="W17" s="19" t="s">
        <v>406</v>
      </c>
    </row>
    <row r="18" spans="1:23" ht="107.4" customHeight="1" x14ac:dyDescent="0.25">
      <c r="A18" s="3"/>
      <c r="B18" s="29"/>
      <c r="C18" s="17" t="s">
        <v>6</v>
      </c>
      <c r="D18" s="17" t="s">
        <v>535</v>
      </c>
      <c r="E18" s="18" t="s">
        <v>536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0</v>
      </c>
      <c r="V18" s="19">
        <v>25590675.890000001</v>
      </c>
      <c r="W18" s="19" t="s">
        <v>406</v>
      </c>
    </row>
    <row r="19" spans="1:23" ht="99" customHeight="1" x14ac:dyDescent="0.25">
      <c r="A19" s="3"/>
      <c r="B19" s="29"/>
      <c r="C19" s="42" t="s">
        <v>6</v>
      </c>
      <c r="D19" s="42" t="s">
        <v>538</v>
      </c>
      <c r="E19" s="41" t="s">
        <v>537</v>
      </c>
      <c r="F19" s="42"/>
      <c r="G19" s="42"/>
      <c r="H19" s="42"/>
      <c r="I19" s="4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>
        <f>SUM(U20)</f>
        <v>0</v>
      </c>
      <c r="V19" s="16">
        <f t="shared" ref="V19" si="1">SUM(V20)</f>
        <v>5148049.18</v>
      </c>
      <c r="W19" s="16" t="s">
        <v>406</v>
      </c>
    </row>
    <row r="20" spans="1:23" ht="93.6" customHeight="1" x14ac:dyDescent="0.25">
      <c r="A20" s="3"/>
      <c r="B20" s="29"/>
      <c r="C20" s="17" t="s">
        <v>6</v>
      </c>
      <c r="D20" s="17" t="s">
        <v>538</v>
      </c>
      <c r="E20" s="18" t="s">
        <v>537</v>
      </c>
      <c r="F20" s="17"/>
      <c r="G20" s="17"/>
      <c r="H20" s="17"/>
      <c r="I20" s="1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>
        <v>0</v>
      </c>
      <c r="V20" s="19">
        <v>5148049.18</v>
      </c>
      <c r="W20" s="19" t="s">
        <v>406</v>
      </c>
    </row>
    <row r="21" spans="1:23" ht="19.2" customHeight="1" x14ac:dyDescent="0.25">
      <c r="A21" s="2"/>
      <c r="B21" s="5"/>
      <c r="C21" s="14" t="s">
        <v>6</v>
      </c>
      <c r="D21" s="14" t="s">
        <v>17</v>
      </c>
      <c r="E21" s="15" t="s">
        <v>18</v>
      </c>
      <c r="F21" s="14"/>
      <c r="G21" s="14"/>
      <c r="H21" s="14"/>
      <c r="I21" s="14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f>SUM(U22+U23+U24+U25+U26+U28)</f>
        <v>428542500</v>
      </c>
      <c r="V21" s="16">
        <f>SUM(V22+V23+V24+V25+V26+V28)</f>
        <v>74590242.579999983</v>
      </c>
      <c r="W21" s="16">
        <f t="shared" si="0"/>
        <v>17.41</v>
      </c>
    </row>
    <row r="22" spans="1:23" ht="54.6" customHeight="1" x14ac:dyDescent="0.25">
      <c r="A22" s="3"/>
      <c r="B22" s="6"/>
      <c r="C22" s="17" t="s">
        <v>6</v>
      </c>
      <c r="D22" s="17" t="s">
        <v>19</v>
      </c>
      <c r="E22" s="20" t="s">
        <v>20</v>
      </c>
      <c r="F22" s="17"/>
      <c r="G22" s="17"/>
      <c r="H22" s="17"/>
      <c r="I22" s="1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>
        <v>412940300</v>
      </c>
      <c r="V22" s="19">
        <v>71099726.420000002</v>
      </c>
      <c r="W22" s="19">
        <f t="shared" si="0"/>
        <v>17.22</v>
      </c>
    </row>
    <row r="23" spans="1:23" ht="75" customHeight="1" x14ac:dyDescent="0.25">
      <c r="A23" s="3"/>
      <c r="B23" s="6"/>
      <c r="C23" s="17" t="s">
        <v>6</v>
      </c>
      <c r="D23" s="17" t="s">
        <v>21</v>
      </c>
      <c r="E23" s="20" t="s">
        <v>22</v>
      </c>
      <c r="F23" s="17"/>
      <c r="G23" s="17"/>
      <c r="H23" s="17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1284500</v>
      </c>
      <c r="V23" s="19">
        <v>-21414.68</v>
      </c>
      <c r="W23" s="19">
        <f t="shared" si="0"/>
        <v>-1.67</v>
      </c>
    </row>
    <row r="24" spans="1:23" ht="27.6" x14ac:dyDescent="0.25">
      <c r="A24" s="3"/>
      <c r="B24" s="6"/>
      <c r="C24" s="17" t="s">
        <v>6</v>
      </c>
      <c r="D24" s="17" t="s">
        <v>23</v>
      </c>
      <c r="E24" s="18" t="s">
        <v>24</v>
      </c>
      <c r="F24" s="17"/>
      <c r="G24" s="17"/>
      <c r="H24" s="17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3477800</v>
      </c>
      <c r="V24" s="19">
        <v>94425.05</v>
      </c>
      <c r="W24" s="19">
        <f t="shared" si="0"/>
        <v>2.72</v>
      </c>
    </row>
    <row r="25" spans="1:23" ht="27.6" x14ac:dyDescent="0.25">
      <c r="A25" s="3"/>
      <c r="B25" s="6"/>
      <c r="C25" s="17" t="s">
        <v>6</v>
      </c>
      <c r="D25" s="17" t="s">
        <v>25</v>
      </c>
      <c r="E25" s="18" t="s">
        <v>26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10839900</v>
      </c>
      <c r="V25" s="19">
        <v>1570665.72</v>
      </c>
      <c r="W25" s="19">
        <f t="shared" si="0"/>
        <v>14.49</v>
      </c>
    </row>
    <row r="26" spans="1:23" ht="39.6" customHeight="1" x14ac:dyDescent="0.25">
      <c r="A26" s="3"/>
      <c r="B26" s="29"/>
      <c r="C26" s="42" t="s">
        <v>6</v>
      </c>
      <c r="D26" s="42" t="s">
        <v>540</v>
      </c>
      <c r="E26" s="41" t="s">
        <v>539</v>
      </c>
      <c r="F26" s="42"/>
      <c r="G26" s="42"/>
      <c r="H26" s="42"/>
      <c r="I26" s="4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f>SUM(U27)</f>
        <v>0</v>
      </c>
      <c r="V26" s="16">
        <f>SUM(V27)</f>
        <v>676840.07</v>
      </c>
      <c r="W26" s="16" t="s">
        <v>406</v>
      </c>
    </row>
    <row r="27" spans="1:23" ht="41.4" x14ac:dyDescent="0.25">
      <c r="A27" s="3"/>
      <c r="B27" s="29"/>
      <c r="C27" s="17" t="s">
        <v>6</v>
      </c>
      <c r="D27" s="17" t="s">
        <v>541</v>
      </c>
      <c r="E27" s="18" t="s">
        <v>539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0</v>
      </c>
      <c r="V27" s="19">
        <v>676840.07</v>
      </c>
      <c r="W27" s="19" t="s">
        <v>406</v>
      </c>
    </row>
    <row r="28" spans="1:23" ht="41.4" x14ac:dyDescent="0.25">
      <c r="A28" s="3"/>
      <c r="B28" s="29"/>
      <c r="C28" s="42" t="s">
        <v>6</v>
      </c>
      <c r="D28" s="42" t="s">
        <v>543</v>
      </c>
      <c r="E28" s="41" t="s">
        <v>545</v>
      </c>
      <c r="F28" s="42"/>
      <c r="G28" s="42"/>
      <c r="H28" s="42"/>
      <c r="I28" s="4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SUM(U29)</f>
        <v>0</v>
      </c>
      <c r="V28" s="16">
        <f>SUM(V29)</f>
        <v>1170000</v>
      </c>
      <c r="W28" s="16" t="s">
        <v>406</v>
      </c>
    </row>
    <row r="29" spans="1:23" ht="55.2" x14ac:dyDescent="0.25">
      <c r="A29" s="3"/>
      <c r="B29" s="29"/>
      <c r="C29" s="17" t="s">
        <v>6</v>
      </c>
      <c r="D29" s="17" t="s">
        <v>544</v>
      </c>
      <c r="E29" s="18" t="s">
        <v>542</v>
      </c>
      <c r="F29" s="17"/>
      <c r="G29" s="17"/>
      <c r="H29" s="17"/>
      <c r="I29" s="1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v>0</v>
      </c>
      <c r="V29" s="19">
        <v>1170000</v>
      </c>
      <c r="W29" s="19" t="s">
        <v>406</v>
      </c>
    </row>
    <row r="30" spans="1:23" ht="27.6" x14ac:dyDescent="0.25">
      <c r="A30" s="2"/>
      <c r="B30" s="5"/>
      <c r="C30" s="14" t="s">
        <v>3</v>
      </c>
      <c r="D30" s="14" t="s">
        <v>27</v>
      </c>
      <c r="E30" s="15" t="s">
        <v>28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U31</f>
        <v>55260500</v>
      </c>
      <c r="V30" s="16">
        <f>V31</f>
        <v>14857193.08</v>
      </c>
      <c r="W30" s="16">
        <f t="shared" si="0"/>
        <v>26.89</v>
      </c>
    </row>
    <row r="31" spans="1:23" ht="27.6" x14ac:dyDescent="0.25">
      <c r="A31" s="2"/>
      <c r="B31" s="5"/>
      <c r="C31" s="14" t="s">
        <v>6</v>
      </c>
      <c r="D31" s="14" t="s">
        <v>29</v>
      </c>
      <c r="E31" s="15" t="s">
        <v>30</v>
      </c>
      <c r="F31" s="14"/>
      <c r="G31" s="14"/>
      <c r="H31" s="14"/>
      <c r="I31" s="14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>
        <f>SUM(U32+U34+U36+U38)</f>
        <v>55260500</v>
      </c>
      <c r="V31" s="16">
        <f>SUM(V32+V34+V36+V38)</f>
        <v>14857193.08</v>
      </c>
      <c r="W31" s="16">
        <f t="shared" si="0"/>
        <v>26.89</v>
      </c>
    </row>
    <row r="32" spans="1:23" ht="47.4" customHeight="1" x14ac:dyDescent="0.25">
      <c r="A32" s="2"/>
      <c r="B32" s="5"/>
      <c r="C32" s="14" t="s">
        <v>6</v>
      </c>
      <c r="D32" s="14" t="s">
        <v>31</v>
      </c>
      <c r="E32" s="15" t="s">
        <v>32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SUM(U33)</f>
        <v>26174100</v>
      </c>
      <c r="V32" s="16">
        <f>SUM(V33)</f>
        <v>7637781.1600000001</v>
      </c>
      <c r="W32" s="16">
        <f t="shared" si="0"/>
        <v>29.18</v>
      </c>
    </row>
    <row r="33" spans="1:23" ht="69" x14ac:dyDescent="0.25">
      <c r="A33" s="3"/>
      <c r="B33" s="6"/>
      <c r="C33" s="17" t="s">
        <v>6</v>
      </c>
      <c r="D33" s="17" t="s">
        <v>33</v>
      </c>
      <c r="E33" s="20" t="s">
        <v>34</v>
      </c>
      <c r="F33" s="17"/>
      <c r="G33" s="17"/>
      <c r="H33" s="17"/>
      <c r="I33" s="17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>
        <v>26174100</v>
      </c>
      <c r="V33" s="19">
        <v>7637781.1600000001</v>
      </c>
      <c r="W33" s="19">
        <f t="shared" si="0"/>
        <v>29.18</v>
      </c>
    </row>
    <row r="34" spans="1:23" ht="55.2" x14ac:dyDescent="0.25">
      <c r="A34" s="2"/>
      <c r="B34" s="5"/>
      <c r="C34" s="14" t="s">
        <v>6</v>
      </c>
      <c r="D34" s="14" t="s">
        <v>35</v>
      </c>
      <c r="E34" s="21" t="s">
        <v>36</v>
      </c>
      <c r="F34" s="14"/>
      <c r="G34" s="14"/>
      <c r="H34" s="14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f>U35</f>
        <v>181800</v>
      </c>
      <c r="V34" s="16">
        <f>V35</f>
        <v>31346.51</v>
      </c>
      <c r="W34" s="16">
        <f t="shared" si="0"/>
        <v>17.239999999999998</v>
      </c>
    </row>
    <row r="35" spans="1:23" ht="82.8" x14ac:dyDescent="0.25">
      <c r="A35" s="3"/>
      <c r="B35" s="6"/>
      <c r="C35" s="17" t="s">
        <v>6</v>
      </c>
      <c r="D35" s="17" t="s">
        <v>37</v>
      </c>
      <c r="E35" s="20" t="s">
        <v>38</v>
      </c>
      <c r="F35" s="17"/>
      <c r="G35" s="17"/>
      <c r="H35" s="17"/>
      <c r="I35" s="17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181800</v>
      </c>
      <c r="V35" s="19">
        <v>31346.51</v>
      </c>
      <c r="W35" s="19">
        <f t="shared" si="0"/>
        <v>17.239999999999998</v>
      </c>
    </row>
    <row r="36" spans="1:23" ht="57" customHeight="1" x14ac:dyDescent="0.25">
      <c r="A36" s="2"/>
      <c r="B36" s="5"/>
      <c r="C36" s="14" t="s">
        <v>6</v>
      </c>
      <c r="D36" s="14" t="s">
        <v>39</v>
      </c>
      <c r="E36" s="15" t="s">
        <v>40</v>
      </c>
      <c r="F36" s="14"/>
      <c r="G36" s="14"/>
      <c r="H36" s="14"/>
      <c r="I36" s="14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f>U37</f>
        <v>32356600</v>
      </c>
      <c r="V36" s="16">
        <f>V37</f>
        <v>8166807.5199999996</v>
      </c>
      <c r="W36" s="16">
        <f t="shared" si="0"/>
        <v>25.24</v>
      </c>
    </row>
    <row r="37" spans="1:23" ht="69" x14ac:dyDescent="0.25">
      <c r="A37" s="3"/>
      <c r="B37" s="6"/>
      <c r="C37" s="17" t="s">
        <v>6</v>
      </c>
      <c r="D37" s="17" t="s">
        <v>41</v>
      </c>
      <c r="E37" s="20" t="s">
        <v>42</v>
      </c>
      <c r="F37" s="17"/>
      <c r="G37" s="17"/>
      <c r="H37" s="17"/>
      <c r="I37" s="17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>
        <v>32356600</v>
      </c>
      <c r="V37" s="19">
        <v>8166807.5199999996</v>
      </c>
      <c r="W37" s="19">
        <f t="shared" si="0"/>
        <v>25.24</v>
      </c>
    </row>
    <row r="38" spans="1:23" ht="57" customHeight="1" x14ac:dyDescent="0.25">
      <c r="A38" s="2"/>
      <c r="B38" s="5"/>
      <c r="C38" s="14" t="s">
        <v>6</v>
      </c>
      <c r="D38" s="14" t="s">
        <v>43</v>
      </c>
      <c r="E38" s="15" t="s">
        <v>44</v>
      </c>
      <c r="F38" s="14"/>
      <c r="G38" s="14"/>
      <c r="H38" s="14"/>
      <c r="I38" s="1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f>U39</f>
        <v>-3452000</v>
      </c>
      <c r="V38" s="16">
        <f>V39</f>
        <v>-978742.11</v>
      </c>
      <c r="W38" s="16">
        <f t="shared" si="0"/>
        <v>28.35</v>
      </c>
    </row>
    <row r="39" spans="1:23" ht="69" x14ac:dyDescent="0.25">
      <c r="A39" s="3"/>
      <c r="B39" s="6"/>
      <c r="C39" s="17" t="s">
        <v>6</v>
      </c>
      <c r="D39" s="17" t="s">
        <v>45</v>
      </c>
      <c r="E39" s="20" t="s">
        <v>46</v>
      </c>
      <c r="F39" s="17"/>
      <c r="G39" s="17"/>
      <c r="H39" s="17"/>
      <c r="I39" s="17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>
        <v>-3452000</v>
      </c>
      <c r="V39" s="19">
        <v>-978742.11</v>
      </c>
      <c r="W39" s="19">
        <f t="shared" si="0"/>
        <v>28.35</v>
      </c>
    </row>
    <row r="40" spans="1:23" ht="23.4" customHeight="1" x14ac:dyDescent="0.25">
      <c r="A40" s="2"/>
      <c r="B40" s="5"/>
      <c r="C40" s="14" t="s">
        <v>3</v>
      </c>
      <c r="D40" s="14" t="s">
        <v>47</v>
      </c>
      <c r="E40" s="15" t="s">
        <v>48</v>
      </c>
      <c r="F40" s="14"/>
      <c r="G40" s="14"/>
      <c r="H40" s="14"/>
      <c r="I40" s="14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f>SUM(U41+U59+U61+U51)</f>
        <v>89205100</v>
      </c>
      <c r="V40" s="16">
        <f>SUM(V41+V59+V61+V51)</f>
        <v>11609638.01</v>
      </c>
      <c r="W40" s="16">
        <f t="shared" si="0"/>
        <v>13.01</v>
      </c>
    </row>
    <row r="41" spans="1:23" ht="25.2" customHeight="1" x14ac:dyDescent="0.25">
      <c r="A41" s="2"/>
      <c r="B41" s="5"/>
      <c r="C41" s="14" t="s">
        <v>6</v>
      </c>
      <c r="D41" s="14" t="s">
        <v>49</v>
      </c>
      <c r="E41" s="15" t="s">
        <v>50</v>
      </c>
      <c r="F41" s="14"/>
      <c r="G41" s="14"/>
      <c r="H41" s="14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SUM(U42+U45+U48)</f>
        <v>72501300</v>
      </c>
      <c r="V41" s="16">
        <f>SUM(V42+V45+V48)</f>
        <v>11732188.879999999</v>
      </c>
      <c r="W41" s="16">
        <f t="shared" si="0"/>
        <v>16.18</v>
      </c>
    </row>
    <row r="42" spans="1:23" ht="33" customHeight="1" x14ac:dyDescent="0.25">
      <c r="A42" s="2"/>
      <c r="B42" s="5"/>
      <c r="C42" s="14" t="s">
        <v>6</v>
      </c>
      <c r="D42" s="14" t="s">
        <v>51</v>
      </c>
      <c r="E42" s="15" t="s">
        <v>52</v>
      </c>
      <c r="F42" s="14"/>
      <c r="G42" s="14"/>
      <c r="H42" s="14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f>U43+U44</f>
        <v>50812000</v>
      </c>
      <c r="V42" s="16">
        <f>V43+V44</f>
        <v>5579809.2199999997</v>
      </c>
      <c r="W42" s="16">
        <f t="shared" si="0"/>
        <v>10.98</v>
      </c>
    </row>
    <row r="43" spans="1:23" ht="30" customHeight="1" x14ac:dyDescent="0.25">
      <c r="A43" s="3"/>
      <c r="B43" s="6"/>
      <c r="C43" s="17" t="s">
        <v>6</v>
      </c>
      <c r="D43" s="17" t="s">
        <v>53</v>
      </c>
      <c r="E43" s="18" t="s">
        <v>52</v>
      </c>
      <c r="F43" s="17"/>
      <c r="G43" s="17"/>
      <c r="H43" s="17"/>
      <c r="I43" s="17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>
        <v>50812000</v>
      </c>
      <c r="V43" s="19">
        <v>5579809.2199999997</v>
      </c>
      <c r="W43" s="19">
        <f t="shared" si="0"/>
        <v>10.98</v>
      </c>
    </row>
    <row r="44" spans="1:23" ht="30.6" hidden="1" customHeight="1" x14ac:dyDescent="0.25">
      <c r="A44" s="3"/>
      <c r="B44" s="29"/>
      <c r="C44" s="17" t="s">
        <v>6</v>
      </c>
      <c r="D44" s="17" t="s">
        <v>405</v>
      </c>
      <c r="E44" s="18" t="s">
        <v>451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6" t="s">
        <v>406</v>
      </c>
    </row>
    <row r="45" spans="1:23" ht="30" customHeight="1" x14ac:dyDescent="0.25">
      <c r="A45" s="2"/>
      <c r="B45" s="5"/>
      <c r="C45" s="14" t="s">
        <v>6</v>
      </c>
      <c r="D45" s="14" t="s">
        <v>54</v>
      </c>
      <c r="E45" s="15" t="s">
        <v>55</v>
      </c>
      <c r="F45" s="14"/>
      <c r="G45" s="14"/>
      <c r="H45" s="14"/>
      <c r="I45" s="14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>
        <f>U46+U47</f>
        <v>21689300</v>
      </c>
      <c r="V45" s="16">
        <f>V46+V47</f>
        <v>6152736.1600000001</v>
      </c>
      <c r="W45" s="16">
        <f t="shared" si="0"/>
        <v>28.37</v>
      </c>
    </row>
    <row r="46" spans="1:23" ht="48.6" customHeight="1" x14ac:dyDescent="0.25">
      <c r="A46" s="3"/>
      <c r="B46" s="6"/>
      <c r="C46" s="17" t="s">
        <v>6</v>
      </c>
      <c r="D46" s="17" t="s">
        <v>56</v>
      </c>
      <c r="E46" s="18" t="s">
        <v>57</v>
      </c>
      <c r="F46" s="17"/>
      <c r="G46" s="17"/>
      <c r="H46" s="17"/>
      <c r="I46" s="17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v>21689300</v>
      </c>
      <c r="V46" s="19">
        <v>6152871.1600000001</v>
      </c>
      <c r="W46" s="19">
        <f t="shared" si="0"/>
        <v>28.37</v>
      </c>
    </row>
    <row r="47" spans="1:23" ht="44.4" customHeight="1" x14ac:dyDescent="0.25">
      <c r="A47" s="3"/>
      <c r="B47" s="29"/>
      <c r="C47" s="17" t="s">
        <v>6</v>
      </c>
      <c r="D47" s="17" t="s">
        <v>407</v>
      </c>
      <c r="E47" s="18" t="s">
        <v>408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0</v>
      </c>
      <c r="V47" s="19">
        <v>-135</v>
      </c>
      <c r="W47" s="16" t="s">
        <v>406</v>
      </c>
    </row>
    <row r="48" spans="1:23" ht="33" customHeight="1" x14ac:dyDescent="0.25">
      <c r="A48" s="3"/>
      <c r="B48" s="29"/>
      <c r="C48" s="35" t="s">
        <v>6</v>
      </c>
      <c r="D48" s="35" t="s">
        <v>499</v>
      </c>
      <c r="E48" s="36" t="s">
        <v>500</v>
      </c>
      <c r="F48" s="35"/>
      <c r="G48" s="35"/>
      <c r="H48" s="35"/>
      <c r="I48" s="35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>
        <f>SUM(U49:U50)</f>
        <v>0</v>
      </c>
      <c r="V48" s="16">
        <f>SUM(V49:V50)</f>
        <v>-356.5</v>
      </c>
      <c r="W48" s="19" t="s">
        <v>406</v>
      </c>
    </row>
    <row r="49" spans="1:23" ht="45.6" customHeight="1" x14ac:dyDescent="0.25">
      <c r="A49" s="3"/>
      <c r="B49" s="29"/>
      <c r="C49" s="17" t="s">
        <v>6</v>
      </c>
      <c r="D49" s="17" t="s">
        <v>501</v>
      </c>
      <c r="E49" s="18" t="s">
        <v>503</v>
      </c>
      <c r="F49" s="17"/>
      <c r="G49" s="17"/>
      <c r="H49" s="17"/>
      <c r="I49" s="17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>
        <v>0</v>
      </c>
      <c r="V49" s="19">
        <v>-356.5</v>
      </c>
      <c r="W49" s="19" t="s">
        <v>406</v>
      </c>
    </row>
    <row r="50" spans="1:23" ht="45.6" hidden="1" customHeight="1" x14ac:dyDescent="0.25">
      <c r="A50" s="3"/>
      <c r="B50" s="29"/>
      <c r="C50" s="17" t="s">
        <v>6</v>
      </c>
      <c r="D50" s="17" t="s">
        <v>502</v>
      </c>
      <c r="E50" s="18" t="s">
        <v>504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 t="s">
        <v>406</v>
      </c>
    </row>
    <row r="51" spans="1:23" ht="20.399999999999999" customHeight="1" x14ac:dyDescent="0.25">
      <c r="A51" s="3"/>
      <c r="B51" s="29"/>
      <c r="C51" s="23" t="s">
        <v>6</v>
      </c>
      <c r="D51" s="23" t="s">
        <v>409</v>
      </c>
      <c r="E51" s="24" t="s">
        <v>410</v>
      </c>
      <c r="F51" s="23"/>
      <c r="G51" s="23"/>
      <c r="H51" s="23"/>
      <c r="I51" s="23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>
        <f>SUM(U52+U56)</f>
        <v>0</v>
      </c>
      <c r="V51" s="16">
        <f>SUM(V52+V56)</f>
        <v>-134903.08000000002</v>
      </c>
      <c r="W51" s="16" t="s">
        <v>406</v>
      </c>
    </row>
    <row r="52" spans="1:23" ht="22.8" customHeight="1" x14ac:dyDescent="0.25">
      <c r="A52" s="3"/>
      <c r="B52" s="29"/>
      <c r="C52" s="23" t="s">
        <v>6</v>
      </c>
      <c r="D52" s="23" t="s">
        <v>421</v>
      </c>
      <c r="E52" s="24" t="s">
        <v>410</v>
      </c>
      <c r="F52" s="23"/>
      <c r="G52" s="23"/>
      <c r="H52" s="23"/>
      <c r="I52" s="23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SUM(U53:U55)</f>
        <v>0</v>
      </c>
      <c r="V52" s="16">
        <f>SUM(V53:V55)</f>
        <v>-135058.30000000002</v>
      </c>
      <c r="W52" s="16" t="s">
        <v>406</v>
      </c>
    </row>
    <row r="53" spans="1:23" ht="45" customHeight="1" x14ac:dyDescent="0.25">
      <c r="A53" s="3"/>
      <c r="B53" s="29"/>
      <c r="C53" s="17" t="s">
        <v>6</v>
      </c>
      <c r="D53" s="17" t="s">
        <v>411</v>
      </c>
      <c r="E53" s="18" t="s">
        <v>412</v>
      </c>
      <c r="F53" s="17"/>
      <c r="G53" s="17"/>
      <c r="H53" s="17"/>
      <c r="I53" s="1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43">
        <v>0</v>
      </c>
      <c r="V53" s="19">
        <v>-138145.82</v>
      </c>
      <c r="W53" s="16" t="s">
        <v>406</v>
      </c>
    </row>
    <row r="54" spans="1:23" ht="34.200000000000003" hidden="1" customHeight="1" x14ac:dyDescent="0.25">
      <c r="A54" s="3"/>
      <c r="B54" s="29"/>
      <c r="C54" s="17" t="s">
        <v>6</v>
      </c>
      <c r="D54" s="17" t="s">
        <v>413</v>
      </c>
      <c r="E54" s="18" t="s">
        <v>414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6" t="s">
        <v>406</v>
      </c>
    </row>
    <row r="55" spans="1:23" ht="45" customHeight="1" x14ac:dyDescent="0.25">
      <c r="A55" s="3"/>
      <c r="B55" s="29"/>
      <c r="C55" s="17" t="s">
        <v>6</v>
      </c>
      <c r="D55" s="17" t="s">
        <v>415</v>
      </c>
      <c r="E55" s="18" t="s">
        <v>418</v>
      </c>
      <c r="F55" s="17"/>
      <c r="G55" s="17"/>
      <c r="H55" s="17"/>
      <c r="I55" s="17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>
        <v>0</v>
      </c>
      <c r="V55" s="19">
        <v>3087.52</v>
      </c>
      <c r="W55" s="16" t="s">
        <v>406</v>
      </c>
    </row>
    <row r="56" spans="1:23" ht="36" customHeight="1" x14ac:dyDescent="0.25">
      <c r="A56" s="3"/>
      <c r="B56" s="29"/>
      <c r="C56" s="23" t="s">
        <v>6</v>
      </c>
      <c r="D56" s="23" t="s">
        <v>416</v>
      </c>
      <c r="E56" s="24" t="s">
        <v>417</v>
      </c>
      <c r="F56" s="23"/>
      <c r="G56" s="23"/>
      <c r="H56" s="23"/>
      <c r="I56" s="23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>
        <f>SUM(U58+U57)</f>
        <v>0</v>
      </c>
      <c r="V56" s="16">
        <f>SUM(V58+V57)</f>
        <v>155.22</v>
      </c>
      <c r="W56" s="16" t="s">
        <v>406</v>
      </c>
    </row>
    <row r="57" spans="1:23" ht="48.6" customHeight="1" x14ac:dyDescent="0.25">
      <c r="A57" s="3"/>
      <c r="B57" s="29"/>
      <c r="C57" s="17" t="s">
        <v>6</v>
      </c>
      <c r="D57" s="17" t="s">
        <v>480</v>
      </c>
      <c r="E57" s="18" t="s">
        <v>481</v>
      </c>
      <c r="F57" s="17"/>
      <c r="G57" s="17"/>
      <c r="H57" s="17"/>
      <c r="I57" s="17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>
        <v>0</v>
      </c>
      <c r="V57" s="19">
        <v>155.22</v>
      </c>
      <c r="W57" s="19" t="s">
        <v>406</v>
      </c>
    </row>
    <row r="58" spans="1:23" ht="51.6" hidden="1" customHeight="1" x14ac:dyDescent="0.25">
      <c r="A58" s="3"/>
      <c r="B58" s="29"/>
      <c r="C58" s="17" t="s">
        <v>6</v>
      </c>
      <c r="D58" s="17" t="s">
        <v>419</v>
      </c>
      <c r="E58" s="18" t="s">
        <v>420</v>
      </c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6" t="s">
        <v>406</v>
      </c>
    </row>
    <row r="59" spans="1:23" ht="21" customHeight="1" x14ac:dyDescent="0.25">
      <c r="A59" s="2"/>
      <c r="B59" s="5"/>
      <c r="C59" s="14" t="s">
        <v>6</v>
      </c>
      <c r="D59" s="14" t="s">
        <v>58</v>
      </c>
      <c r="E59" s="15" t="s">
        <v>59</v>
      </c>
      <c r="F59" s="14"/>
      <c r="G59" s="14"/>
      <c r="H59" s="14"/>
      <c r="I59" s="14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>
        <f>U60</f>
        <v>649800</v>
      </c>
      <c r="V59" s="16">
        <f>V60</f>
        <v>96210</v>
      </c>
      <c r="W59" s="16">
        <f t="shared" si="0"/>
        <v>14.81</v>
      </c>
    </row>
    <row r="60" spans="1:23" ht="19.2" customHeight="1" x14ac:dyDescent="0.25">
      <c r="A60" s="3"/>
      <c r="B60" s="6"/>
      <c r="C60" s="17" t="s">
        <v>6</v>
      </c>
      <c r="D60" s="17" t="s">
        <v>60</v>
      </c>
      <c r="E60" s="18" t="s">
        <v>59</v>
      </c>
      <c r="F60" s="17"/>
      <c r="G60" s="17"/>
      <c r="H60" s="17"/>
      <c r="I60" s="17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>
        <v>649800</v>
      </c>
      <c r="V60" s="19">
        <v>96210</v>
      </c>
      <c r="W60" s="19">
        <f t="shared" si="0"/>
        <v>14.81</v>
      </c>
    </row>
    <row r="61" spans="1:23" ht="22.2" customHeight="1" x14ac:dyDescent="0.25">
      <c r="A61" s="2"/>
      <c r="B61" s="5"/>
      <c r="C61" s="14" t="s">
        <v>6</v>
      </c>
      <c r="D61" s="14" t="s">
        <v>61</v>
      </c>
      <c r="E61" s="15" t="s">
        <v>62</v>
      </c>
      <c r="F61" s="14"/>
      <c r="G61" s="14"/>
      <c r="H61" s="14"/>
      <c r="I61" s="14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>
        <f>U62</f>
        <v>16054000</v>
      </c>
      <c r="V61" s="16">
        <f>V62</f>
        <v>-83857.789999999994</v>
      </c>
      <c r="W61" s="16">
        <f t="shared" si="0"/>
        <v>-0.52</v>
      </c>
    </row>
    <row r="62" spans="1:23" ht="27.6" x14ac:dyDescent="0.25">
      <c r="A62" s="3"/>
      <c r="B62" s="6"/>
      <c r="C62" s="17" t="s">
        <v>6</v>
      </c>
      <c r="D62" s="17" t="s">
        <v>63</v>
      </c>
      <c r="E62" s="18" t="s">
        <v>64</v>
      </c>
      <c r="F62" s="17"/>
      <c r="G62" s="17"/>
      <c r="H62" s="17"/>
      <c r="I62" s="17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>
        <v>16054000</v>
      </c>
      <c r="V62" s="19">
        <v>-83857.789999999994</v>
      </c>
      <c r="W62" s="19">
        <f t="shared" si="0"/>
        <v>-0.52</v>
      </c>
    </row>
    <row r="63" spans="1:23" ht="23.4" customHeight="1" x14ac:dyDescent="0.25">
      <c r="A63" s="2"/>
      <c r="B63" s="5"/>
      <c r="C63" s="14" t="s">
        <v>3</v>
      </c>
      <c r="D63" s="14" t="s">
        <v>65</v>
      </c>
      <c r="E63" s="15" t="s">
        <v>66</v>
      </c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>
        <f>SUM(U64+U66)</f>
        <v>27677000</v>
      </c>
      <c r="V63" s="16">
        <f>SUM(V64+V66)</f>
        <v>3682254.4699999997</v>
      </c>
      <c r="W63" s="16">
        <f t="shared" si="0"/>
        <v>13.3</v>
      </c>
    </row>
    <row r="64" spans="1:23" ht="19.8" customHeight="1" x14ac:dyDescent="0.25">
      <c r="A64" s="2"/>
      <c r="B64" s="5"/>
      <c r="C64" s="14" t="s">
        <v>6</v>
      </c>
      <c r="D64" s="14" t="s">
        <v>67</v>
      </c>
      <c r="E64" s="15" t="s">
        <v>68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U65</f>
        <v>12074000</v>
      </c>
      <c r="V64" s="16">
        <f>V65</f>
        <v>634363.06999999995</v>
      </c>
      <c r="W64" s="16">
        <f t="shared" si="0"/>
        <v>5.25</v>
      </c>
    </row>
    <row r="65" spans="1:23" ht="27.6" x14ac:dyDescent="0.25">
      <c r="A65" s="3"/>
      <c r="B65" s="6"/>
      <c r="C65" s="17" t="s">
        <v>6</v>
      </c>
      <c r="D65" s="17" t="s">
        <v>69</v>
      </c>
      <c r="E65" s="18" t="s">
        <v>70</v>
      </c>
      <c r="F65" s="17"/>
      <c r="G65" s="17"/>
      <c r="H65" s="17"/>
      <c r="I65" s="17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>
        <v>12074000</v>
      </c>
      <c r="V65" s="19">
        <v>634363.06999999995</v>
      </c>
      <c r="W65" s="19">
        <f t="shared" si="0"/>
        <v>5.25</v>
      </c>
    </row>
    <row r="66" spans="1:23" ht="19.8" customHeight="1" x14ac:dyDescent="0.25">
      <c r="A66" s="2"/>
      <c r="B66" s="5"/>
      <c r="C66" s="14" t="s">
        <v>6</v>
      </c>
      <c r="D66" s="14" t="s">
        <v>71</v>
      </c>
      <c r="E66" s="15" t="s">
        <v>72</v>
      </c>
      <c r="F66" s="14"/>
      <c r="G66" s="14"/>
      <c r="H66" s="14"/>
      <c r="I66" s="14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>
        <f>SUM(U67+U69)</f>
        <v>15603000</v>
      </c>
      <c r="V66" s="16">
        <f>SUM(V67+V69)</f>
        <v>3047891.4</v>
      </c>
      <c r="W66" s="16">
        <f t="shared" si="0"/>
        <v>19.53</v>
      </c>
    </row>
    <row r="67" spans="1:23" ht="21" customHeight="1" x14ac:dyDescent="0.25">
      <c r="A67" s="2"/>
      <c r="B67" s="5"/>
      <c r="C67" s="14" t="s">
        <v>6</v>
      </c>
      <c r="D67" s="14" t="s">
        <v>73</v>
      </c>
      <c r="E67" s="15" t="s">
        <v>74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U68</f>
        <v>14396000</v>
      </c>
      <c r="V67" s="16">
        <f>V68</f>
        <v>2937819.67</v>
      </c>
      <c r="W67" s="16">
        <f t="shared" si="0"/>
        <v>20.41</v>
      </c>
    </row>
    <row r="68" spans="1:23" ht="27.6" x14ac:dyDescent="0.25">
      <c r="A68" s="3"/>
      <c r="B68" s="6"/>
      <c r="C68" s="17" t="s">
        <v>6</v>
      </c>
      <c r="D68" s="17" t="s">
        <v>75</v>
      </c>
      <c r="E68" s="18" t="s">
        <v>76</v>
      </c>
      <c r="F68" s="17"/>
      <c r="G68" s="17"/>
      <c r="H68" s="17"/>
      <c r="I68" s="17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>
        <v>14396000</v>
      </c>
      <c r="V68" s="19">
        <v>2937819.67</v>
      </c>
      <c r="W68" s="19">
        <f t="shared" si="0"/>
        <v>20.41</v>
      </c>
    </row>
    <row r="69" spans="1:23" ht="15.6" x14ac:dyDescent="0.25">
      <c r="A69" s="2"/>
      <c r="B69" s="5"/>
      <c r="C69" s="14" t="s">
        <v>6</v>
      </c>
      <c r="D69" s="14" t="s">
        <v>77</v>
      </c>
      <c r="E69" s="15" t="s">
        <v>78</v>
      </c>
      <c r="F69" s="14"/>
      <c r="G69" s="14"/>
      <c r="H69" s="14"/>
      <c r="I69" s="14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>
        <f>U70</f>
        <v>1207000</v>
      </c>
      <c r="V69" s="16">
        <f>V70</f>
        <v>110071.73</v>
      </c>
      <c r="W69" s="16">
        <f t="shared" si="0"/>
        <v>9.1199999999999992</v>
      </c>
    </row>
    <row r="70" spans="1:23" ht="31.2" customHeight="1" x14ac:dyDescent="0.25">
      <c r="A70" s="3"/>
      <c r="B70" s="6"/>
      <c r="C70" s="17" t="s">
        <v>6</v>
      </c>
      <c r="D70" s="17" t="s">
        <v>79</v>
      </c>
      <c r="E70" s="18" t="s">
        <v>80</v>
      </c>
      <c r="F70" s="17"/>
      <c r="G70" s="17"/>
      <c r="H70" s="17"/>
      <c r="I70" s="17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>
        <v>1207000</v>
      </c>
      <c r="V70" s="19">
        <v>110071.73</v>
      </c>
      <c r="W70" s="19">
        <f t="shared" si="0"/>
        <v>9.1199999999999992</v>
      </c>
    </row>
    <row r="71" spans="1:23" ht="24.6" customHeight="1" x14ac:dyDescent="0.25">
      <c r="A71" s="2"/>
      <c r="B71" s="5"/>
      <c r="C71" s="14" t="s">
        <v>3</v>
      </c>
      <c r="D71" s="14" t="s">
        <v>81</v>
      </c>
      <c r="E71" s="15" t="s">
        <v>82</v>
      </c>
      <c r="F71" s="14"/>
      <c r="G71" s="14"/>
      <c r="H71" s="14"/>
      <c r="I71" s="14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>
        <f>SUM(U72+U74)</f>
        <v>10201100</v>
      </c>
      <c r="V71" s="16">
        <f>SUM(V72+V74)</f>
        <v>2185938</v>
      </c>
      <c r="W71" s="16">
        <f t="shared" si="0"/>
        <v>21.43</v>
      </c>
    </row>
    <row r="72" spans="1:23" ht="37.200000000000003" customHeight="1" x14ac:dyDescent="0.25">
      <c r="A72" s="2"/>
      <c r="B72" s="5"/>
      <c r="C72" s="14" t="s">
        <v>6</v>
      </c>
      <c r="D72" s="14" t="s">
        <v>83</v>
      </c>
      <c r="E72" s="15" t="s">
        <v>84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U73</f>
        <v>10201100</v>
      </c>
      <c r="V72" s="16">
        <f>V73</f>
        <v>2185938</v>
      </c>
      <c r="W72" s="16">
        <f t="shared" si="0"/>
        <v>21.43</v>
      </c>
    </row>
    <row r="73" spans="1:23" ht="30.6" customHeight="1" x14ac:dyDescent="0.25">
      <c r="A73" s="3"/>
      <c r="B73" s="6"/>
      <c r="C73" s="17" t="s">
        <v>6</v>
      </c>
      <c r="D73" s="17" t="s">
        <v>85</v>
      </c>
      <c r="E73" s="18" t="s">
        <v>86</v>
      </c>
      <c r="F73" s="17"/>
      <c r="G73" s="17"/>
      <c r="H73" s="17"/>
      <c r="I73" s="17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>
        <v>10201100</v>
      </c>
      <c r="V73" s="19">
        <v>2185938</v>
      </c>
      <c r="W73" s="19">
        <f t="shared" si="0"/>
        <v>21.43</v>
      </c>
    </row>
    <row r="74" spans="1:23" ht="36.6" hidden="1" customHeight="1" x14ac:dyDescent="0.25">
      <c r="A74" s="2"/>
      <c r="B74" s="5"/>
      <c r="C74" s="14" t="s">
        <v>87</v>
      </c>
      <c r="D74" s="14" t="s">
        <v>88</v>
      </c>
      <c r="E74" s="15" t="s">
        <v>89</v>
      </c>
      <c r="F74" s="14"/>
      <c r="G74" s="14"/>
      <c r="H74" s="14"/>
      <c r="I74" s="14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>
        <f>U75</f>
        <v>0</v>
      </c>
      <c r="V74" s="16">
        <f>V75</f>
        <v>0</v>
      </c>
      <c r="W74" s="16" t="e">
        <f t="shared" si="0"/>
        <v>#DIV/0!</v>
      </c>
    </row>
    <row r="75" spans="1:23" ht="46.8" hidden="1" customHeight="1" x14ac:dyDescent="0.25">
      <c r="A75" s="2"/>
      <c r="B75" s="5"/>
      <c r="C75" s="14" t="s">
        <v>87</v>
      </c>
      <c r="D75" s="14" t="s">
        <v>90</v>
      </c>
      <c r="E75" s="15" t="s">
        <v>91</v>
      </c>
      <c r="F75" s="14"/>
      <c r="G75" s="14"/>
      <c r="H75" s="14"/>
      <c r="I75" s="14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>
        <f>U76</f>
        <v>0</v>
      </c>
      <c r="V75" s="16">
        <f>V76</f>
        <v>0</v>
      </c>
      <c r="W75" s="16" t="e">
        <f t="shared" si="0"/>
        <v>#DIV/0!</v>
      </c>
    </row>
    <row r="76" spans="1:23" ht="60.6" hidden="1" customHeight="1" x14ac:dyDescent="0.25">
      <c r="A76" s="2"/>
      <c r="B76" s="5"/>
      <c r="C76" s="14" t="s">
        <v>87</v>
      </c>
      <c r="D76" s="14" t="s">
        <v>92</v>
      </c>
      <c r="E76" s="21" t="s">
        <v>93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SUM(U77)</f>
        <v>0</v>
      </c>
      <c r="V76" s="16">
        <f>SUM(V77)</f>
        <v>0</v>
      </c>
      <c r="W76" s="16" t="e">
        <f t="shared" si="0"/>
        <v>#DIV/0!</v>
      </c>
    </row>
    <row r="77" spans="1:23" ht="60.6" hidden="1" customHeight="1" x14ac:dyDescent="0.25">
      <c r="A77" s="3"/>
      <c r="B77" s="6"/>
      <c r="C77" s="17" t="s">
        <v>87</v>
      </c>
      <c r="D77" s="17" t="s">
        <v>94</v>
      </c>
      <c r="E77" s="20" t="s">
        <v>93</v>
      </c>
      <c r="F77" s="17"/>
      <c r="G77" s="17"/>
      <c r="H77" s="17"/>
      <c r="I77" s="17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 t="e">
        <f t="shared" si="0"/>
        <v>#DIV/0!</v>
      </c>
    </row>
    <row r="78" spans="1:23" ht="33" customHeight="1" x14ac:dyDescent="0.25">
      <c r="A78" s="2"/>
      <c r="B78" s="5"/>
      <c r="C78" s="14" t="s">
        <v>3</v>
      </c>
      <c r="D78" s="14" t="s">
        <v>95</v>
      </c>
      <c r="E78" s="15" t="s">
        <v>96</v>
      </c>
      <c r="F78" s="14"/>
      <c r="G78" s="14"/>
      <c r="H78" s="14"/>
      <c r="I78" s="14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>
        <f>SUM(U79+U93+U96+U98+U90)</f>
        <v>26460500</v>
      </c>
      <c r="V78" s="16">
        <f>SUM(V79+V93+V96+V98)</f>
        <v>11039542.73</v>
      </c>
      <c r="W78" s="16">
        <f t="shared" si="0"/>
        <v>41.72</v>
      </c>
    </row>
    <row r="79" spans="1:23" ht="63" customHeight="1" x14ac:dyDescent="0.25">
      <c r="A79" s="2"/>
      <c r="B79" s="5"/>
      <c r="C79" s="14" t="s">
        <v>3</v>
      </c>
      <c r="D79" s="14" t="s">
        <v>97</v>
      </c>
      <c r="E79" s="21" t="s">
        <v>98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SUM(U80+U82+U88+U84)</f>
        <v>22676400</v>
      </c>
      <c r="V79" s="16">
        <f>SUM(V80+V82+V88+V84)</f>
        <v>10030704.870000001</v>
      </c>
      <c r="W79" s="16">
        <f t="shared" si="0"/>
        <v>44.23</v>
      </c>
    </row>
    <row r="80" spans="1:23" ht="47.4" customHeight="1" x14ac:dyDescent="0.25">
      <c r="A80" s="2"/>
      <c r="B80" s="5"/>
      <c r="C80" s="14" t="s">
        <v>99</v>
      </c>
      <c r="D80" s="14" t="s">
        <v>100</v>
      </c>
      <c r="E80" s="15" t="s">
        <v>101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U81</f>
        <v>15805900</v>
      </c>
      <c r="V80" s="16">
        <f>V81</f>
        <v>8762969.8100000005</v>
      </c>
      <c r="W80" s="16">
        <f t="shared" si="0"/>
        <v>55.44</v>
      </c>
    </row>
    <row r="81" spans="1:23" ht="55.2" x14ac:dyDescent="0.25">
      <c r="A81" s="3"/>
      <c r="B81" s="6"/>
      <c r="C81" s="17" t="s">
        <v>99</v>
      </c>
      <c r="D81" s="17" t="s">
        <v>102</v>
      </c>
      <c r="E81" s="20" t="s">
        <v>103</v>
      </c>
      <c r="F81" s="17"/>
      <c r="G81" s="17"/>
      <c r="H81" s="17"/>
      <c r="I81" s="17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>
        <v>15805900</v>
      </c>
      <c r="V81" s="19">
        <v>8762969.8100000005</v>
      </c>
      <c r="W81" s="19">
        <f t="shared" si="0"/>
        <v>55.44</v>
      </c>
    </row>
    <row r="82" spans="1:23" ht="57" customHeight="1" x14ac:dyDescent="0.25">
      <c r="A82" s="2"/>
      <c r="B82" s="5"/>
      <c r="C82" s="14" t="s">
        <v>99</v>
      </c>
      <c r="D82" s="14" t="s">
        <v>104</v>
      </c>
      <c r="E82" s="21" t="s">
        <v>105</v>
      </c>
      <c r="F82" s="14"/>
      <c r="G82" s="14"/>
      <c r="H82" s="14"/>
      <c r="I82" s="14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>
        <f>U83</f>
        <v>2261800</v>
      </c>
      <c r="V82" s="16">
        <f>V83</f>
        <v>398551.6</v>
      </c>
      <c r="W82" s="16">
        <f t="shared" si="0"/>
        <v>17.62</v>
      </c>
    </row>
    <row r="83" spans="1:23" ht="55.2" x14ac:dyDescent="0.25">
      <c r="A83" s="3"/>
      <c r="B83" s="6"/>
      <c r="C83" s="17" t="s">
        <v>99</v>
      </c>
      <c r="D83" s="17" t="s">
        <v>106</v>
      </c>
      <c r="E83" s="18" t="s">
        <v>107</v>
      </c>
      <c r="F83" s="17"/>
      <c r="G83" s="17"/>
      <c r="H83" s="17"/>
      <c r="I83" s="17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>
        <v>2261800</v>
      </c>
      <c r="V83" s="19">
        <v>398551.6</v>
      </c>
      <c r="W83" s="19">
        <f t="shared" si="0"/>
        <v>17.62</v>
      </c>
    </row>
    <row r="84" spans="1:23" ht="55.2" x14ac:dyDescent="0.25">
      <c r="A84" s="2"/>
      <c r="B84" s="5"/>
      <c r="C84" s="14" t="s">
        <v>87</v>
      </c>
      <c r="D84" s="14" t="s">
        <v>108</v>
      </c>
      <c r="E84" s="21" t="s">
        <v>109</v>
      </c>
      <c r="F84" s="14"/>
      <c r="G84" s="14"/>
      <c r="H84" s="14"/>
      <c r="I84" s="14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>
        <f>U85</f>
        <v>1096500</v>
      </c>
      <c r="V84" s="16">
        <f>V85</f>
        <v>251855.13</v>
      </c>
      <c r="W84" s="16">
        <f t="shared" si="0"/>
        <v>22.97</v>
      </c>
    </row>
    <row r="85" spans="1:23" ht="41.4" x14ac:dyDescent="0.25">
      <c r="A85" s="2"/>
      <c r="B85" s="5"/>
      <c r="C85" s="14" t="s">
        <v>87</v>
      </c>
      <c r="D85" s="14" t="s">
        <v>110</v>
      </c>
      <c r="E85" s="15" t="s">
        <v>111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SUM(U86:U87)</f>
        <v>1096500</v>
      </c>
      <c r="V85" s="16">
        <f>SUM(V86:V87)</f>
        <v>251855.13</v>
      </c>
      <c r="W85" s="16">
        <f t="shared" si="0"/>
        <v>22.97</v>
      </c>
    </row>
    <row r="86" spans="1:23" ht="41.4" x14ac:dyDescent="0.25">
      <c r="A86" s="3"/>
      <c r="B86" s="6"/>
      <c r="C86" s="17" t="s">
        <v>87</v>
      </c>
      <c r="D86" s="17" t="s">
        <v>110</v>
      </c>
      <c r="E86" s="18" t="s">
        <v>111</v>
      </c>
      <c r="F86" s="17"/>
      <c r="G86" s="17"/>
      <c r="H86" s="17"/>
      <c r="I86" s="17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>
        <v>1096500</v>
      </c>
      <c r="V86" s="19">
        <v>251855.13</v>
      </c>
      <c r="W86" s="19">
        <f t="shared" si="0"/>
        <v>22.97</v>
      </c>
    </row>
    <row r="87" spans="1:23" ht="41.4" hidden="1" x14ac:dyDescent="0.25">
      <c r="A87" s="3"/>
      <c r="B87" s="6"/>
      <c r="C87" s="17" t="s">
        <v>112</v>
      </c>
      <c r="D87" s="17" t="s">
        <v>110</v>
      </c>
      <c r="E87" s="18" t="s">
        <v>111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 t="e">
        <f t="shared" si="0"/>
        <v>#DIV/0!</v>
      </c>
    </row>
    <row r="88" spans="1:23" ht="27.6" x14ac:dyDescent="0.25">
      <c r="A88" s="2"/>
      <c r="B88" s="5"/>
      <c r="C88" s="14" t="s">
        <v>99</v>
      </c>
      <c r="D88" s="14" t="s">
        <v>113</v>
      </c>
      <c r="E88" s="15" t="s">
        <v>114</v>
      </c>
      <c r="F88" s="14"/>
      <c r="G88" s="14"/>
      <c r="H88" s="14"/>
      <c r="I88" s="14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>
        <f>U89</f>
        <v>3512200</v>
      </c>
      <c r="V88" s="16">
        <f>V89</f>
        <v>617328.32999999996</v>
      </c>
      <c r="W88" s="16">
        <f t="shared" ref="W88:W151" si="2">ROUND(V88/U88*100,2)</f>
        <v>17.579999999999998</v>
      </c>
    </row>
    <row r="89" spans="1:23" ht="27.6" x14ac:dyDescent="0.25">
      <c r="A89" s="3"/>
      <c r="B89" s="6"/>
      <c r="C89" s="17" t="s">
        <v>99</v>
      </c>
      <c r="D89" s="17" t="s">
        <v>115</v>
      </c>
      <c r="E89" s="18" t="s">
        <v>116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3512200</v>
      </c>
      <c r="V89" s="19">
        <v>617328.32999999996</v>
      </c>
      <c r="W89" s="19">
        <f t="shared" si="2"/>
        <v>17.579999999999998</v>
      </c>
    </row>
    <row r="90" spans="1:23" ht="30" hidden="1" customHeight="1" x14ac:dyDescent="0.25">
      <c r="A90" s="3"/>
      <c r="B90" s="29"/>
      <c r="C90" s="40" t="s">
        <v>99</v>
      </c>
      <c r="D90" s="40" t="s">
        <v>507</v>
      </c>
      <c r="E90" s="39" t="s">
        <v>509</v>
      </c>
      <c r="F90" s="40"/>
      <c r="G90" s="40"/>
      <c r="H90" s="40"/>
      <c r="I90" s="40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</f>
        <v>0</v>
      </c>
      <c r="V90" s="16">
        <f>V91</f>
        <v>0</v>
      </c>
      <c r="W90" s="16" t="e">
        <f t="shared" si="2"/>
        <v>#DIV/0!</v>
      </c>
    </row>
    <row r="91" spans="1:23" ht="0.6" hidden="1" customHeight="1" x14ac:dyDescent="0.25">
      <c r="A91" s="3"/>
      <c r="B91" s="29"/>
      <c r="C91" s="40" t="s">
        <v>99</v>
      </c>
      <c r="D91" s="40" t="s">
        <v>508</v>
      </c>
      <c r="E91" s="39" t="s">
        <v>510</v>
      </c>
      <c r="F91" s="40"/>
      <c r="G91" s="40"/>
      <c r="H91" s="40"/>
      <c r="I91" s="40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>
        <f>U92</f>
        <v>0</v>
      </c>
      <c r="V91" s="16">
        <f>V92</f>
        <v>0</v>
      </c>
      <c r="W91" s="16" t="e">
        <f t="shared" si="2"/>
        <v>#DIV/0!</v>
      </c>
    </row>
    <row r="92" spans="1:23" ht="0.6" hidden="1" customHeight="1" x14ac:dyDescent="0.25">
      <c r="A92" s="3"/>
      <c r="B92" s="29"/>
      <c r="C92" s="17" t="s">
        <v>99</v>
      </c>
      <c r="D92" s="17" t="s">
        <v>511</v>
      </c>
      <c r="E92" s="18" t="s">
        <v>512</v>
      </c>
      <c r="F92" s="17"/>
      <c r="G92" s="17"/>
      <c r="H92" s="17"/>
      <c r="I92" s="17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 t="e">
        <f t="shared" si="2"/>
        <v>#DIV/0!</v>
      </c>
    </row>
    <row r="93" spans="1:23" ht="21" customHeight="1" x14ac:dyDescent="0.25">
      <c r="A93" s="2"/>
      <c r="B93" s="5"/>
      <c r="C93" s="14" t="s">
        <v>99</v>
      </c>
      <c r="D93" s="14" t="s">
        <v>117</v>
      </c>
      <c r="E93" s="15" t="s">
        <v>118</v>
      </c>
      <c r="F93" s="14"/>
      <c r="G93" s="14"/>
      <c r="H93" s="14"/>
      <c r="I93" s="14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44100</v>
      </c>
      <c r="V93" s="16">
        <f>V94</f>
        <v>32507</v>
      </c>
      <c r="W93" s="16">
        <f t="shared" si="2"/>
        <v>73.709999999999994</v>
      </c>
    </row>
    <row r="94" spans="1:23" ht="41.4" x14ac:dyDescent="0.25">
      <c r="A94" s="2"/>
      <c r="B94" s="5"/>
      <c r="C94" s="14" t="s">
        <v>99</v>
      </c>
      <c r="D94" s="14" t="s">
        <v>119</v>
      </c>
      <c r="E94" s="15" t="s">
        <v>120</v>
      </c>
      <c r="F94" s="14"/>
      <c r="G94" s="14"/>
      <c r="H94" s="14"/>
      <c r="I94" s="14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>
        <f>U95</f>
        <v>44100</v>
      </c>
      <c r="V94" s="16">
        <f>V95</f>
        <v>32507</v>
      </c>
      <c r="W94" s="16">
        <f t="shared" si="2"/>
        <v>73.709999999999994</v>
      </c>
    </row>
    <row r="95" spans="1:23" ht="41.4" x14ac:dyDescent="0.25">
      <c r="A95" s="3"/>
      <c r="B95" s="6"/>
      <c r="C95" s="17" t="s">
        <v>99</v>
      </c>
      <c r="D95" s="17" t="s">
        <v>121</v>
      </c>
      <c r="E95" s="18" t="s">
        <v>122</v>
      </c>
      <c r="F95" s="17"/>
      <c r="G95" s="17"/>
      <c r="H95" s="17"/>
      <c r="I95" s="17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>
        <v>44100</v>
      </c>
      <c r="V95" s="19">
        <v>32507</v>
      </c>
      <c r="W95" s="19">
        <f t="shared" si="2"/>
        <v>73.709999999999994</v>
      </c>
    </row>
    <row r="96" spans="1:23" ht="66" hidden="1" customHeight="1" x14ac:dyDescent="0.25">
      <c r="A96" s="2"/>
      <c r="B96" s="5"/>
      <c r="C96" s="14" t="s">
        <v>99</v>
      </c>
      <c r="D96" s="14" t="s">
        <v>123</v>
      </c>
      <c r="E96" s="21" t="s">
        <v>124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0</v>
      </c>
      <c r="V96" s="16">
        <f>V97</f>
        <v>0</v>
      </c>
      <c r="W96" s="16" t="e">
        <f t="shared" si="2"/>
        <v>#DIV/0!</v>
      </c>
    </row>
    <row r="97" spans="1:23" ht="62.4" hidden="1" customHeight="1" x14ac:dyDescent="0.25">
      <c r="A97" s="3"/>
      <c r="B97" s="6"/>
      <c r="C97" s="17" t="s">
        <v>99</v>
      </c>
      <c r="D97" s="17" t="s">
        <v>125</v>
      </c>
      <c r="E97" s="20" t="s">
        <v>126</v>
      </c>
      <c r="F97" s="17"/>
      <c r="G97" s="17"/>
      <c r="H97" s="17"/>
      <c r="I97" s="1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 t="e">
        <f t="shared" si="2"/>
        <v>#DIV/0!</v>
      </c>
    </row>
    <row r="98" spans="1:23" ht="58.8" customHeight="1" x14ac:dyDescent="0.25">
      <c r="A98" s="2"/>
      <c r="B98" s="5"/>
      <c r="C98" s="14" t="s">
        <v>3</v>
      </c>
      <c r="D98" s="14" t="s">
        <v>127</v>
      </c>
      <c r="E98" s="21" t="s">
        <v>128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U99+U104</f>
        <v>3740000</v>
      </c>
      <c r="V98" s="16">
        <f>V99+V104</f>
        <v>976330.86</v>
      </c>
      <c r="W98" s="16">
        <f t="shared" si="2"/>
        <v>26.11</v>
      </c>
    </row>
    <row r="99" spans="1:23" ht="59.4" customHeight="1" x14ac:dyDescent="0.25">
      <c r="A99" s="2"/>
      <c r="B99" s="5"/>
      <c r="C99" s="14" t="s">
        <v>99</v>
      </c>
      <c r="D99" s="14" t="s">
        <v>129</v>
      </c>
      <c r="E99" s="21" t="s">
        <v>130</v>
      </c>
      <c r="F99" s="14"/>
      <c r="G99" s="14"/>
      <c r="H99" s="14"/>
      <c r="I99" s="14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>
        <f>U100</f>
        <v>3240000</v>
      </c>
      <c r="V99" s="16">
        <f>V100</f>
        <v>844802.62</v>
      </c>
      <c r="W99" s="16">
        <f t="shared" si="2"/>
        <v>26.07</v>
      </c>
    </row>
    <row r="100" spans="1:23" ht="60.6" customHeight="1" x14ac:dyDescent="0.25">
      <c r="A100" s="2"/>
      <c r="B100" s="5"/>
      <c r="C100" s="14" t="s">
        <v>3</v>
      </c>
      <c r="D100" s="14" t="s">
        <v>131</v>
      </c>
      <c r="E100" s="15" t="s">
        <v>132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SUM(U101:U103)</f>
        <v>3240000</v>
      </c>
      <c r="V100" s="16">
        <f>SUM(V101:V103)</f>
        <v>844802.62</v>
      </c>
      <c r="W100" s="16">
        <f t="shared" si="2"/>
        <v>26.07</v>
      </c>
    </row>
    <row r="101" spans="1:23" ht="48" hidden="1" customHeight="1" x14ac:dyDescent="0.25">
      <c r="A101" s="3"/>
      <c r="B101" s="6"/>
      <c r="C101" s="17" t="s">
        <v>112</v>
      </c>
      <c r="D101" s="17" t="s">
        <v>131</v>
      </c>
      <c r="E101" s="18" t="s">
        <v>132</v>
      </c>
      <c r="F101" s="17"/>
      <c r="G101" s="17"/>
      <c r="H101" s="17"/>
      <c r="I101" s="17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 t="s">
        <v>406</v>
      </c>
    </row>
    <row r="102" spans="1:23" ht="48" customHeight="1" x14ac:dyDescent="0.25">
      <c r="A102" s="3"/>
      <c r="B102" s="6"/>
      <c r="C102" s="17" t="s">
        <v>112</v>
      </c>
      <c r="D102" s="17" t="s">
        <v>131</v>
      </c>
      <c r="E102" s="18" t="s">
        <v>132</v>
      </c>
      <c r="F102" s="17"/>
      <c r="G102" s="17"/>
      <c r="H102" s="17"/>
      <c r="I102" s="17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>
        <v>0</v>
      </c>
      <c r="V102" s="19">
        <v>-480.11</v>
      </c>
      <c r="W102" s="19" t="s">
        <v>406</v>
      </c>
    </row>
    <row r="103" spans="1:23" ht="45.6" customHeight="1" x14ac:dyDescent="0.25">
      <c r="A103" s="3"/>
      <c r="B103" s="6"/>
      <c r="C103" s="17" t="s">
        <v>99</v>
      </c>
      <c r="D103" s="17" t="s">
        <v>131</v>
      </c>
      <c r="E103" s="18" t="s">
        <v>132</v>
      </c>
      <c r="F103" s="17"/>
      <c r="G103" s="17"/>
      <c r="H103" s="17"/>
      <c r="I103" s="17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>
        <v>3240000</v>
      </c>
      <c r="V103" s="19">
        <v>845282.73</v>
      </c>
      <c r="W103" s="19">
        <f t="shared" si="2"/>
        <v>26.09</v>
      </c>
    </row>
    <row r="104" spans="1:23" ht="76.8" customHeight="1" x14ac:dyDescent="0.25">
      <c r="A104" s="3"/>
      <c r="B104" s="29"/>
      <c r="C104" s="34" t="s">
        <v>112</v>
      </c>
      <c r="D104" s="34" t="s">
        <v>482</v>
      </c>
      <c r="E104" s="33" t="s">
        <v>484</v>
      </c>
      <c r="F104" s="34"/>
      <c r="G104" s="34"/>
      <c r="H104" s="34"/>
      <c r="I104" s="34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>
        <f>SUM(U105)</f>
        <v>500000</v>
      </c>
      <c r="V104" s="16">
        <f>SUM(V105)</f>
        <v>131528.24</v>
      </c>
      <c r="W104" s="19">
        <f t="shared" si="2"/>
        <v>26.31</v>
      </c>
    </row>
    <row r="105" spans="1:23" ht="72.599999999999994" customHeight="1" x14ac:dyDescent="0.25">
      <c r="A105" s="3"/>
      <c r="B105" s="29"/>
      <c r="C105" s="17" t="s">
        <v>112</v>
      </c>
      <c r="D105" s="17" t="s">
        <v>483</v>
      </c>
      <c r="E105" s="18" t="s">
        <v>485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500000</v>
      </c>
      <c r="V105" s="19">
        <v>131528.24</v>
      </c>
      <c r="W105" s="19">
        <f t="shared" si="2"/>
        <v>26.31</v>
      </c>
    </row>
    <row r="106" spans="1:23" ht="21" customHeight="1" x14ac:dyDescent="0.25">
      <c r="A106" s="2"/>
      <c r="B106" s="5"/>
      <c r="C106" s="14" t="s">
        <v>3</v>
      </c>
      <c r="D106" s="14" t="s">
        <v>133</v>
      </c>
      <c r="E106" s="15" t="s">
        <v>134</v>
      </c>
      <c r="F106" s="14"/>
      <c r="G106" s="14"/>
      <c r="H106" s="14"/>
      <c r="I106" s="1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SUM(U107+U117)</f>
        <v>6665500</v>
      </c>
      <c r="V106" s="16">
        <f>SUM(V107+V117)</f>
        <v>1697929.59</v>
      </c>
      <c r="W106" s="19">
        <f t="shared" si="2"/>
        <v>25.47</v>
      </c>
    </row>
    <row r="107" spans="1:23" ht="26.4" customHeight="1" x14ac:dyDescent="0.25">
      <c r="A107" s="2"/>
      <c r="B107" s="5"/>
      <c r="C107" s="14" t="s">
        <v>135</v>
      </c>
      <c r="D107" s="14" t="s">
        <v>136</v>
      </c>
      <c r="E107" s="15" t="s">
        <v>137</v>
      </c>
      <c r="F107" s="14"/>
      <c r="G107" s="14"/>
      <c r="H107" s="14"/>
      <c r="I107" s="14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>
        <f>SUM(U108+U110+U112)</f>
        <v>6517500</v>
      </c>
      <c r="V107" s="16">
        <f>SUM(V108+V110+V112)</f>
        <v>1697092.6800000002</v>
      </c>
      <c r="W107" s="16">
        <f t="shared" si="2"/>
        <v>26.04</v>
      </c>
    </row>
    <row r="108" spans="1:23" ht="27.6" x14ac:dyDescent="0.25">
      <c r="A108" s="2"/>
      <c r="B108" s="5"/>
      <c r="C108" s="14" t="s">
        <v>135</v>
      </c>
      <c r="D108" s="14" t="s">
        <v>138</v>
      </c>
      <c r="E108" s="15" t="s">
        <v>139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U109</f>
        <v>1581100</v>
      </c>
      <c r="V108" s="16">
        <f>V109</f>
        <v>804481.66</v>
      </c>
      <c r="W108" s="16">
        <f t="shared" si="2"/>
        <v>50.88</v>
      </c>
    </row>
    <row r="109" spans="1:23" ht="45.6" customHeight="1" x14ac:dyDescent="0.25">
      <c r="A109" s="3"/>
      <c r="B109" s="6"/>
      <c r="C109" s="17" t="s">
        <v>135</v>
      </c>
      <c r="D109" s="17" t="s">
        <v>140</v>
      </c>
      <c r="E109" s="18" t="s">
        <v>141</v>
      </c>
      <c r="F109" s="17"/>
      <c r="G109" s="17"/>
      <c r="H109" s="17"/>
      <c r="I109" s="17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>
        <v>1581100</v>
      </c>
      <c r="V109" s="19">
        <v>804481.66</v>
      </c>
      <c r="W109" s="19">
        <f t="shared" si="2"/>
        <v>50.88</v>
      </c>
    </row>
    <row r="110" spans="1:23" ht="21" customHeight="1" x14ac:dyDescent="0.25">
      <c r="A110" s="2"/>
      <c r="B110" s="5"/>
      <c r="C110" s="14" t="s">
        <v>135</v>
      </c>
      <c r="D110" s="14" t="s">
        <v>142</v>
      </c>
      <c r="E110" s="15" t="s">
        <v>143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U111</f>
        <v>1079900</v>
      </c>
      <c r="V110" s="16">
        <f>V111</f>
        <v>23335.77</v>
      </c>
      <c r="W110" s="16">
        <f t="shared" si="2"/>
        <v>2.16</v>
      </c>
    </row>
    <row r="111" spans="1:23" ht="49.2" customHeight="1" x14ac:dyDescent="0.25">
      <c r="A111" s="3"/>
      <c r="B111" s="6"/>
      <c r="C111" s="17" t="s">
        <v>135</v>
      </c>
      <c r="D111" s="17" t="s">
        <v>144</v>
      </c>
      <c r="E111" s="18" t="s">
        <v>145</v>
      </c>
      <c r="F111" s="17"/>
      <c r="G111" s="17"/>
      <c r="H111" s="17"/>
      <c r="I111" s="17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>
        <v>1079900</v>
      </c>
      <c r="V111" s="19">
        <v>23335.77</v>
      </c>
      <c r="W111" s="19">
        <f t="shared" si="2"/>
        <v>2.16</v>
      </c>
    </row>
    <row r="112" spans="1:23" ht="18" customHeight="1" x14ac:dyDescent="0.25">
      <c r="A112" s="2"/>
      <c r="B112" s="5"/>
      <c r="C112" s="14" t="s">
        <v>135</v>
      </c>
      <c r="D112" s="14" t="s">
        <v>146</v>
      </c>
      <c r="E112" s="15" t="s">
        <v>147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SUM(U113+U115)</f>
        <v>3856500</v>
      </c>
      <c r="V112" s="16">
        <f>SUM(V113+V115)</f>
        <v>869275.25</v>
      </c>
      <c r="W112" s="16">
        <f t="shared" si="2"/>
        <v>22.54</v>
      </c>
    </row>
    <row r="113" spans="1:23" ht="21" customHeight="1" x14ac:dyDescent="0.25">
      <c r="A113" s="2"/>
      <c r="B113" s="5"/>
      <c r="C113" s="14" t="s">
        <v>135</v>
      </c>
      <c r="D113" s="14" t="s">
        <v>148</v>
      </c>
      <c r="E113" s="15" t="s">
        <v>149</v>
      </c>
      <c r="F113" s="14"/>
      <c r="G113" s="14"/>
      <c r="H113" s="14"/>
      <c r="I113" s="14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>
        <f>U114</f>
        <v>3756500</v>
      </c>
      <c r="V113" s="16">
        <f>V114</f>
        <v>822225.53</v>
      </c>
      <c r="W113" s="16">
        <f t="shared" si="2"/>
        <v>21.89</v>
      </c>
    </row>
    <row r="114" spans="1:23" ht="41.4" x14ac:dyDescent="0.25">
      <c r="A114" s="3"/>
      <c r="B114" s="6"/>
      <c r="C114" s="17" t="s">
        <v>135</v>
      </c>
      <c r="D114" s="17" t="s">
        <v>150</v>
      </c>
      <c r="E114" s="18" t="s">
        <v>151</v>
      </c>
      <c r="F114" s="17"/>
      <c r="G114" s="17"/>
      <c r="H114" s="17"/>
      <c r="I114" s="17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>
        <v>3756500</v>
      </c>
      <c r="V114" s="19">
        <v>822225.53</v>
      </c>
      <c r="W114" s="19">
        <f t="shared" si="2"/>
        <v>21.89</v>
      </c>
    </row>
    <row r="115" spans="1:23" ht="21.6" customHeight="1" x14ac:dyDescent="0.25">
      <c r="A115" s="2"/>
      <c r="B115" s="5"/>
      <c r="C115" s="14" t="s">
        <v>135</v>
      </c>
      <c r="D115" s="14" t="s">
        <v>152</v>
      </c>
      <c r="E115" s="15" t="s">
        <v>153</v>
      </c>
      <c r="F115" s="14"/>
      <c r="G115" s="14"/>
      <c r="H115" s="14"/>
      <c r="I115" s="14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U116</f>
        <v>100000</v>
      </c>
      <c r="V115" s="16">
        <f>V116</f>
        <v>47049.72</v>
      </c>
      <c r="W115" s="16">
        <f t="shared" si="2"/>
        <v>47.05</v>
      </c>
    </row>
    <row r="116" spans="1:23" ht="41.4" x14ac:dyDescent="0.25">
      <c r="A116" s="3"/>
      <c r="B116" s="6"/>
      <c r="C116" s="17" t="s">
        <v>135</v>
      </c>
      <c r="D116" s="17" t="s">
        <v>154</v>
      </c>
      <c r="E116" s="18" t="s">
        <v>155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100000</v>
      </c>
      <c r="V116" s="19">
        <v>47049.72</v>
      </c>
      <c r="W116" s="19">
        <f t="shared" si="2"/>
        <v>47.05</v>
      </c>
    </row>
    <row r="117" spans="1:23" ht="19.8" customHeight="1" x14ac:dyDescent="0.25">
      <c r="A117" s="2"/>
      <c r="B117" s="5"/>
      <c r="C117" s="14" t="s">
        <v>87</v>
      </c>
      <c r="D117" s="14" t="s">
        <v>156</v>
      </c>
      <c r="E117" s="15" t="s">
        <v>157</v>
      </c>
      <c r="F117" s="14"/>
      <c r="G117" s="14"/>
      <c r="H117" s="14"/>
      <c r="I117" s="14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f>U118</f>
        <v>148000</v>
      </c>
      <c r="V117" s="16">
        <f>V118</f>
        <v>836.91</v>
      </c>
      <c r="W117" s="16">
        <f t="shared" si="2"/>
        <v>0.56999999999999995</v>
      </c>
    </row>
    <row r="118" spans="1:23" ht="27.6" x14ac:dyDescent="0.25">
      <c r="A118" s="2"/>
      <c r="B118" s="5"/>
      <c r="C118" s="14" t="s">
        <v>87</v>
      </c>
      <c r="D118" s="14" t="s">
        <v>158</v>
      </c>
      <c r="E118" s="15" t="s">
        <v>159</v>
      </c>
      <c r="F118" s="14"/>
      <c r="G118" s="14"/>
      <c r="H118" s="14"/>
      <c r="I118" s="14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>
        <f>U119</f>
        <v>148000</v>
      </c>
      <c r="V118" s="16">
        <f>V119</f>
        <v>836.91</v>
      </c>
      <c r="W118" s="16">
        <f t="shared" si="2"/>
        <v>0.56999999999999995</v>
      </c>
    </row>
    <row r="119" spans="1:23" ht="41.4" x14ac:dyDescent="0.25">
      <c r="A119" s="3"/>
      <c r="B119" s="6"/>
      <c r="C119" s="17" t="s">
        <v>87</v>
      </c>
      <c r="D119" s="17" t="s">
        <v>160</v>
      </c>
      <c r="E119" s="18" t="s">
        <v>161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148000</v>
      </c>
      <c r="V119" s="19">
        <v>836.91</v>
      </c>
      <c r="W119" s="19">
        <f t="shared" si="2"/>
        <v>0.56999999999999995</v>
      </c>
    </row>
    <row r="120" spans="1:23" ht="27.6" x14ac:dyDescent="0.25">
      <c r="A120" s="2"/>
      <c r="B120" s="5"/>
      <c r="C120" s="14" t="s">
        <v>3</v>
      </c>
      <c r="D120" s="14" t="s">
        <v>162</v>
      </c>
      <c r="E120" s="15" t="s">
        <v>163</v>
      </c>
      <c r="F120" s="14"/>
      <c r="G120" s="14"/>
      <c r="H120" s="14"/>
      <c r="I120" s="14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>
        <f>SUM(U121)</f>
        <v>835900</v>
      </c>
      <c r="V120" s="16">
        <f>SUM(V121)</f>
        <v>786776.34000000008</v>
      </c>
      <c r="W120" s="16">
        <f t="shared" si="2"/>
        <v>94.12</v>
      </c>
    </row>
    <row r="121" spans="1:23" ht="21" customHeight="1" x14ac:dyDescent="0.25">
      <c r="A121" s="2"/>
      <c r="B121" s="5"/>
      <c r="C121" s="14" t="s">
        <v>3</v>
      </c>
      <c r="D121" s="14" t="s">
        <v>164</v>
      </c>
      <c r="E121" s="15" t="s">
        <v>165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SUM(U122+U127)</f>
        <v>835900</v>
      </c>
      <c r="V121" s="16">
        <f>SUM(V122+V127)</f>
        <v>786776.34000000008</v>
      </c>
      <c r="W121" s="16">
        <f t="shared" si="2"/>
        <v>94.12</v>
      </c>
    </row>
    <row r="122" spans="1:23" ht="27.6" x14ac:dyDescent="0.25">
      <c r="A122" s="2"/>
      <c r="B122" s="5"/>
      <c r="C122" s="14" t="s">
        <v>3</v>
      </c>
      <c r="D122" s="14" t="s">
        <v>166</v>
      </c>
      <c r="E122" s="15" t="s">
        <v>167</v>
      </c>
      <c r="F122" s="14"/>
      <c r="G122" s="14"/>
      <c r="H122" s="14"/>
      <c r="I122" s="14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f>U123</f>
        <v>835900</v>
      </c>
      <c r="V122" s="16">
        <f>V123</f>
        <v>503504.9</v>
      </c>
      <c r="W122" s="16">
        <f t="shared" si="2"/>
        <v>60.24</v>
      </c>
    </row>
    <row r="123" spans="1:23" ht="27.6" x14ac:dyDescent="0.25">
      <c r="A123" s="2"/>
      <c r="B123" s="5"/>
      <c r="C123" s="14" t="s">
        <v>3</v>
      </c>
      <c r="D123" s="14" t="s">
        <v>168</v>
      </c>
      <c r="E123" s="15" t="s">
        <v>169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SUM(U124:U126)</f>
        <v>835900</v>
      </c>
      <c r="V123" s="16">
        <f>SUM(V124:V126)</f>
        <v>503504.9</v>
      </c>
      <c r="W123" s="16">
        <f t="shared" si="2"/>
        <v>60.24</v>
      </c>
    </row>
    <row r="124" spans="1:23" ht="27.6" x14ac:dyDescent="0.25">
      <c r="A124" s="3"/>
      <c r="B124" s="6"/>
      <c r="C124" s="17" t="s">
        <v>87</v>
      </c>
      <c r="D124" s="17" t="s">
        <v>168</v>
      </c>
      <c r="E124" s="18" t="s">
        <v>169</v>
      </c>
      <c r="F124" s="17"/>
      <c r="G124" s="17"/>
      <c r="H124" s="17"/>
      <c r="I124" s="17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v>305200</v>
      </c>
      <c r="V124" s="19">
        <v>68819.63</v>
      </c>
      <c r="W124" s="19">
        <f t="shared" si="2"/>
        <v>22.55</v>
      </c>
    </row>
    <row r="125" spans="1:23" ht="27.6" x14ac:dyDescent="0.25">
      <c r="A125" s="3"/>
      <c r="B125" s="6"/>
      <c r="C125" s="17" t="s">
        <v>112</v>
      </c>
      <c r="D125" s="17" t="s">
        <v>168</v>
      </c>
      <c r="E125" s="18" t="s">
        <v>169</v>
      </c>
      <c r="F125" s="17"/>
      <c r="G125" s="17"/>
      <c r="H125" s="17"/>
      <c r="I125" s="17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>
        <v>70000</v>
      </c>
      <c r="V125" s="19">
        <v>0</v>
      </c>
      <c r="W125" s="19">
        <f t="shared" si="2"/>
        <v>0</v>
      </c>
    </row>
    <row r="126" spans="1:23" ht="27.6" x14ac:dyDescent="0.25">
      <c r="A126" s="3"/>
      <c r="B126" s="6"/>
      <c r="C126" s="17" t="s">
        <v>99</v>
      </c>
      <c r="D126" s="17" t="s">
        <v>168</v>
      </c>
      <c r="E126" s="18" t="s">
        <v>169</v>
      </c>
      <c r="F126" s="17"/>
      <c r="G126" s="17"/>
      <c r="H126" s="17"/>
      <c r="I126" s="17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>
        <v>460700</v>
      </c>
      <c r="V126" s="19">
        <v>434685.27</v>
      </c>
      <c r="W126" s="19">
        <f t="shared" si="2"/>
        <v>94.35</v>
      </c>
    </row>
    <row r="127" spans="1:23" ht="18.600000000000001" customHeight="1" x14ac:dyDescent="0.25">
      <c r="A127" s="3"/>
      <c r="B127" s="29"/>
      <c r="C127" s="23" t="s">
        <v>3</v>
      </c>
      <c r="D127" s="23" t="s">
        <v>422</v>
      </c>
      <c r="E127" s="24" t="s">
        <v>423</v>
      </c>
      <c r="F127" s="23"/>
      <c r="G127" s="23"/>
      <c r="H127" s="23"/>
      <c r="I127" s="23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>
        <f>SUM(U128:U130)</f>
        <v>0</v>
      </c>
      <c r="V127" s="16">
        <f>SUM(V128:V130)</f>
        <v>283271.44</v>
      </c>
      <c r="W127" s="16" t="s">
        <v>406</v>
      </c>
    </row>
    <row r="128" spans="1:23" ht="15.6" x14ac:dyDescent="0.25">
      <c r="A128" s="3"/>
      <c r="B128" s="29"/>
      <c r="C128" s="17" t="s">
        <v>87</v>
      </c>
      <c r="D128" s="17" t="s">
        <v>422</v>
      </c>
      <c r="E128" s="18" t="s">
        <v>423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0</v>
      </c>
      <c r="V128" s="19">
        <v>3988.08</v>
      </c>
      <c r="W128" s="16" t="s">
        <v>406</v>
      </c>
    </row>
    <row r="129" spans="1:23" ht="15.6" x14ac:dyDescent="0.25">
      <c r="A129" s="3"/>
      <c r="B129" s="29"/>
      <c r="C129" s="17" t="s">
        <v>112</v>
      </c>
      <c r="D129" s="17" t="s">
        <v>422</v>
      </c>
      <c r="E129" s="18" t="s">
        <v>423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0</v>
      </c>
      <c r="V129" s="19">
        <v>279283.36</v>
      </c>
      <c r="W129" s="16" t="s">
        <v>406</v>
      </c>
    </row>
    <row r="130" spans="1:23" ht="15.6" hidden="1" x14ac:dyDescent="0.25">
      <c r="A130" s="3"/>
      <c r="B130" s="29"/>
      <c r="C130" s="17" t="s">
        <v>99</v>
      </c>
      <c r="D130" s="17" t="s">
        <v>422</v>
      </c>
      <c r="E130" s="18" t="s">
        <v>423</v>
      </c>
      <c r="F130" s="17"/>
      <c r="G130" s="17"/>
      <c r="H130" s="17"/>
      <c r="I130" s="17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6" t="s">
        <v>406</v>
      </c>
    </row>
    <row r="131" spans="1:23" ht="22.2" customHeight="1" x14ac:dyDescent="0.25">
      <c r="A131" s="2"/>
      <c r="B131" s="5"/>
      <c r="C131" s="14" t="s">
        <v>3</v>
      </c>
      <c r="D131" s="14" t="s">
        <v>170</v>
      </c>
      <c r="E131" s="15" t="s">
        <v>171</v>
      </c>
      <c r="F131" s="14"/>
      <c r="G131" s="14"/>
      <c r="H131" s="14"/>
      <c r="I131" s="14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SUM(U132+U134)</f>
        <v>10035800</v>
      </c>
      <c r="V131" s="16">
        <f>SUM(V132+V134)</f>
        <v>2887053.6599999997</v>
      </c>
      <c r="W131" s="16">
        <f t="shared" si="2"/>
        <v>28.77</v>
      </c>
    </row>
    <row r="132" spans="1:23" ht="19.8" customHeight="1" x14ac:dyDescent="0.25">
      <c r="A132" s="2"/>
      <c r="B132" s="5"/>
      <c r="C132" s="14" t="s">
        <v>87</v>
      </c>
      <c r="D132" s="14" t="s">
        <v>172</v>
      </c>
      <c r="E132" s="15" t="s">
        <v>173</v>
      </c>
      <c r="F132" s="14"/>
      <c r="G132" s="14"/>
      <c r="H132" s="14"/>
      <c r="I132" s="14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>
        <f>U133</f>
        <v>10035800</v>
      </c>
      <c r="V132" s="16">
        <f>SUM(V133)</f>
        <v>2883743.51</v>
      </c>
      <c r="W132" s="16">
        <f t="shared" si="2"/>
        <v>28.73</v>
      </c>
    </row>
    <row r="133" spans="1:23" ht="22.2" customHeight="1" x14ac:dyDescent="0.25">
      <c r="A133" s="3"/>
      <c r="B133" s="6"/>
      <c r="C133" s="17" t="s">
        <v>87</v>
      </c>
      <c r="D133" s="17" t="s">
        <v>174</v>
      </c>
      <c r="E133" s="18" t="s">
        <v>175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10035800</v>
      </c>
      <c r="V133" s="19">
        <v>2883743.51</v>
      </c>
      <c r="W133" s="19">
        <f t="shared" si="2"/>
        <v>28.73</v>
      </c>
    </row>
    <row r="134" spans="1:23" ht="55.2" x14ac:dyDescent="0.25">
      <c r="A134" s="3"/>
      <c r="B134" s="29"/>
      <c r="C134" s="23" t="s">
        <v>3</v>
      </c>
      <c r="D134" s="23" t="s">
        <v>424</v>
      </c>
      <c r="E134" s="24" t="s">
        <v>425</v>
      </c>
      <c r="F134" s="23"/>
      <c r="G134" s="23"/>
      <c r="H134" s="23"/>
      <c r="I134" s="23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>
        <f>SUM(U136+U135)</f>
        <v>0</v>
      </c>
      <c r="V134" s="16">
        <f>SUM(V136+V135)</f>
        <v>3310.15</v>
      </c>
      <c r="W134" s="16" t="s">
        <v>406</v>
      </c>
    </row>
    <row r="135" spans="1:23" ht="55.2" hidden="1" x14ac:dyDescent="0.25">
      <c r="A135" s="3"/>
      <c r="B135" s="29"/>
      <c r="C135" s="17" t="s">
        <v>87</v>
      </c>
      <c r="D135" s="17" t="s">
        <v>486</v>
      </c>
      <c r="E135" s="18" t="s">
        <v>487</v>
      </c>
      <c r="F135" s="17"/>
      <c r="G135" s="17"/>
      <c r="H135" s="17"/>
      <c r="I135" s="17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 t="s">
        <v>406</v>
      </c>
    </row>
    <row r="136" spans="1:23" ht="65.400000000000006" customHeight="1" x14ac:dyDescent="0.25">
      <c r="A136" s="3"/>
      <c r="B136" s="29"/>
      <c r="C136" s="17" t="s">
        <v>99</v>
      </c>
      <c r="D136" s="17" t="s">
        <v>489</v>
      </c>
      <c r="E136" s="18" t="s">
        <v>488</v>
      </c>
      <c r="F136" s="17"/>
      <c r="G136" s="17"/>
      <c r="H136" s="17"/>
      <c r="I136" s="17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>
        <v>0</v>
      </c>
      <c r="V136" s="19">
        <v>3310.15</v>
      </c>
      <c r="W136" s="16" t="s">
        <v>406</v>
      </c>
    </row>
    <row r="137" spans="1:23" ht="19.2" customHeight="1" x14ac:dyDescent="0.25">
      <c r="A137" s="2"/>
      <c r="B137" s="5"/>
      <c r="C137" s="14" t="s">
        <v>3</v>
      </c>
      <c r="D137" s="14" t="s">
        <v>176</v>
      </c>
      <c r="E137" s="15" t="s">
        <v>177</v>
      </c>
      <c r="F137" s="14"/>
      <c r="G137" s="14"/>
      <c r="H137" s="14"/>
      <c r="I137" s="14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>
        <f>SUM(U138+U174+U176+U184+U196+U158)</f>
        <v>3033300</v>
      </c>
      <c r="V137" s="16">
        <f>SUM(V138+V174+V176+V184+V196+V158)</f>
        <v>3950924.27</v>
      </c>
      <c r="W137" s="16">
        <f t="shared" si="2"/>
        <v>130.25</v>
      </c>
    </row>
    <row r="138" spans="1:23" ht="33.6" customHeight="1" x14ac:dyDescent="0.25">
      <c r="A138" s="2"/>
      <c r="B138" s="5"/>
      <c r="C138" s="14" t="s">
        <v>3</v>
      </c>
      <c r="D138" s="14" t="s">
        <v>178</v>
      </c>
      <c r="E138" s="15" t="s">
        <v>179</v>
      </c>
      <c r="F138" s="14"/>
      <c r="G138" s="14"/>
      <c r="H138" s="14"/>
      <c r="I138" s="14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SUM(U139+U143+U146+U150+U152+U160+U162+U164+U166+U170+U154+U156)</f>
        <v>1801500</v>
      </c>
      <c r="V138" s="16">
        <f>SUM(V139+V143+V146+V150+V152+V160+V162+V164+V166+V170+V154+V156)</f>
        <v>398053.6</v>
      </c>
      <c r="W138" s="16">
        <f t="shared" si="2"/>
        <v>22.1</v>
      </c>
    </row>
    <row r="139" spans="1:23" ht="51" customHeight="1" x14ac:dyDescent="0.25">
      <c r="A139" s="2"/>
      <c r="B139" s="5"/>
      <c r="C139" s="14" t="s">
        <v>3</v>
      </c>
      <c r="D139" s="14" t="s">
        <v>180</v>
      </c>
      <c r="E139" s="15" t="s">
        <v>181</v>
      </c>
      <c r="F139" s="14"/>
      <c r="G139" s="14"/>
      <c r="H139" s="14"/>
      <c r="I139" s="14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>
        <f>U140</f>
        <v>23100</v>
      </c>
      <c r="V139" s="16">
        <f>V140</f>
        <v>4591.8599999999997</v>
      </c>
      <c r="W139" s="16">
        <f t="shared" si="2"/>
        <v>19.88</v>
      </c>
    </row>
    <row r="140" spans="1:23" ht="62.4" customHeight="1" x14ac:dyDescent="0.25">
      <c r="A140" s="2"/>
      <c r="B140" s="5"/>
      <c r="C140" s="14" t="s">
        <v>3</v>
      </c>
      <c r="D140" s="14" t="s">
        <v>182</v>
      </c>
      <c r="E140" s="21" t="s">
        <v>183</v>
      </c>
      <c r="F140" s="14"/>
      <c r="G140" s="14"/>
      <c r="H140" s="14"/>
      <c r="I140" s="14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>
        <f>SUM(U141:U142)</f>
        <v>23100</v>
      </c>
      <c r="V140" s="16">
        <f>SUM(V141:V142)</f>
        <v>4591.8599999999997</v>
      </c>
      <c r="W140" s="16">
        <f t="shared" si="2"/>
        <v>19.88</v>
      </c>
    </row>
    <row r="141" spans="1:23" ht="58.8" customHeight="1" x14ac:dyDescent="0.25">
      <c r="A141" s="3"/>
      <c r="B141" s="6"/>
      <c r="C141" s="17" t="s">
        <v>184</v>
      </c>
      <c r="D141" s="17" t="s">
        <v>182</v>
      </c>
      <c r="E141" s="20" t="s">
        <v>183</v>
      </c>
      <c r="F141" s="17"/>
      <c r="G141" s="17"/>
      <c r="H141" s="17"/>
      <c r="I141" s="17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v>13100</v>
      </c>
      <c r="V141" s="19">
        <v>1110.6400000000001</v>
      </c>
      <c r="W141" s="19">
        <f t="shared" si="2"/>
        <v>8.48</v>
      </c>
    </row>
    <row r="142" spans="1:23" ht="62.4" customHeight="1" x14ac:dyDescent="0.25">
      <c r="A142" s="3"/>
      <c r="B142" s="6"/>
      <c r="C142" s="17" t="s">
        <v>185</v>
      </c>
      <c r="D142" s="17" t="s">
        <v>182</v>
      </c>
      <c r="E142" s="20" t="s">
        <v>183</v>
      </c>
      <c r="F142" s="17"/>
      <c r="G142" s="17"/>
      <c r="H142" s="17"/>
      <c r="I142" s="17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>
        <v>10000</v>
      </c>
      <c r="V142" s="19">
        <v>3481.22</v>
      </c>
      <c r="W142" s="19">
        <f t="shared" si="2"/>
        <v>34.81</v>
      </c>
    </row>
    <row r="143" spans="1:23" ht="61.2" customHeight="1" x14ac:dyDescent="0.25">
      <c r="A143" s="2"/>
      <c r="B143" s="5"/>
      <c r="C143" s="14" t="s">
        <v>3</v>
      </c>
      <c r="D143" s="14" t="s">
        <v>186</v>
      </c>
      <c r="E143" s="15" t="s">
        <v>187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U145+U144</f>
        <v>480000</v>
      </c>
      <c r="V143" s="16">
        <f>V145+V144</f>
        <v>100592.8</v>
      </c>
      <c r="W143" s="16">
        <f t="shared" si="2"/>
        <v>20.96</v>
      </c>
    </row>
    <row r="144" spans="1:23" ht="72" customHeight="1" x14ac:dyDescent="0.25">
      <c r="A144" s="2"/>
      <c r="B144" s="30"/>
      <c r="C144" s="17" t="s">
        <v>184</v>
      </c>
      <c r="D144" s="17" t="s">
        <v>188</v>
      </c>
      <c r="E144" s="18" t="s">
        <v>189</v>
      </c>
      <c r="F144" s="17"/>
      <c r="G144" s="17"/>
      <c r="H144" s="17"/>
      <c r="I144" s="17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>
        <v>20000</v>
      </c>
      <c r="V144" s="19">
        <v>8030.86</v>
      </c>
      <c r="W144" s="19">
        <f t="shared" si="2"/>
        <v>40.15</v>
      </c>
    </row>
    <row r="145" spans="1:23" ht="74.400000000000006" customHeight="1" x14ac:dyDescent="0.25">
      <c r="A145" s="3"/>
      <c r="B145" s="6"/>
      <c r="C145" s="17" t="s">
        <v>185</v>
      </c>
      <c r="D145" s="17" t="s">
        <v>188</v>
      </c>
      <c r="E145" s="20" t="s">
        <v>189</v>
      </c>
      <c r="F145" s="17"/>
      <c r="G145" s="17"/>
      <c r="H145" s="17"/>
      <c r="I145" s="17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>
        <v>460000</v>
      </c>
      <c r="V145" s="19">
        <v>92561.94</v>
      </c>
      <c r="W145" s="19">
        <f t="shared" si="2"/>
        <v>20.12</v>
      </c>
    </row>
    <row r="146" spans="1:23" ht="46.8" customHeight="1" x14ac:dyDescent="0.25">
      <c r="A146" s="2"/>
      <c r="B146" s="5"/>
      <c r="C146" s="14" t="s">
        <v>3</v>
      </c>
      <c r="D146" s="14" t="s">
        <v>190</v>
      </c>
      <c r="E146" s="15" t="s">
        <v>191</v>
      </c>
      <c r="F146" s="14"/>
      <c r="G146" s="14"/>
      <c r="H146" s="14"/>
      <c r="I146" s="14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>
        <f>U147</f>
        <v>263000</v>
      </c>
      <c r="V146" s="16">
        <f>V147</f>
        <v>7219.7300000000005</v>
      </c>
      <c r="W146" s="16">
        <f t="shared" si="2"/>
        <v>2.75</v>
      </c>
    </row>
    <row r="147" spans="1:23" ht="64.2" customHeight="1" x14ac:dyDescent="0.25">
      <c r="A147" s="2"/>
      <c r="B147" s="5"/>
      <c r="C147" s="14" t="s">
        <v>3</v>
      </c>
      <c r="D147" s="14" t="s">
        <v>192</v>
      </c>
      <c r="E147" s="21" t="s">
        <v>193</v>
      </c>
      <c r="F147" s="14"/>
      <c r="G147" s="14"/>
      <c r="H147" s="14"/>
      <c r="I147" s="14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>
        <f>SUM(U148:U149)</f>
        <v>263000</v>
      </c>
      <c r="V147" s="16">
        <f>SUM(V148:V149)</f>
        <v>7219.7300000000005</v>
      </c>
      <c r="W147" s="16">
        <f t="shared" si="2"/>
        <v>2.75</v>
      </c>
    </row>
    <row r="148" spans="1:23" ht="61.2" customHeight="1" x14ac:dyDescent="0.25">
      <c r="A148" s="3"/>
      <c r="B148" s="6"/>
      <c r="C148" s="17" t="s">
        <v>184</v>
      </c>
      <c r="D148" s="17" t="s">
        <v>192</v>
      </c>
      <c r="E148" s="20" t="s">
        <v>193</v>
      </c>
      <c r="F148" s="17"/>
      <c r="G148" s="17"/>
      <c r="H148" s="17"/>
      <c r="I148" s="17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v>3000</v>
      </c>
      <c r="V148" s="19">
        <v>1.05</v>
      </c>
      <c r="W148" s="19">
        <f t="shared" si="2"/>
        <v>0.04</v>
      </c>
    </row>
    <row r="149" spans="1:23" ht="59.4" customHeight="1" x14ac:dyDescent="0.25">
      <c r="A149" s="3"/>
      <c r="B149" s="6"/>
      <c r="C149" s="17" t="s">
        <v>185</v>
      </c>
      <c r="D149" s="17" t="s">
        <v>192</v>
      </c>
      <c r="E149" s="20" t="s">
        <v>193</v>
      </c>
      <c r="F149" s="17"/>
      <c r="G149" s="17"/>
      <c r="H149" s="17"/>
      <c r="I149" s="17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v>260000</v>
      </c>
      <c r="V149" s="19">
        <v>7218.68</v>
      </c>
      <c r="W149" s="19">
        <f t="shared" si="2"/>
        <v>2.78</v>
      </c>
    </row>
    <row r="150" spans="1:23" ht="47.4" customHeight="1" x14ac:dyDescent="0.25">
      <c r="A150" s="2"/>
      <c r="B150" s="5"/>
      <c r="C150" s="14" t="s">
        <v>185</v>
      </c>
      <c r="D150" s="14" t="s">
        <v>194</v>
      </c>
      <c r="E150" s="15" t="s">
        <v>195</v>
      </c>
      <c r="F150" s="14"/>
      <c r="G150" s="14"/>
      <c r="H150" s="14"/>
      <c r="I150" s="14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>
        <f>U151</f>
        <v>6900</v>
      </c>
      <c r="V150" s="16">
        <f>V151</f>
        <v>60761.24</v>
      </c>
      <c r="W150" s="16">
        <f t="shared" si="2"/>
        <v>880.6</v>
      </c>
    </row>
    <row r="151" spans="1:23" ht="61.2" customHeight="1" x14ac:dyDescent="0.25">
      <c r="A151" s="3"/>
      <c r="B151" s="6"/>
      <c r="C151" s="17" t="s">
        <v>185</v>
      </c>
      <c r="D151" s="17" t="s">
        <v>196</v>
      </c>
      <c r="E151" s="20" t="s">
        <v>197</v>
      </c>
      <c r="F151" s="17"/>
      <c r="G151" s="17"/>
      <c r="H151" s="17"/>
      <c r="I151" s="17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v>6900</v>
      </c>
      <c r="V151" s="19">
        <v>60761.24</v>
      </c>
      <c r="W151" s="19">
        <f t="shared" si="2"/>
        <v>880.6</v>
      </c>
    </row>
    <row r="152" spans="1:23" ht="45.6" customHeight="1" x14ac:dyDescent="0.25">
      <c r="A152" s="2"/>
      <c r="B152" s="5"/>
      <c r="C152" s="14" t="s">
        <v>185</v>
      </c>
      <c r="D152" s="14" t="s">
        <v>198</v>
      </c>
      <c r="E152" s="15" t="s">
        <v>199</v>
      </c>
      <c r="F152" s="14"/>
      <c r="G152" s="14"/>
      <c r="H152" s="14"/>
      <c r="I152" s="14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>
        <f>U153</f>
        <v>0</v>
      </c>
      <c r="V152" s="16">
        <f>V153</f>
        <v>24900.38</v>
      </c>
      <c r="W152" s="19" t="s">
        <v>406</v>
      </c>
    </row>
    <row r="153" spans="1:23" ht="63" customHeight="1" x14ac:dyDescent="0.25">
      <c r="A153" s="3"/>
      <c r="B153" s="6"/>
      <c r="C153" s="17" t="s">
        <v>185</v>
      </c>
      <c r="D153" s="17" t="s">
        <v>200</v>
      </c>
      <c r="E153" s="20" t="s">
        <v>201</v>
      </c>
      <c r="F153" s="17"/>
      <c r="G153" s="17"/>
      <c r="H153" s="17"/>
      <c r="I153" s="17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>
        <v>0</v>
      </c>
      <c r="V153" s="19">
        <v>24900.38</v>
      </c>
      <c r="W153" s="19" t="s">
        <v>406</v>
      </c>
    </row>
    <row r="154" spans="1:23" ht="47.4" customHeight="1" x14ac:dyDescent="0.25">
      <c r="A154" s="3"/>
      <c r="B154" s="29"/>
      <c r="C154" s="23" t="s">
        <v>3</v>
      </c>
      <c r="D154" s="23" t="s">
        <v>426</v>
      </c>
      <c r="E154" s="21" t="s">
        <v>429</v>
      </c>
      <c r="F154" s="23"/>
      <c r="G154" s="23"/>
      <c r="H154" s="23"/>
      <c r="I154" s="23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>
        <f>SUM(U155)</f>
        <v>3500</v>
      </c>
      <c r="V154" s="16">
        <f>SUM(V155)</f>
        <v>0</v>
      </c>
      <c r="W154" s="19">
        <f t="shared" ref="W154:W163" si="3">ROUND(V154/U154*100,2)</f>
        <v>0</v>
      </c>
    </row>
    <row r="155" spans="1:23" ht="63" customHeight="1" x14ac:dyDescent="0.25">
      <c r="A155" s="3"/>
      <c r="B155" s="29"/>
      <c r="C155" s="17" t="s">
        <v>185</v>
      </c>
      <c r="D155" s="17" t="s">
        <v>427</v>
      </c>
      <c r="E155" s="20" t="s">
        <v>428</v>
      </c>
      <c r="F155" s="17"/>
      <c r="G155" s="17"/>
      <c r="H155" s="17"/>
      <c r="I155" s="17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>
        <v>3500</v>
      </c>
      <c r="V155" s="19">
        <v>0</v>
      </c>
      <c r="W155" s="19">
        <f t="shared" si="3"/>
        <v>0</v>
      </c>
    </row>
    <row r="156" spans="1:23" ht="43.8" customHeight="1" x14ac:dyDescent="0.25">
      <c r="A156" s="3"/>
      <c r="B156" s="29"/>
      <c r="C156" s="23" t="s">
        <v>184</v>
      </c>
      <c r="D156" s="23" t="s">
        <v>430</v>
      </c>
      <c r="E156" s="21" t="s">
        <v>433</v>
      </c>
      <c r="F156" s="23"/>
      <c r="G156" s="23"/>
      <c r="H156" s="23"/>
      <c r="I156" s="23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>
        <f>SUM(U157)</f>
        <v>2000</v>
      </c>
      <c r="V156" s="16">
        <f>SUM(V157)</f>
        <v>0</v>
      </c>
      <c r="W156" s="19">
        <f t="shared" si="3"/>
        <v>0</v>
      </c>
    </row>
    <row r="157" spans="1:23" ht="46.8" customHeight="1" x14ac:dyDescent="0.25">
      <c r="A157" s="3"/>
      <c r="B157" s="29"/>
      <c r="C157" s="17" t="s">
        <v>184</v>
      </c>
      <c r="D157" s="17" t="s">
        <v>431</v>
      </c>
      <c r="E157" s="20" t="s">
        <v>432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2000</v>
      </c>
      <c r="V157" s="19">
        <v>0</v>
      </c>
      <c r="W157" s="19">
        <f t="shared" si="3"/>
        <v>0</v>
      </c>
    </row>
    <row r="158" spans="1:23" ht="46.8" hidden="1" customHeight="1" x14ac:dyDescent="0.25">
      <c r="A158" s="3"/>
      <c r="B158" s="29"/>
      <c r="C158" s="40" t="s">
        <v>185</v>
      </c>
      <c r="D158" s="40" t="s">
        <v>513</v>
      </c>
      <c r="E158" s="21" t="s">
        <v>515</v>
      </c>
      <c r="F158" s="17"/>
      <c r="G158" s="17"/>
      <c r="H158" s="17"/>
      <c r="I158" s="17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6">
        <f>U159</f>
        <v>0</v>
      </c>
      <c r="V158" s="16">
        <f>V159</f>
        <v>0</v>
      </c>
      <c r="W158" s="19" t="e">
        <f t="shared" si="3"/>
        <v>#DIV/0!</v>
      </c>
    </row>
    <row r="159" spans="1:23" ht="64.8" hidden="1" customHeight="1" x14ac:dyDescent="0.25">
      <c r="A159" s="3"/>
      <c r="B159" s="29"/>
      <c r="C159" s="17" t="s">
        <v>185</v>
      </c>
      <c r="D159" s="17" t="s">
        <v>514</v>
      </c>
      <c r="E159" s="20" t="s">
        <v>516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 t="e">
        <f t="shared" si="3"/>
        <v>#DIV/0!</v>
      </c>
    </row>
    <row r="160" spans="1:23" ht="61.2" customHeight="1" x14ac:dyDescent="0.25">
      <c r="A160" s="2"/>
      <c r="B160" s="5"/>
      <c r="C160" s="14" t="s">
        <v>185</v>
      </c>
      <c r="D160" s="14" t="s">
        <v>202</v>
      </c>
      <c r="E160" s="15" t="s">
        <v>203</v>
      </c>
      <c r="F160" s="14"/>
      <c r="G160" s="14"/>
      <c r="H160" s="14"/>
      <c r="I160" s="14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f>U161</f>
        <v>190000</v>
      </c>
      <c r="V160" s="16">
        <f>V161</f>
        <v>7536.61</v>
      </c>
      <c r="W160" s="19">
        <f t="shared" si="3"/>
        <v>3.97</v>
      </c>
    </row>
    <row r="161" spans="1:23" ht="62.4" customHeight="1" x14ac:dyDescent="0.25">
      <c r="A161" s="3"/>
      <c r="B161" s="6"/>
      <c r="C161" s="17" t="s">
        <v>185</v>
      </c>
      <c r="D161" s="17" t="s">
        <v>204</v>
      </c>
      <c r="E161" s="20" t="s">
        <v>205</v>
      </c>
      <c r="F161" s="17"/>
      <c r="G161" s="17"/>
      <c r="H161" s="17"/>
      <c r="I161" s="17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190000</v>
      </c>
      <c r="V161" s="19">
        <v>7536.61</v>
      </c>
      <c r="W161" s="19">
        <f t="shared" si="3"/>
        <v>3.97</v>
      </c>
    </row>
    <row r="162" spans="1:23" s="31" customFormat="1" ht="62.4" customHeight="1" x14ac:dyDescent="0.25">
      <c r="A162" s="2"/>
      <c r="B162" s="5"/>
      <c r="C162" s="23" t="s">
        <v>185</v>
      </c>
      <c r="D162" s="23" t="s">
        <v>206</v>
      </c>
      <c r="E162" s="24" t="s">
        <v>207</v>
      </c>
      <c r="F162" s="23"/>
      <c r="G162" s="23"/>
      <c r="H162" s="23"/>
      <c r="I162" s="23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U163</f>
        <v>45000</v>
      </c>
      <c r="V162" s="16">
        <f>V163</f>
        <v>1050</v>
      </c>
      <c r="W162" s="19">
        <f t="shared" si="3"/>
        <v>2.33</v>
      </c>
    </row>
    <row r="163" spans="1:23" ht="75.599999999999994" customHeight="1" x14ac:dyDescent="0.25">
      <c r="A163" s="3"/>
      <c r="B163" s="6"/>
      <c r="C163" s="17" t="s">
        <v>185</v>
      </c>
      <c r="D163" s="17" t="s">
        <v>208</v>
      </c>
      <c r="E163" s="20" t="s">
        <v>209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45000</v>
      </c>
      <c r="V163" s="19">
        <v>1050</v>
      </c>
      <c r="W163" s="19">
        <f t="shared" si="3"/>
        <v>2.33</v>
      </c>
    </row>
    <row r="164" spans="1:23" ht="46.8" customHeight="1" x14ac:dyDescent="0.25">
      <c r="A164" s="2"/>
      <c r="B164" s="5"/>
      <c r="C164" s="14" t="s">
        <v>185</v>
      </c>
      <c r="D164" s="14" t="s">
        <v>210</v>
      </c>
      <c r="E164" s="15" t="s">
        <v>211</v>
      </c>
      <c r="F164" s="14"/>
      <c r="G164" s="14"/>
      <c r="H164" s="14"/>
      <c r="I164" s="14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>
        <f>U165</f>
        <v>10000</v>
      </c>
      <c r="V164" s="16">
        <f>V165</f>
        <v>-477.56</v>
      </c>
      <c r="W164" s="16">
        <f t="shared" ref="W164:W222" si="4">ROUND(V164/U164*100,2)</f>
        <v>-4.78</v>
      </c>
    </row>
    <row r="165" spans="1:23" ht="61.2" customHeight="1" x14ac:dyDescent="0.25">
      <c r="A165" s="3"/>
      <c r="B165" s="6"/>
      <c r="C165" s="17" t="s">
        <v>185</v>
      </c>
      <c r="D165" s="17" t="s">
        <v>212</v>
      </c>
      <c r="E165" s="20" t="s">
        <v>213</v>
      </c>
      <c r="F165" s="17"/>
      <c r="G165" s="17"/>
      <c r="H165" s="17"/>
      <c r="I165" s="1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10000</v>
      </c>
      <c r="V165" s="19">
        <v>-477.56</v>
      </c>
      <c r="W165" s="19">
        <f t="shared" si="4"/>
        <v>-4.78</v>
      </c>
    </row>
    <row r="166" spans="1:23" ht="46.8" customHeight="1" x14ac:dyDescent="0.25">
      <c r="A166" s="2"/>
      <c r="B166" s="5"/>
      <c r="C166" s="14" t="s">
        <v>3</v>
      </c>
      <c r="D166" s="14" t="s">
        <v>214</v>
      </c>
      <c r="E166" s="15" t="s">
        <v>215</v>
      </c>
      <c r="F166" s="14"/>
      <c r="G166" s="14"/>
      <c r="H166" s="14"/>
      <c r="I166" s="14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>
        <f>U167</f>
        <v>78000</v>
      </c>
      <c r="V166" s="16">
        <f>V167</f>
        <v>22028.880000000001</v>
      </c>
      <c r="W166" s="16">
        <f t="shared" si="4"/>
        <v>28.24</v>
      </c>
    </row>
    <row r="167" spans="1:23" ht="66" customHeight="1" x14ac:dyDescent="0.25">
      <c r="A167" s="2"/>
      <c r="B167" s="5"/>
      <c r="C167" s="14" t="s">
        <v>3</v>
      </c>
      <c r="D167" s="14" t="s">
        <v>216</v>
      </c>
      <c r="E167" s="21" t="s">
        <v>217</v>
      </c>
      <c r="F167" s="14"/>
      <c r="G167" s="14"/>
      <c r="H167" s="14"/>
      <c r="I167" s="14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>
        <f>SUM(U168:U169)</f>
        <v>78000</v>
      </c>
      <c r="V167" s="16">
        <f>SUM(V168:V169)</f>
        <v>22028.880000000001</v>
      </c>
      <c r="W167" s="16">
        <f t="shared" si="4"/>
        <v>28.24</v>
      </c>
    </row>
    <row r="168" spans="1:23" ht="62.4" customHeight="1" x14ac:dyDescent="0.25">
      <c r="A168" s="3"/>
      <c r="B168" s="6"/>
      <c r="C168" s="17" t="s">
        <v>184</v>
      </c>
      <c r="D168" s="17" t="s">
        <v>216</v>
      </c>
      <c r="E168" s="20" t="s">
        <v>217</v>
      </c>
      <c r="F168" s="17"/>
      <c r="G168" s="17"/>
      <c r="H168" s="17"/>
      <c r="I168" s="17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>
        <v>3000</v>
      </c>
      <c r="V168" s="19">
        <v>0</v>
      </c>
      <c r="W168" s="19">
        <f t="shared" si="4"/>
        <v>0</v>
      </c>
    </row>
    <row r="169" spans="1:23" ht="60.6" customHeight="1" x14ac:dyDescent="0.25">
      <c r="A169" s="3"/>
      <c r="B169" s="6"/>
      <c r="C169" s="17" t="s">
        <v>185</v>
      </c>
      <c r="D169" s="17" t="s">
        <v>216</v>
      </c>
      <c r="E169" s="20" t="s">
        <v>217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75000</v>
      </c>
      <c r="V169" s="19">
        <v>22028.880000000001</v>
      </c>
      <c r="W169" s="19">
        <f t="shared" si="4"/>
        <v>29.37</v>
      </c>
    </row>
    <row r="170" spans="1:23" ht="55.2" x14ac:dyDescent="0.25">
      <c r="A170" s="2"/>
      <c r="B170" s="5"/>
      <c r="C170" s="14" t="s">
        <v>3</v>
      </c>
      <c r="D170" s="14" t="s">
        <v>218</v>
      </c>
      <c r="E170" s="15" t="s">
        <v>219</v>
      </c>
      <c r="F170" s="14"/>
      <c r="G170" s="14"/>
      <c r="H170" s="14"/>
      <c r="I170" s="14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700000</v>
      </c>
      <c r="V170" s="16">
        <f>V171</f>
        <v>169849.66</v>
      </c>
      <c r="W170" s="16">
        <f t="shared" si="4"/>
        <v>24.26</v>
      </c>
    </row>
    <row r="171" spans="1:23" ht="69" x14ac:dyDescent="0.25">
      <c r="A171" s="2"/>
      <c r="B171" s="5"/>
      <c r="C171" s="14" t="s">
        <v>3</v>
      </c>
      <c r="D171" s="14" t="s">
        <v>220</v>
      </c>
      <c r="E171" s="21" t="s">
        <v>221</v>
      </c>
      <c r="F171" s="14"/>
      <c r="G171" s="14"/>
      <c r="H171" s="14"/>
      <c r="I171" s="14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>
        <f>SUM(U172:U173)</f>
        <v>700000</v>
      </c>
      <c r="V171" s="16">
        <f>SUM(V172:V173)</f>
        <v>169849.66</v>
      </c>
      <c r="W171" s="16">
        <f t="shared" si="4"/>
        <v>24.26</v>
      </c>
    </row>
    <row r="172" spans="1:23" ht="55.2" x14ac:dyDescent="0.25">
      <c r="A172" s="3"/>
      <c r="B172" s="6"/>
      <c r="C172" s="17" t="s">
        <v>184</v>
      </c>
      <c r="D172" s="17" t="s">
        <v>220</v>
      </c>
      <c r="E172" s="20" t="s">
        <v>221</v>
      </c>
      <c r="F172" s="17"/>
      <c r="G172" s="17"/>
      <c r="H172" s="17"/>
      <c r="I172" s="17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>
        <v>50000</v>
      </c>
      <c r="V172" s="19">
        <v>4875.82</v>
      </c>
      <c r="W172" s="19">
        <f t="shared" si="4"/>
        <v>9.75</v>
      </c>
    </row>
    <row r="173" spans="1:23" ht="60.6" customHeight="1" x14ac:dyDescent="0.25">
      <c r="A173" s="3"/>
      <c r="B173" s="6"/>
      <c r="C173" s="17" t="s">
        <v>185</v>
      </c>
      <c r="D173" s="17" t="s">
        <v>220</v>
      </c>
      <c r="E173" s="20" t="s">
        <v>221</v>
      </c>
      <c r="F173" s="17"/>
      <c r="G173" s="17"/>
      <c r="H173" s="17"/>
      <c r="I173" s="17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>
        <v>650000</v>
      </c>
      <c r="V173" s="19">
        <v>164973.84</v>
      </c>
      <c r="W173" s="19">
        <f t="shared" si="4"/>
        <v>25.38</v>
      </c>
    </row>
    <row r="174" spans="1:23" ht="31.2" customHeight="1" x14ac:dyDescent="0.25">
      <c r="A174" s="2"/>
      <c r="B174" s="5"/>
      <c r="C174" s="14" t="s">
        <v>112</v>
      </c>
      <c r="D174" s="14" t="s">
        <v>222</v>
      </c>
      <c r="E174" s="15" t="s">
        <v>223</v>
      </c>
      <c r="F174" s="14"/>
      <c r="G174" s="14"/>
      <c r="H174" s="14"/>
      <c r="I174" s="14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>
        <f>U175:V175</f>
        <v>100000</v>
      </c>
      <c r="V174" s="16">
        <f>V175:W175</f>
        <v>17504.48</v>
      </c>
      <c r="W174" s="16">
        <f t="shared" si="4"/>
        <v>17.5</v>
      </c>
    </row>
    <row r="175" spans="1:23" ht="33.6" customHeight="1" x14ac:dyDescent="0.25">
      <c r="A175" s="3"/>
      <c r="B175" s="6"/>
      <c r="C175" s="17" t="s">
        <v>112</v>
      </c>
      <c r="D175" s="17" t="s">
        <v>224</v>
      </c>
      <c r="E175" s="18" t="s">
        <v>225</v>
      </c>
      <c r="F175" s="17"/>
      <c r="G175" s="17"/>
      <c r="H175" s="17"/>
      <c r="I175" s="17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>
        <v>100000</v>
      </c>
      <c r="V175" s="19">
        <v>17504.48</v>
      </c>
      <c r="W175" s="19">
        <f t="shared" si="4"/>
        <v>17.5</v>
      </c>
    </row>
    <row r="176" spans="1:23" ht="71.400000000000006" customHeight="1" x14ac:dyDescent="0.25">
      <c r="A176" s="2"/>
      <c r="B176" s="5"/>
      <c r="C176" s="14" t="s">
        <v>3</v>
      </c>
      <c r="D176" s="14" t="s">
        <v>226</v>
      </c>
      <c r="E176" s="21" t="s">
        <v>227</v>
      </c>
      <c r="F176" s="14"/>
      <c r="G176" s="14"/>
      <c r="H176" s="14"/>
      <c r="I176" s="14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>
        <f>SUM(U177+U179)</f>
        <v>1052000</v>
      </c>
      <c r="V176" s="16">
        <f>SUM(V177+V179)</f>
        <v>510191.32</v>
      </c>
      <c r="W176" s="16">
        <f t="shared" si="4"/>
        <v>48.5</v>
      </c>
    </row>
    <row r="177" spans="1:23" ht="71.400000000000006" customHeight="1" x14ac:dyDescent="0.25">
      <c r="A177" s="2"/>
      <c r="B177" s="5"/>
      <c r="C177" s="23" t="s">
        <v>3</v>
      </c>
      <c r="D177" s="23" t="s">
        <v>434</v>
      </c>
      <c r="E177" s="21" t="s">
        <v>227</v>
      </c>
      <c r="F177" s="23"/>
      <c r="G177" s="23"/>
      <c r="H177" s="23"/>
      <c r="I177" s="23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>
        <f>U178</f>
        <v>0</v>
      </c>
      <c r="V177" s="16">
        <f>V178</f>
        <v>15643.91</v>
      </c>
      <c r="W177" s="16" t="s">
        <v>406</v>
      </c>
    </row>
    <row r="178" spans="1:23" ht="45.6" customHeight="1" x14ac:dyDescent="0.25">
      <c r="A178" s="2"/>
      <c r="B178" s="5"/>
      <c r="C178" s="17" t="s">
        <v>112</v>
      </c>
      <c r="D178" s="17" t="s">
        <v>434</v>
      </c>
      <c r="E178" s="20" t="s">
        <v>435</v>
      </c>
      <c r="F178" s="17"/>
      <c r="G178" s="17"/>
      <c r="H178" s="17"/>
      <c r="I178" s="17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>
        <v>0</v>
      </c>
      <c r="V178" s="19">
        <v>15643.91</v>
      </c>
      <c r="W178" s="16" t="s">
        <v>406</v>
      </c>
    </row>
    <row r="179" spans="1:23" ht="62.4" customHeight="1" x14ac:dyDescent="0.25">
      <c r="A179" s="2"/>
      <c r="B179" s="5"/>
      <c r="C179" s="14" t="s">
        <v>3</v>
      </c>
      <c r="D179" s="14" t="s">
        <v>228</v>
      </c>
      <c r="E179" s="21" t="s">
        <v>229</v>
      </c>
      <c r="F179" s="14"/>
      <c r="G179" s="14"/>
      <c r="H179" s="14"/>
      <c r="I179" s="14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>
        <f>U180</f>
        <v>1052000</v>
      </c>
      <c r="V179" s="16">
        <f>V180</f>
        <v>494547.41000000003</v>
      </c>
      <c r="W179" s="16">
        <f t="shared" si="4"/>
        <v>47.01</v>
      </c>
    </row>
    <row r="180" spans="1:23" ht="55.2" x14ac:dyDescent="0.25">
      <c r="A180" s="2"/>
      <c r="B180" s="5"/>
      <c r="C180" s="14" t="s">
        <v>3</v>
      </c>
      <c r="D180" s="14" t="s">
        <v>230</v>
      </c>
      <c r="E180" s="15" t="s">
        <v>231</v>
      </c>
      <c r="F180" s="14"/>
      <c r="G180" s="14"/>
      <c r="H180" s="14"/>
      <c r="I180" s="14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>
        <f>SUM(U181:U183)</f>
        <v>1052000</v>
      </c>
      <c r="V180" s="16">
        <f>SUM(V181:V183)</f>
        <v>494547.41000000003</v>
      </c>
      <c r="W180" s="16">
        <f t="shared" si="4"/>
        <v>47.01</v>
      </c>
    </row>
    <row r="181" spans="1:23" ht="48.6" customHeight="1" x14ac:dyDescent="0.25">
      <c r="A181" s="3"/>
      <c r="B181" s="6"/>
      <c r="C181" s="17" t="s">
        <v>87</v>
      </c>
      <c r="D181" s="17" t="s">
        <v>230</v>
      </c>
      <c r="E181" s="18" t="s">
        <v>231</v>
      </c>
      <c r="F181" s="17"/>
      <c r="G181" s="17"/>
      <c r="H181" s="17"/>
      <c r="I181" s="17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>
        <v>672000</v>
      </c>
      <c r="V181" s="19">
        <v>381778.32</v>
      </c>
      <c r="W181" s="19">
        <f t="shared" si="4"/>
        <v>56.81</v>
      </c>
    </row>
    <row r="182" spans="1:23" ht="48.6" hidden="1" customHeight="1" x14ac:dyDescent="0.25">
      <c r="A182" s="3"/>
      <c r="B182" s="6"/>
      <c r="C182" s="17" t="s">
        <v>505</v>
      </c>
      <c r="D182" s="17" t="s">
        <v>230</v>
      </c>
      <c r="E182" s="18" t="s">
        <v>231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 t="s">
        <v>406</v>
      </c>
    </row>
    <row r="183" spans="1:23" ht="47.4" customHeight="1" x14ac:dyDescent="0.25">
      <c r="A183" s="3"/>
      <c r="B183" s="6"/>
      <c r="C183" s="17" t="s">
        <v>99</v>
      </c>
      <c r="D183" s="17" t="s">
        <v>230</v>
      </c>
      <c r="E183" s="18" t="s">
        <v>231</v>
      </c>
      <c r="F183" s="17"/>
      <c r="G183" s="17"/>
      <c r="H183" s="17"/>
      <c r="I183" s="17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>
        <v>380000</v>
      </c>
      <c r="V183" s="19">
        <v>112769.09</v>
      </c>
      <c r="W183" s="19">
        <f t="shared" si="4"/>
        <v>29.68</v>
      </c>
    </row>
    <row r="184" spans="1:23" ht="25.2" customHeight="1" x14ac:dyDescent="0.25">
      <c r="A184" s="2"/>
      <c r="B184" s="5"/>
      <c r="C184" s="14" t="s">
        <v>3</v>
      </c>
      <c r="D184" s="14" t="s">
        <v>232</v>
      </c>
      <c r="E184" s="15" t="s">
        <v>233</v>
      </c>
      <c r="F184" s="14"/>
      <c r="G184" s="14"/>
      <c r="H184" s="14"/>
      <c r="I184" s="14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SUM(U185+U189+U187)</f>
        <v>12000</v>
      </c>
      <c r="V184" s="16">
        <f>SUM(V185+V189+V187)</f>
        <v>289753.69</v>
      </c>
      <c r="W184" s="16">
        <f t="shared" si="4"/>
        <v>2414.61</v>
      </c>
    </row>
    <row r="185" spans="1:23" ht="69" x14ac:dyDescent="0.25">
      <c r="A185" s="2"/>
      <c r="B185" s="5"/>
      <c r="C185" s="14" t="s">
        <v>87</v>
      </c>
      <c r="D185" s="40" t="s">
        <v>234</v>
      </c>
      <c r="E185" s="21" t="s">
        <v>235</v>
      </c>
      <c r="F185" s="14"/>
      <c r="G185" s="14"/>
      <c r="H185" s="14"/>
      <c r="I185" s="14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>
        <f>U186</f>
        <v>12000</v>
      </c>
      <c r="V185" s="16">
        <f>V186</f>
        <v>16527.97</v>
      </c>
      <c r="W185" s="16">
        <f t="shared" si="4"/>
        <v>137.72999999999999</v>
      </c>
    </row>
    <row r="186" spans="1:23" ht="47.4" customHeight="1" x14ac:dyDescent="0.25">
      <c r="A186" s="3"/>
      <c r="B186" s="6"/>
      <c r="C186" s="17" t="s">
        <v>87</v>
      </c>
      <c r="D186" s="17" t="s">
        <v>236</v>
      </c>
      <c r="E186" s="18" t="s">
        <v>237</v>
      </c>
      <c r="F186" s="17"/>
      <c r="G186" s="17"/>
      <c r="H186" s="17"/>
      <c r="I186" s="17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>
        <v>12000</v>
      </c>
      <c r="V186" s="19">
        <v>16527.97</v>
      </c>
      <c r="W186" s="19">
        <f t="shared" si="4"/>
        <v>137.72999999999999</v>
      </c>
    </row>
    <row r="187" spans="1:23" ht="32.4" customHeight="1" x14ac:dyDescent="0.25">
      <c r="A187" s="3"/>
      <c r="B187" s="29"/>
      <c r="C187" s="23" t="s">
        <v>3</v>
      </c>
      <c r="D187" s="23" t="s">
        <v>445</v>
      </c>
      <c r="E187" s="24" t="s">
        <v>447</v>
      </c>
      <c r="F187" s="23"/>
      <c r="G187" s="23"/>
      <c r="H187" s="23"/>
      <c r="I187" s="23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U188</f>
        <v>0</v>
      </c>
      <c r="V187" s="16">
        <f>V188</f>
        <v>240580</v>
      </c>
      <c r="W187" s="16" t="s">
        <v>406</v>
      </c>
    </row>
    <row r="188" spans="1:23" ht="47.4" customHeight="1" x14ac:dyDescent="0.25">
      <c r="A188" s="3"/>
      <c r="B188" s="29"/>
      <c r="C188" s="17" t="s">
        <v>112</v>
      </c>
      <c r="D188" s="17" t="s">
        <v>446</v>
      </c>
      <c r="E188" s="18" t="s">
        <v>448</v>
      </c>
      <c r="F188" s="17"/>
      <c r="G188" s="17"/>
      <c r="H188" s="17"/>
      <c r="I188" s="17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>
        <v>0</v>
      </c>
      <c r="V188" s="19">
        <v>240580</v>
      </c>
      <c r="W188" s="19" t="s">
        <v>406</v>
      </c>
    </row>
    <row r="189" spans="1:23" ht="55.2" x14ac:dyDescent="0.25">
      <c r="A189" s="2"/>
      <c r="B189" s="5"/>
      <c r="C189" s="14" t="s">
        <v>3</v>
      </c>
      <c r="D189" s="14" t="s">
        <v>238</v>
      </c>
      <c r="E189" s="15" t="s">
        <v>239</v>
      </c>
      <c r="F189" s="14"/>
      <c r="G189" s="14"/>
      <c r="H189" s="14"/>
      <c r="I189" s="14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>
        <f>U190+U194</f>
        <v>0</v>
      </c>
      <c r="V189" s="16">
        <f>V190+V194</f>
        <v>32645.72</v>
      </c>
      <c r="W189" s="16" t="s">
        <v>406</v>
      </c>
    </row>
    <row r="190" spans="1:23" ht="41.4" x14ac:dyDescent="0.25">
      <c r="A190" s="2"/>
      <c r="B190" s="5"/>
      <c r="C190" s="14" t="s">
        <v>3</v>
      </c>
      <c r="D190" s="14" t="s">
        <v>240</v>
      </c>
      <c r="E190" s="15" t="s">
        <v>241</v>
      </c>
      <c r="F190" s="14"/>
      <c r="G190" s="14"/>
      <c r="H190" s="14"/>
      <c r="I190" s="14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>
        <f>SUM(U191:U193)</f>
        <v>0</v>
      </c>
      <c r="V190" s="16">
        <f>SUM(V191:V193)</f>
        <v>32645.72</v>
      </c>
      <c r="W190" s="16" t="s">
        <v>406</v>
      </c>
    </row>
    <row r="191" spans="1:23" ht="41.4" hidden="1" x14ac:dyDescent="0.25">
      <c r="A191" s="3"/>
      <c r="B191" s="6"/>
      <c r="C191" s="17" t="s">
        <v>112</v>
      </c>
      <c r="D191" s="17" t="s">
        <v>240</v>
      </c>
      <c r="E191" s="18" t="s">
        <v>241</v>
      </c>
      <c r="F191" s="17"/>
      <c r="G191" s="17"/>
      <c r="H191" s="17"/>
      <c r="I191" s="17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 t="e">
        <f t="shared" si="4"/>
        <v>#DIV/0!</v>
      </c>
    </row>
    <row r="192" spans="1:23" ht="40.799999999999997" customHeight="1" x14ac:dyDescent="0.25">
      <c r="A192" s="3"/>
      <c r="B192" s="6"/>
      <c r="C192" s="17" t="s">
        <v>242</v>
      </c>
      <c r="D192" s="17" t="s">
        <v>240</v>
      </c>
      <c r="E192" s="18" t="s">
        <v>241</v>
      </c>
      <c r="F192" s="17"/>
      <c r="G192" s="17"/>
      <c r="H192" s="17"/>
      <c r="I192" s="17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>
        <v>0</v>
      </c>
      <c r="V192" s="19">
        <v>32645.72</v>
      </c>
      <c r="W192" s="19" t="s">
        <v>406</v>
      </c>
    </row>
    <row r="193" spans="1:23" ht="41.4" hidden="1" x14ac:dyDescent="0.25">
      <c r="A193" s="3"/>
      <c r="B193" s="29"/>
      <c r="C193" s="17" t="s">
        <v>436</v>
      </c>
      <c r="D193" s="17" t="s">
        <v>240</v>
      </c>
      <c r="E193" s="18" t="s">
        <v>241</v>
      </c>
      <c r="F193" s="17"/>
      <c r="G193" s="17"/>
      <c r="H193" s="17"/>
      <c r="I193" s="17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 t="s">
        <v>406</v>
      </c>
    </row>
    <row r="194" spans="1:23" ht="55.2" hidden="1" x14ac:dyDescent="0.25">
      <c r="A194" s="3"/>
      <c r="B194" s="29"/>
      <c r="C194" s="23" t="s">
        <v>3</v>
      </c>
      <c r="D194" s="23" t="s">
        <v>437</v>
      </c>
      <c r="E194" s="24" t="s">
        <v>438</v>
      </c>
      <c r="F194" s="23"/>
      <c r="G194" s="23"/>
      <c r="H194" s="23"/>
      <c r="I194" s="23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>
        <f>SUM(U195)</f>
        <v>0</v>
      </c>
      <c r="V194" s="16">
        <f>SUM(V195)</f>
        <v>0</v>
      </c>
      <c r="W194" s="16" t="s">
        <v>406</v>
      </c>
    </row>
    <row r="195" spans="1:23" ht="49.8" hidden="1" customHeight="1" x14ac:dyDescent="0.25">
      <c r="A195" s="3"/>
      <c r="B195" s="29"/>
      <c r="C195" s="17" t="s">
        <v>6</v>
      </c>
      <c r="D195" s="17" t="s">
        <v>437</v>
      </c>
      <c r="E195" s="18" t="s">
        <v>438</v>
      </c>
      <c r="F195" s="17"/>
      <c r="G195" s="17"/>
      <c r="H195" s="17"/>
      <c r="I195" s="17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 t="s">
        <v>406</v>
      </c>
    </row>
    <row r="196" spans="1:23" ht="21.6" customHeight="1" x14ac:dyDescent="0.25">
      <c r="A196" s="2"/>
      <c r="B196" s="5"/>
      <c r="C196" s="14" t="s">
        <v>3</v>
      </c>
      <c r="D196" s="14" t="s">
        <v>243</v>
      </c>
      <c r="E196" s="15" t="s">
        <v>244</v>
      </c>
      <c r="F196" s="14"/>
      <c r="G196" s="14"/>
      <c r="H196" s="14"/>
      <c r="I196" s="14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U198+U197</f>
        <v>67800</v>
      </c>
      <c r="V196" s="16">
        <f>V198+V197</f>
        <v>2735421.18</v>
      </c>
      <c r="W196" s="16">
        <f t="shared" si="4"/>
        <v>4034.54</v>
      </c>
    </row>
    <row r="197" spans="1:23" ht="74.400000000000006" customHeight="1" x14ac:dyDescent="0.25">
      <c r="A197" s="2"/>
      <c r="B197" s="5"/>
      <c r="C197" s="17" t="s">
        <v>112</v>
      </c>
      <c r="D197" s="17" t="s">
        <v>546</v>
      </c>
      <c r="E197" s="18" t="s">
        <v>547</v>
      </c>
      <c r="F197" s="17"/>
      <c r="G197" s="17"/>
      <c r="H197" s="17"/>
      <c r="I197" s="1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v>0</v>
      </c>
      <c r="V197" s="19">
        <v>2735421.18</v>
      </c>
      <c r="W197" s="16" t="s">
        <v>406</v>
      </c>
    </row>
    <row r="198" spans="1:23" ht="27.6" x14ac:dyDescent="0.25">
      <c r="A198" s="2"/>
      <c r="B198" s="5"/>
      <c r="C198" s="14" t="s">
        <v>87</v>
      </c>
      <c r="D198" s="14" t="s">
        <v>245</v>
      </c>
      <c r="E198" s="15" t="s">
        <v>246</v>
      </c>
      <c r="F198" s="14"/>
      <c r="G198" s="14"/>
      <c r="H198" s="14"/>
      <c r="I198" s="14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>
        <f>U199</f>
        <v>67800</v>
      </c>
      <c r="V198" s="16">
        <f>V199</f>
        <v>0</v>
      </c>
      <c r="W198" s="16">
        <f t="shared" si="4"/>
        <v>0</v>
      </c>
    </row>
    <row r="199" spans="1:23" ht="41.4" x14ac:dyDescent="0.25">
      <c r="A199" s="3"/>
      <c r="B199" s="6"/>
      <c r="C199" s="17" t="s">
        <v>87</v>
      </c>
      <c r="D199" s="17" t="s">
        <v>247</v>
      </c>
      <c r="E199" s="18" t="s">
        <v>248</v>
      </c>
      <c r="F199" s="17"/>
      <c r="G199" s="17"/>
      <c r="H199" s="17"/>
      <c r="I199" s="17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v>67800</v>
      </c>
      <c r="V199" s="19">
        <v>0</v>
      </c>
      <c r="W199" s="19">
        <f t="shared" si="4"/>
        <v>0</v>
      </c>
    </row>
    <row r="200" spans="1:23" ht="33" customHeight="1" x14ac:dyDescent="0.25">
      <c r="A200" s="3"/>
      <c r="B200" s="29"/>
      <c r="C200" s="23" t="s">
        <v>3</v>
      </c>
      <c r="D200" s="23" t="s">
        <v>439</v>
      </c>
      <c r="E200" s="24" t="s">
        <v>442</v>
      </c>
      <c r="F200" s="23"/>
      <c r="G200" s="23"/>
      <c r="H200" s="23"/>
      <c r="I200" s="23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U201</f>
        <v>0</v>
      </c>
      <c r="V200" s="16">
        <f>V201</f>
        <v>-1658.24</v>
      </c>
      <c r="W200" s="16" t="s">
        <v>406</v>
      </c>
    </row>
    <row r="201" spans="1:23" ht="24" customHeight="1" x14ac:dyDescent="0.25">
      <c r="A201" s="3"/>
      <c r="B201" s="29"/>
      <c r="C201" s="23" t="s">
        <v>3</v>
      </c>
      <c r="D201" s="23" t="s">
        <v>440</v>
      </c>
      <c r="E201" s="24" t="s">
        <v>441</v>
      </c>
      <c r="F201" s="23"/>
      <c r="G201" s="23"/>
      <c r="H201" s="23"/>
      <c r="I201" s="23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>
        <f>SUM(U203+U202)</f>
        <v>0</v>
      </c>
      <c r="V201" s="16">
        <f>V202</f>
        <v>-1658.24</v>
      </c>
      <c r="W201" s="16" t="s">
        <v>406</v>
      </c>
    </row>
    <row r="202" spans="1:23" ht="21.6" customHeight="1" x14ac:dyDescent="0.25">
      <c r="A202" s="3"/>
      <c r="B202" s="29"/>
      <c r="C202" s="23" t="s">
        <v>3</v>
      </c>
      <c r="D202" s="23" t="s">
        <v>443</v>
      </c>
      <c r="E202" s="24" t="s">
        <v>444</v>
      </c>
      <c r="F202" s="23"/>
      <c r="G202" s="23"/>
      <c r="H202" s="23"/>
      <c r="I202" s="23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>
        <f>SUM(U204)</f>
        <v>0</v>
      </c>
      <c r="V202" s="16">
        <f>SUM(V204+V203)</f>
        <v>-1658.24</v>
      </c>
      <c r="W202" s="16" t="s">
        <v>406</v>
      </c>
    </row>
    <row r="203" spans="1:23" ht="22.2" hidden="1" customHeight="1" x14ac:dyDescent="0.25">
      <c r="A203" s="3"/>
      <c r="B203" s="29"/>
      <c r="C203" s="17" t="s">
        <v>87</v>
      </c>
      <c r="D203" s="17" t="s">
        <v>443</v>
      </c>
      <c r="E203" s="18" t="s">
        <v>444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 t="s">
        <v>406</v>
      </c>
    </row>
    <row r="204" spans="1:23" ht="32.4" customHeight="1" x14ac:dyDescent="0.25">
      <c r="A204" s="3"/>
      <c r="B204" s="29"/>
      <c r="C204" s="17" t="s">
        <v>99</v>
      </c>
      <c r="D204" s="17" t="s">
        <v>443</v>
      </c>
      <c r="E204" s="18" t="s">
        <v>444</v>
      </c>
      <c r="F204" s="17"/>
      <c r="G204" s="17"/>
      <c r="H204" s="17"/>
      <c r="I204" s="17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>
        <v>0</v>
      </c>
      <c r="V204" s="19">
        <v>-1658.24</v>
      </c>
      <c r="W204" s="16" t="s">
        <v>406</v>
      </c>
    </row>
    <row r="205" spans="1:23" ht="22.8" customHeight="1" x14ac:dyDescent="0.25">
      <c r="A205" s="2"/>
      <c r="B205" s="5"/>
      <c r="C205" s="14" t="s">
        <v>249</v>
      </c>
      <c r="D205" s="14" t="s">
        <v>250</v>
      </c>
      <c r="E205" s="15" t="s">
        <v>251</v>
      </c>
      <c r="F205" s="14"/>
      <c r="G205" s="14"/>
      <c r="H205" s="14"/>
      <c r="I205" s="14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>
        <f>SUM(U206+U307+U300+U303)</f>
        <v>2466496035.8600001</v>
      </c>
      <c r="V205" s="16">
        <f>SUM(V206+V307+V300+V303)</f>
        <v>650381562.80000007</v>
      </c>
      <c r="W205" s="16">
        <f t="shared" si="4"/>
        <v>26.37</v>
      </c>
    </row>
    <row r="206" spans="1:23" ht="31.8" customHeight="1" x14ac:dyDescent="0.25">
      <c r="A206" s="2"/>
      <c r="B206" s="5"/>
      <c r="C206" s="14" t="s">
        <v>249</v>
      </c>
      <c r="D206" s="14" t="s">
        <v>252</v>
      </c>
      <c r="E206" s="15" t="s">
        <v>253</v>
      </c>
      <c r="F206" s="14"/>
      <c r="G206" s="14"/>
      <c r="H206" s="14"/>
      <c r="I206" s="14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>
        <f>SUM(U207+U218+U263+U288)</f>
        <v>2439772165.8600001</v>
      </c>
      <c r="V206" s="16">
        <f>SUM(V207+V218+V263+V288)</f>
        <v>658806827.84000003</v>
      </c>
      <c r="W206" s="16">
        <f t="shared" si="4"/>
        <v>27</v>
      </c>
    </row>
    <row r="207" spans="1:23" ht="19.8" customHeight="1" x14ac:dyDescent="0.25">
      <c r="A207" s="2"/>
      <c r="B207" s="5"/>
      <c r="C207" s="14" t="s">
        <v>249</v>
      </c>
      <c r="D207" s="14" t="s">
        <v>254</v>
      </c>
      <c r="E207" s="15" t="s">
        <v>255</v>
      </c>
      <c r="F207" s="14"/>
      <c r="G207" s="14"/>
      <c r="H207" s="14"/>
      <c r="I207" s="14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>
        <f>SUM(U208+U210+U212+U214)</f>
        <v>1163633100</v>
      </c>
      <c r="V207" s="16">
        <f>SUM(V208+V210+V212+V214)</f>
        <v>342446600</v>
      </c>
      <c r="W207" s="16">
        <f t="shared" si="4"/>
        <v>29.43</v>
      </c>
    </row>
    <row r="208" spans="1:23" ht="19.2" customHeight="1" x14ac:dyDescent="0.25">
      <c r="A208" s="2"/>
      <c r="B208" s="5"/>
      <c r="C208" s="14" t="s">
        <v>249</v>
      </c>
      <c r="D208" s="14" t="s">
        <v>256</v>
      </c>
      <c r="E208" s="15" t="s">
        <v>257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U209</f>
        <v>90795800</v>
      </c>
      <c r="V208" s="16">
        <f t="shared" ref="V208" si="5">V209</f>
        <v>62492400</v>
      </c>
      <c r="W208" s="16">
        <f t="shared" si="4"/>
        <v>68.83</v>
      </c>
    </row>
    <row r="209" spans="1:23" ht="37.200000000000003" customHeight="1" x14ac:dyDescent="0.25">
      <c r="A209" s="3"/>
      <c r="B209" s="6"/>
      <c r="C209" s="17" t="s">
        <v>249</v>
      </c>
      <c r="D209" s="17" t="s">
        <v>258</v>
      </c>
      <c r="E209" s="18" t="s">
        <v>259</v>
      </c>
      <c r="F209" s="17"/>
      <c r="G209" s="17"/>
      <c r="H209" s="17"/>
      <c r="I209" s="17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>
        <v>90795800</v>
      </c>
      <c r="V209" s="19">
        <v>62492400</v>
      </c>
      <c r="W209" s="19">
        <f t="shared" si="4"/>
        <v>68.83</v>
      </c>
    </row>
    <row r="210" spans="1:23" ht="22.2" customHeight="1" x14ac:dyDescent="0.25">
      <c r="A210" s="2"/>
      <c r="B210" s="5"/>
      <c r="C210" s="14" t="s">
        <v>249</v>
      </c>
      <c r="D210" s="14" t="s">
        <v>260</v>
      </c>
      <c r="E210" s="15" t="s">
        <v>261</v>
      </c>
      <c r="F210" s="14"/>
      <c r="G210" s="14"/>
      <c r="H210" s="14"/>
      <c r="I210" s="14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>
        <f>U211</f>
        <v>285183100</v>
      </c>
      <c r="V210" s="16">
        <f>V211</f>
        <v>71092700</v>
      </c>
      <c r="W210" s="16">
        <f t="shared" si="4"/>
        <v>24.93</v>
      </c>
    </row>
    <row r="211" spans="1:23" ht="27.6" x14ac:dyDescent="0.25">
      <c r="A211" s="3"/>
      <c r="B211" s="6"/>
      <c r="C211" s="17" t="s">
        <v>249</v>
      </c>
      <c r="D211" s="17" t="s">
        <v>262</v>
      </c>
      <c r="E211" s="18" t="s">
        <v>263</v>
      </c>
      <c r="F211" s="17"/>
      <c r="G211" s="17"/>
      <c r="H211" s="17"/>
      <c r="I211" s="17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>
        <v>285183100</v>
      </c>
      <c r="V211" s="19">
        <v>71092700</v>
      </c>
      <c r="W211" s="19">
        <f t="shared" si="4"/>
        <v>24.93</v>
      </c>
    </row>
    <row r="212" spans="1:23" ht="31.8" customHeight="1" x14ac:dyDescent="0.25">
      <c r="A212" s="2"/>
      <c r="B212" s="5"/>
      <c r="C212" s="14" t="s">
        <v>249</v>
      </c>
      <c r="D212" s="14" t="s">
        <v>264</v>
      </c>
      <c r="E212" s="15" t="s">
        <v>265</v>
      </c>
      <c r="F212" s="14"/>
      <c r="G212" s="14"/>
      <c r="H212" s="14"/>
      <c r="I212" s="14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>
        <f>U213</f>
        <v>634118000</v>
      </c>
      <c r="V212" s="16">
        <f>V213</f>
        <v>201767000</v>
      </c>
      <c r="W212" s="16">
        <f t="shared" si="4"/>
        <v>31.82</v>
      </c>
    </row>
    <row r="213" spans="1:23" ht="34.799999999999997" customHeight="1" x14ac:dyDescent="0.25">
      <c r="A213" s="3"/>
      <c r="B213" s="6"/>
      <c r="C213" s="17" t="s">
        <v>249</v>
      </c>
      <c r="D213" s="17" t="s">
        <v>266</v>
      </c>
      <c r="E213" s="18" t="s">
        <v>267</v>
      </c>
      <c r="F213" s="17"/>
      <c r="G213" s="17"/>
      <c r="H213" s="17"/>
      <c r="I213" s="17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v>634118000</v>
      </c>
      <c r="V213" s="19">
        <v>201767000</v>
      </c>
      <c r="W213" s="19">
        <f t="shared" si="4"/>
        <v>31.82</v>
      </c>
    </row>
    <row r="214" spans="1:23" ht="21.6" customHeight="1" x14ac:dyDescent="0.25">
      <c r="A214" s="2"/>
      <c r="B214" s="5"/>
      <c r="C214" s="14" t="s">
        <v>249</v>
      </c>
      <c r="D214" s="14" t="s">
        <v>268</v>
      </c>
      <c r="E214" s="15" t="s">
        <v>269</v>
      </c>
      <c r="F214" s="14"/>
      <c r="G214" s="14"/>
      <c r="H214" s="14"/>
      <c r="I214" s="14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>
        <f>U215</f>
        <v>153536200</v>
      </c>
      <c r="V214" s="16">
        <f>V215</f>
        <v>7094500</v>
      </c>
      <c r="W214" s="16">
        <f t="shared" si="4"/>
        <v>4.62</v>
      </c>
    </row>
    <row r="215" spans="1:23" ht="22.8" customHeight="1" x14ac:dyDescent="0.25">
      <c r="A215" s="2"/>
      <c r="B215" s="5"/>
      <c r="C215" s="14" t="s">
        <v>249</v>
      </c>
      <c r="D215" s="14" t="s">
        <v>270</v>
      </c>
      <c r="E215" s="15" t="s">
        <v>271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SUM(U216:U217)</f>
        <v>153536200</v>
      </c>
      <c r="V215" s="16">
        <f>SUM(V216:V217)</f>
        <v>7094500</v>
      </c>
      <c r="W215" s="16">
        <f t="shared" si="4"/>
        <v>4.62</v>
      </c>
    </row>
    <row r="216" spans="1:23" ht="76.2" customHeight="1" x14ac:dyDescent="0.25">
      <c r="A216" s="3"/>
      <c r="B216" s="6"/>
      <c r="C216" s="17" t="s">
        <v>249</v>
      </c>
      <c r="D216" s="17" t="s">
        <v>272</v>
      </c>
      <c r="E216" s="20" t="s">
        <v>273</v>
      </c>
      <c r="F216" s="17"/>
      <c r="G216" s="17"/>
      <c r="H216" s="17"/>
      <c r="I216" s="17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v>131377200</v>
      </c>
      <c r="V216" s="19">
        <v>0</v>
      </c>
      <c r="W216" s="19">
        <f t="shared" si="4"/>
        <v>0</v>
      </c>
    </row>
    <row r="217" spans="1:23" ht="60.6" customHeight="1" x14ac:dyDescent="0.25">
      <c r="A217" s="3"/>
      <c r="B217" s="6"/>
      <c r="C217" s="17" t="s">
        <v>249</v>
      </c>
      <c r="D217" s="17" t="s">
        <v>274</v>
      </c>
      <c r="E217" s="20" t="s">
        <v>275</v>
      </c>
      <c r="F217" s="17"/>
      <c r="G217" s="17"/>
      <c r="H217" s="17"/>
      <c r="I217" s="17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>
        <v>22159000</v>
      </c>
      <c r="V217" s="19">
        <v>7094500</v>
      </c>
      <c r="W217" s="19">
        <f t="shared" si="4"/>
        <v>32.020000000000003</v>
      </c>
    </row>
    <row r="218" spans="1:23" ht="35.4" customHeight="1" x14ac:dyDescent="0.25">
      <c r="A218" s="2"/>
      <c r="B218" s="5"/>
      <c r="C218" s="14" t="s">
        <v>249</v>
      </c>
      <c r="D218" s="14" t="s">
        <v>276</v>
      </c>
      <c r="E218" s="15" t="s">
        <v>277</v>
      </c>
      <c r="F218" s="14"/>
      <c r="G218" s="14"/>
      <c r="H218" s="14"/>
      <c r="I218" s="14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>
        <f>SUM(U219+U223+U225+U227+U229+U233+U237+U221+U231+U235)</f>
        <v>163513495.46000001</v>
      </c>
      <c r="V218" s="16">
        <f>SUM(V219+V223+V225+V227+V229+V233+V237+V221+V231)</f>
        <v>9720066.7899999991</v>
      </c>
      <c r="W218" s="16">
        <f t="shared" si="4"/>
        <v>5.94</v>
      </c>
    </row>
    <row r="219" spans="1:23" ht="93" hidden="1" customHeight="1" x14ac:dyDescent="0.25">
      <c r="A219" s="2"/>
      <c r="B219" s="5"/>
      <c r="C219" s="14" t="s">
        <v>249</v>
      </c>
      <c r="D219" s="14" t="s">
        <v>278</v>
      </c>
      <c r="E219" s="21" t="s">
        <v>279</v>
      </c>
      <c r="F219" s="14"/>
      <c r="G219" s="14"/>
      <c r="H219" s="14"/>
      <c r="I219" s="14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>
        <f>U220</f>
        <v>0</v>
      </c>
      <c r="V219" s="16">
        <f>V220</f>
        <v>0</v>
      </c>
      <c r="W219" s="16" t="e">
        <f t="shared" si="4"/>
        <v>#DIV/0!</v>
      </c>
    </row>
    <row r="220" spans="1:23" ht="82.8" hidden="1" customHeight="1" x14ac:dyDescent="0.25">
      <c r="A220" s="3"/>
      <c r="B220" s="6"/>
      <c r="C220" s="17" t="s">
        <v>249</v>
      </c>
      <c r="D220" s="17" t="s">
        <v>280</v>
      </c>
      <c r="E220" s="20" t="s">
        <v>281</v>
      </c>
      <c r="F220" s="17"/>
      <c r="G220" s="17"/>
      <c r="H220" s="17"/>
      <c r="I220" s="17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 t="e">
        <f t="shared" si="4"/>
        <v>#DIV/0!</v>
      </c>
    </row>
    <row r="221" spans="1:23" ht="62.4" hidden="1" customHeight="1" x14ac:dyDescent="0.25">
      <c r="A221" s="2"/>
      <c r="B221" s="5"/>
      <c r="C221" s="14" t="s">
        <v>249</v>
      </c>
      <c r="D221" s="14" t="s">
        <v>282</v>
      </c>
      <c r="E221" s="21" t="s">
        <v>283</v>
      </c>
      <c r="F221" s="14"/>
      <c r="G221" s="14"/>
      <c r="H221" s="14"/>
      <c r="I221" s="14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>
        <f>U222</f>
        <v>0</v>
      </c>
      <c r="V221" s="16">
        <f>V222</f>
        <v>0</v>
      </c>
      <c r="W221" s="16" t="e">
        <f t="shared" si="4"/>
        <v>#DIV/0!</v>
      </c>
    </row>
    <row r="222" spans="1:23" ht="59.4" hidden="1" customHeight="1" x14ac:dyDescent="0.25">
      <c r="A222" s="3"/>
      <c r="B222" s="6"/>
      <c r="C222" s="17" t="s">
        <v>249</v>
      </c>
      <c r="D222" s="17" t="s">
        <v>284</v>
      </c>
      <c r="E222" s="20" t="s">
        <v>285</v>
      </c>
      <c r="F222" s="17"/>
      <c r="G222" s="17"/>
      <c r="H222" s="17"/>
      <c r="I222" s="17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 t="e">
        <f t="shared" si="4"/>
        <v>#DIV/0!</v>
      </c>
    </row>
    <row r="223" spans="1:23" ht="0.6" hidden="1" customHeight="1" x14ac:dyDescent="0.25">
      <c r="A223" s="2"/>
      <c r="B223" s="5"/>
      <c r="C223" s="14" t="s">
        <v>249</v>
      </c>
      <c r="D223" s="14" t="s">
        <v>286</v>
      </c>
      <c r="E223" s="21" t="s">
        <v>287</v>
      </c>
      <c r="F223" s="14"/>
      <c r="G223" s="14"/>
      <c r="H223" s="14"/>
      <c r="I223" s="14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>
        <v>0</v>
      </c>
      <c r="V223" s="16">
        <v>0</v>
      </c>
      <c r="W223" s="16" t="e">
        <f t="shared" ref="W223:W312" si="6">ROUND(V223/U223*100,2)</f>
        <v>#DIV/0!</v>
      </c>
    </row>
    <row r="224" spans="1:23" ht="80.400000000000006" hidden="1" customHeight="1" x14ac:dyDescent="0.25">
      <c r="A224" s="3"/>
      <c r="B224" s="6"/>
      <c r="C224" s="17" t="s">
        <v>249</v>
      </c>
      <c r="D224" s="17" t="s">
        <v>288</v>
      </c>
      <c r="E224" s="20" t="s">
        <v>289</v>
      </c>
      <c r="F224" s="17"/>
      <c r="G224" s="17"/>
      <c r="H224" s="17"/>
      <c r="I224" s="17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>
        <v>0</v>
      </c>
      <c r="V224" s="19"/>
      <c r="W224" s="16" t="e">
        <f t="shared" si="6"/>
        <v>#DIV/0!</v>
      </c>
    </row>
    <row r="225" spans="1:23" ht="19.8" hidden="1" customHeight="1" x14ac:dyDescent="0.25">
      <c r="A225" s="2"/>
      <c r="B225" s="5"/>
      <c r="C225" s="14" t="s">
        <v>249</v>
      </c>
      <c r="D225" s="14" t="s">
        <v>290</v>
      </c>
      <c r="E225" s="15" t="s">
        <v>291</v>
      </c>
      <c r="F225" s="14"/>
      <c r="G225" s="14"/>
      <c r="H225" s="14"/>
      <c r="I225" s="1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U226</f>
        <v>0</v>
      </c>
      <c r="V225" s="16">
        <f>V226</f>
        <v>0</v>
      </c>
      <c r="W225" s="16" t="e">
        <f t="shared" si="6"/>
        <v>#DIV/0!</v>
      </c>
    </row>
    <row r="226" spans="1:23" ht="23.4" hidden="1" customHeight="1" x14ac:dyDescent="0.25">
      <c r="A226" s="3"/>
      <c r="B226" s="6"/>
      <c r="C226" s="17" t="s">
        <v>249</v>
      </c>
      <c r="D226" s="17" t="s">
        <v>292</v>
      </c>
      <c r="E226" s="18" t="s">
        <v>293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 t="e">
        <f t="shared" si="6"/>
        <v>#DIV/0!</v>
      </c>
    </row>
    <row r="227" spans="1:23" ht="49.2" customHeight="1" x14ac:dyDescent="0.25">
      <c r="A227" s="2"/>
      <c r="B227" s="5"/>
      <c r="C227" s="14" t="s">
        <v>249</v>
      </c>
      <c r="D227" s="14" t="s">
        <v>294</v>
      </c>
      <c r="E227" s="15" t="s">
        <v>295</v>
      </c>
      <c r="F227" s="14"/>
      <c r="G227" s="14"/>
      <c r="H227" s="14"/>
      <c r="I227" s="14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>
        <f>U228</f>
        <v>28101000</v>
      </c>
      <c r="V227" s="16">
        <f>V228</f>
        <v>6744461.9900000002</v>
      </c>
      <c r="W227" s="16">
        <f t="shared" si="6"/>
        <v>24</v>
      </c>
    </row>
    <row r="228" spans="1:23" ht="41.4" x14ac:dyDescent="0.25">
      <c r="A228" s="3"/>
      <c r="B228" s="6"/>
      <c r="C228" s="17" t="s">
        <v>249</v>
      </c>
      <c r="D228" s="17" t="s">
        <v>296</v>
      </c>
      <c r="E228" s="18" t="s">
        <v>297</v>
      </c>
      <c r="F228" s="17"/>
      <c r="G228" s="17"/>
      <c r="H228" s="17"/>
      <c r="I228" s="17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>
        <v>28101000</v>
      </c>
      <c r="V228" s="19">
        <v>6744461.9900000002</v>
      </c>
      <c r="W228" s="19">
        <f t="shared" si="6"/>
        <v>24</v>
      </c>
    </row>
    <row r="229" spans="1:23" ht="27.6" x14ac:dyDescent="0.25">
      <c r="A229" s="2"/>
      <c r="B229" s="5"/>
      <c r="C229" s="14" t="s">
        <v>249</v>
      </c>
      <c r="D229" s="14" t="s">
        <v>298</v>
      </c>
      <c r="E229" s="15" t="s">
        <v>299</v>
      </c>
      <c r="F229" s="14"/>
      <c r="G229" s="14"/>
      <c r="H229" s="14"/>
      <c r="I229" s="14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>
        <f>U230</f>
        <v>1574604.8</v>
      </c>
      <c r="V229" s="16">
        <f>V230</f>
        <v>1574604.8</v>
      </c>
      <c r="W229" s="16">
        <f t="shared" si="6"/>
        <v>100</v>
      </c>
    </row>
    <row r="230" spans="1:23" ht="27.6" x14ac:dyDescent="0.25">
      <c r="A230" s="3"/>
      <c r="B230" s="6"/>
      <c r="C230" s="17" t="s">
        <v>249</v>
      </c>
      <c r="D230" s="17" t="s">
        <v>300</v>
      </c>
      <c r="E230" s="18" t="s">
        <v>301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>
        <v>1574604.8</v>
      </c>
      <c r="V230" s="19">
        <v>1574604.8</v>
      </c>
      <c r="W230" s="16">
        <f t="shared" si="6"/>
        <v>100</v>
      </c>
    </row>
    <row r="231" spans="1:23" ht="26.4" customHeight="1" x14ac:dyDescent="0.25">
      <c r="A231" s="2"/>
      <c r="B231" s="5"/>
      <c r="C231" s="14" t="s">
        <v>249</v>
      </c>
      <c r="D231" s="14" t="s">
        <v>302</v>
      </c>
      <c r="E231" s="15" t="s">
        <v>303</v>
      </c>
      <c r="F231" s="14"/>
      <c r="G231" s="14"/>
      <c r="H231" s="14"/>
      <c r="I231" s="14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>
        <f>U232</f>
        <v>61100</v>
      </c>
      <c r="V231" s="16">
        <f>V232</f>
        <v>0</v>
      </c>
      <c r="W231" s="16">
        <f t="shared" si="6"/>
        <v>0</v>
      </c>
    </row>
    <row r="232" spans="1:23" ht="21" customHeight="1" x14ac:dyDescent="0.25">
      <c r="A232" s="3"/>
      <c r="B232" s="6"/>
      <c r="C232" s="17" t="s">
        <v>249</v>
      </c>
      <c r="D232" s="17" t="s">
        <v>304</v>
      </c>
      <c r="E232" s="18" t="s">
        <v>305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>
        <v>61100</v>
      </c>
      <c r="V232" s="19">
        <v>0</v>
      </c>
      <c r="W232" s="19">
        <f t="shared" si="6"/>
        <v>0</v>
      </c>
    </row>
    <row r="233" spans="1:23" ht="27.6" x14ac:dyDescent="0.25">
      <c r="A233" s="2"/>
      <c r="B233" s="5"/>
      <c r="C233" s="14" t="s">
        <v>249</v>
      </c>
      <c r="D233" s="14" t="s">
        <v>306</v>
      </c>
      <c r="E233" s="15" t="s">
        <v>307</v>
      </c>
      <c r="F233" s="14"/>
      <c r="G233" s="14"/>
      <c r="H233" s="14"/>
      <c r="I233" s="14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>
        <f>U234</f>
        <v>30108890.66</v>
      </c>
      <c r="V233" s="16">
        <f>V234</f>
        <v>0</v>
      </c>
      <c r="W233" s="16">
        <f t="shared" si="6"/>
        <v>0</v>
      </c>
    </row>
    <row r="234" spans="1:23" ht="31.8" customHeight="1" x14ac:dyDescent="0.25">
      <c r="A234" s="3"/>
      <c r="B234" s="6"/>
      <c r="C234" s="17" t="s">
        <v>249</v>
      </c>
      <c r="D234" s="17" t="s">
        <v>308</v>
      </c>
      <c r="E234" s="18" t="s">
        <v>309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30108890.66</v>
      </c>
      <c r="V234" s="19">
        <v>0</v>
      </c>
      <c r="W234" s="19">
        <f t="shared" si="6"/>
        <v>0</v>
      </c>
    </row>
    <row r="235" spans="1:23" ht="31.8" hidden="1" customHeight="1" x14ac:dyDescent="0.25">
      <c r="A235" s="3"/>
      <c r="B235" s="29"/>
      <c r="C235" s="34" t="s">
        <v>249</v>
      </c>
      <c r="D235" s="34" t="s">
        <v>476</v>
      </c>
      <c r="E235" s="33" t="s">
        <v>475</v>
      </c>
      <c r="F235" s="34"/>
      <c r="G235" s="34"/>
      <c r="H235" s="34"/>
      <c r="I235" s="34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>
        <f>SUM(U236)</f>
        <v>0</v>
      </c>
      <c r="V235" s="16">
        <f>SUM(V236)</f>
        <v>0</v>
      </c>
      <c r="W235" s="16" t="e">
        <f t="shared" si="6"/>
        <v>#DIV/0!</v>
      </c>
    </row>
    <row r="236" spans="1:23" ht="31.8" hidden="1" customHeight="1" x14ac:dyDescent="0.25">
      <c r="A236" s="3"/>
      <c r="B236" s="29"/>
      <c r="C236" s="17" t="s">
        <v>249</v>
      </c>
      <c r="D236" s="17" t="s">
        <v>474</v>
      </c>
      <c r="E236" s="18" t="s">
        <v>475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 t="e">
        <f t="shared" si="6"/>
        <v>#DIV/0!</v>
      </c>
    </row>
    <row r="237" spans="1:23" ht="22.8" customHeight="1" x14ac:dyDescent="0.25">
      <c r="A237" s="2"/>
      <c r="B237" s="5"/>
      <c r="C237" s="14" t="s">
        <v>249</v>
      </c>
      <c r="D237" s="14" t="s">
        <v>310</v>
      </c>
      <c r="E237" s="15" t="s">
        <v>311</v>
      </c>
      <c r="F237" s="14"/>
      <c r="G237" s="14"/>
      <c r="H237" s="14"/>
      <c r="I237" s="14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>
        <f>U238</f>
        <v>103667900</v>
      </c>
      <c r="V237" s="16">
        <f>V238</f>
        <v>1401000</v>
      </c>
      <c r="W237" s="16">
        <f t="shared" si="6"/>
        <v>1.35</v>
      </c>
    </row>
    <row r="238" spans="1:23" ht="17.399999999999999" customHeight="1" x14ac:dyDescent="0.25">
      <c r="A238" s="2"/>
      <c r="B238" s="5"/>
      <c r="C238" s="14" t="s">
        <v>249</v>
      </c>
      <c r="D238" s="14" t="s">
        <v>312</v>
      </c>
      <c r="E238" s="15" t="s">
        <v>313</v>
      </c>
      <c r="F238" s="14"/>
      <c r="G238" s="14"/>
      <c r="H238" s="14"/>
      <c r="I238" s="14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>
        <f>SUM(U239:U262)</f>
        <v>103667900</v>
      </c>
      <c r="V238" s="16">
        <f>SUM(V239:V262)</f>
        <v>1401000</v>
      </c>
      <c r="W238" s="16">
        <f t="shared" si="6"/>
        <v>1.35</v>
      </c>
    </row>
    <row r="239" spans="1:23" ht="54.6" hidden="1" customHeight="1" x14ac:dyDescent="0.25">
      <c r="A239" s="2"/>
      <c r="B239" s="30"/>
      <c r="C239" s="17" t="s">
        <v>249</v>
      </c>
      <c r="D239" s="17" t="s">
        <v>452</v>
      </c>
      <c r="E239" s="18" t="s">
        <v>454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 t="e">
        <f t="shared" si="6"/>
        <v>#DIV/0!</v>
      </c>
    </row>
    <row r="240" spans="1:23" ht="51.6" hidden="1" customHeight="1" x14ac:dyDescent="0.25">
      <c r="A240" s="2"/>
      <c r="B240" s="30"/>
      <c r="C240" s="17" t="s">
        <v>249</v>
      </c>
      <c r="D240" s="17" t="s">
        <v>453</v>
      </c>
      <c r="E240" s="18" t="s">
        <v>455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 t="e">
        <f t="shared" si="6"/>
        <v>#DIV/0!</v>
      </c>
    </row>
    <row r="241" spans="1:23" ht="125.4" customHeight="1" x14ac:dyDescent="0.25">
      <c r="A241" s="3"/>
      <c r="B241" s="6"/>
      <c r="C241" s="17" t="s">
        <v>249</v>
      </c>
      <c r="D241" s="17" t="s">
        <v>314</v>
      </c>
      <c r="E241" s="20" t="s">
        <v>315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>
        <v>118400</v>
      </c>
      <c r="V241" s="19">
        <v>0</v>
      </c>
      <c r="W241" s="19">
        <f t="shared" si="6"/>
        <v>0</v>
      </c>
    </row>
    <row r="242" spans="1:23" ht="1.2" hidden="1" customHeight="1" x14ac:dyDescent="0.25">
      <c r="A242" s="3"/>
      <c r="B242" s="6"/>
      <c r="C242" s="17" t="s">
        <v>249</v>
      </c>
      <c r="D242" s="17" t="s">
        <v>490</v>
      </c>
      <c r="E242" s="20" t="s">
        <v>491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 t="e">
        <f t="shared" si="6"/>
        <v>#DIV/0!</v>
      </c>
    </row>
    <row r="243" spans="1:23" ht="86.4" hidden="1" customHeight="1" x14ac:dyDescent="0.25">
      <c r="A243" s="3"/>
      <c r="B243" s="6"/>
      <c r="C243" s="17" t="s">
        <v>249</v>
      </c>
      <c r="D243" s="17" t="s">
        <v>316</v>
      </c>
      <c r="E243" s="20" t="s">
        <v>317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 t="e">
        <f t="shared" si="6"/>
        <v>#DIV/0!</v>
      </c>
    </row>
    <row r="244" spans="1:23" ht="7.8" hidden="1" customHeight="1" x14ac:dyDescent="0.25">
      <c r="A244" s="3"/>
      <c r="B244" s="6"/>
      <c r="C244" s="17" t="s">
        <v>249</v>
      </c>
      <c r="D244" s="17" t="s">
        <v>459</v>
      </c>
      <c r="E244" s="20" t="s">
        <v>456</v>
      </c>
      <c r="F244" s="17"/>
      <c r="G244" s="17"/>
      <c r="H244" s="17"/>
      <c r="I244" s="1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 t="e">
        <f t="shared" si="6"/>
        <v>#DIV/0!</v>
      </c>
    </row>
    <row r="245" spans="1:23" ht="86.4" hidden="1" customHeight="1" x14ac:dyDescent="0.25">
      <c r="A245" s="3"/>
      <c r="B245" s="6"/>
      <c r="C245" s="17" t="s">
        <v>249</v>
      </c>
      <c r="D245" s="17" t="s">
        <v>458</v>
      </c>
      <c r="E245" s="20" t="s">
        <v>457</v>
      </c>
      <c r="F245" s="17"/>
      <c r="G245" s="17"/>
      <c r="H245" s="17"/>
      <c r="I245" s="17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 t="e">
        <f t="shared" si="6"/>
        <v>#DIV/0!</v>
      </c>
    </row>
    <row r="246" spans="1:23" ht="78" hidden="1" customHeight="1" x14ac:dyDescent="0.25">
      <c r="A246" s="3"/>
      <c r="B246" s="6"/>
      <c r="C246" s="17" t="s">
        <v>249</v>
      </c>
      <c r="D246" s="17" t="s">
        <v>318</v>
      </c>
      <c r="E246" s="20" t="s">
        <v>319</v>
      </c>
      <c r="F246" s="17"/>
      <c r="G246" s="17"/>
      <c r="H246" s="17"/>
      <c r="I246" s="1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 t="e">
        <f t="shared" si="6"/>
        <v>#DIV/0!</v>
      </c>
    </row>
    <row r="247" spans="1:23" ht="57.6" customHeight="1" x14ac:dyDescent="0.25">
      <c r="A247" s="3"/>
      <c r="B247" s="6"/>
      <c r="C247" s="17" t="s">
        <v>249</v>
      </c>
      <c r="D247" s="17" t="s">
        <v>320</v>
      </c>
      <c r="E247" s="18" t="s">
        <v>492</v>
      </c>
      <c r="F247" s="17"/>
      <c r="G247" s="17"/>
      <c r="H247" s="17"/>
      <c r="I247" s="1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>
        <v>1401000</v>
      </c>
      <c r="V247" s="19">
        <v>1401000</v>
      </c>
      <c r="W247" s="19">
        <f t="shared" si="6"/>
        <v>100</v>
      </c>
    </row>
    <row r="248" spans="1:23" ht="106.2" hidden="1" customHeight="1" x14ac:dyDescent="0.25">
      <c r="A248" s="3"/>
      <c r="B248" s="6"/>
      <c r="C248" s="17" t="s">
        <v>249</v>
      </c>
      <c r="D248" s="17" t="s">
        <v>460</v>
      </c>
      <c r="E248" s="18" t="s">
        <v>461</v>
      </c>
      <c r="F248" s="17"/>
      <c r="G248" s="17"/>
      <c r="H248" s="17"/>
      <c r="I248" s="17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 t="e">
        <f t="shared" si="6"/>
        <v>#DIV/0!</v>
      </c>
    </row>
    <row r="249" spans="1:23" ht="81.599999999999994" hidden="1" customHeight="1" x14ac:dyDescent="0.25">
      <c r="A249" s="3"/>
      <c r="B249" s="6"/>
      <c r="C249" s="17" t="s">
        <v>249</v>
      </c>
      <c r="D249" s="17" t="s">
        <v>462</v>
      </c>
      <c r="E249" s="18" t="s">
        <v>463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 t="e">
        <f t="shared" si="6"/>
        <v>#DIV/0!</v>
      </c>
    </row>
    <row r="250" spans="1:23" ht="59.4" customHeight="1" x14ac:dyDescent="0.25">
      <c r="A250" s="3"/>
      <c r="B250" s="6"/>
      <c r="C250" s="17" t="s">
        <v>249</v>
      </c>
      <c r="D250" s="17" t="s">
        <v>321</v>
      </c>
      <c r="E250" s="20" t="s">
        <v>322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70400</v>
      </c>
      <c r="V250" s="19">
        <v>0</v>
      </c>
      <c r="W250" s="19">
        <f t="shared" si="6"/>
        <v>0</v>
      </c>
    </row>
    <row r="251" spans="1:23" ht="60.6" hidden="1" customHeight="1" x14ac:dyDescent="0.25">
      <c r="A251" s="3"/>
      <c r="B251" s="6"/>
      <c r="C251" s="17" t="s">
        <v>249</v>
      </c>
      <c r="D251" s="17" t="s">
        <v>493</v>
      </c>
      <c r="E251" s="20" t="s">
        <v>494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 t="e">
        <f t="shared" si="6"/>
        <v>#DIV/0!</v>
      </c>
    </row>
    <row r="252" spans="1:23" ht="60" customHeight="1" x14ac:dyDescent="0.25">
      <c r="A252" s="3"/>
      <c r="B252" s="6"/>
      <c r="C252" s="17" t="s">
        <v>249</v>
      </c>
      <c r="D252" s="17" t="s">
        <v>464</v>
      </c>
      <c r="E252" s="20" t="s">
        <v>465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>
        <v>24052400</v>
      </c>
      <c r="V252" s="19">
        <v>0</v>
      </c>
      <c r="W252" s="19">
        <f t="shared" si="6"/>
        <v>0</v>
      </c>
    </row>
    <row r="253" spans="1:23" ht="71.400000000000006" hidden="1" customHeight="1" x14ac:dyDescent="0.25">
      <c r="A253" s="3"/>
      <c r="B253" s="6"/>
      <c r="C253" s="17" t="s">
        <v>249</v>
      </c>
      <c r="D253" s="17" t="s">
        <v>466</v>
      </c>
      <c r="E253" s="20" t="s">
        <v>467</v>
      </c>
      <c r="F253" s="17"/>
      <c r="G253" s="17"/>
      <c r="H253" s="17"/>
      <c r="I253" s="1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 t="e">
        <f t="shared" si="6"/>
        <v>#DIV/0!</v>
      </c>
    </row>
    <row r="254" spans="1:23" ht="0.6" customHeight="1" x14ac:dyDescent="0.25">
      <c r="A254" s="3"/>
      <c r="B254" s="6"/>
      <c r="C254" s="17" t="s">
        <v>249</v>
      </c>
      <c r="D254" s="17" t="s">
        <v>495</v>
      </c>
      <c r="E254" s="20" t="s">
        <v>496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 t="e">
        <f t="shared" si="6"/>
        <v>#DIV/0!</v>
      </c>
    </row>
    <row r="255" spans="1:23" ht="54.6" customHeight="1" x14ac:dyDescent="0.25">
      <c r="A255" s="3"/>
      <c r="B255" s="6"/>
      <c r="C255" s="17" t="s">
        <v>249</v>
      </c>
      <c r="D255" s="17" t="s">
        <v>323</v>
      </c>
      <c r="E255" s="20" t="s">
        <v>324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>
        <v>3595000</v>
      </c>
      <c r="V255" s="19">
        <v>0</v>
      </c>
      <c r="W255" s="19">
        <f t="shared" si="6"/>
        <v>0</v>
      </c>
    </row>
    <row r="256" spans="1:23" ht="57" hidden="1" customHeight="1" x14ac:dyDescent="0.25">
      <c r="A256" s="3"/>
      <c r="B256" s="6"/>
      <c r="C256" s="17" t="s">
        <v>249</v>
      </c>
      <c r="D256" s="17" t="s">
        <v>468</v>
      </c>
      <c r="E256" s="20" t="s">
        <v>469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 t="e">
        <f t="shared" si="6"/>
        <v>#DIV/0!</v>
      </c>
    </row>
    <row r="257" spans="1:23" ht="60" hidden="1" customHeight="1" x14ac:dyDescent="0.25">
      <c r="A257" s="3"/>
      <c r="B257" s="6"/>
      <c r="C257" s="17" t="s">
        <v>249</v>
      </c>
      <c r="D257" s="17" t="s">
        <v>470</v>
      </c>
      <c r="E257" s="20" t="s">
        <v>471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 t="e">
        <f t="shared" si="6"/>
        <v>#DIV/0!</v>
      </c>
    </row>
    <row r="258" spans="1:23" ht="129.6" customHeight="1" x14ac:dyDescent="0.25">
      <c r="A258" s="3"/>
      <c r="B258" s="6"/>
      <c r="C258" s="17" t="s">
        <v>249</v>
      </c>
      <c r="D258" s="17" t="s">
        <v>518</v>
      </c>
      <c r="E258" s="20" t="s">
        <v>519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9822000</v>
      </c>
      <c r="V258" s="19">
        <v>0</v>
      </c>
      <c r="W258" s="19">
        <f t="shared" si="6"/>
        <v>0</v>
      </c>
    </row>
    <row r="259" spans="1:23" ht="1.2" hidden="1" customHeight="1" x14ac:dyDescent="0.25">
      <c r="A259" s="3"/>
      <c r="B259" s="6"/>
      <c r="C259" s="17" t="s">
        <v>249</v>
      </c>
      <c r="D259" s="17" t="s">
        <v>472</v>
      </c>
      <c r="E259" s="20" t="s">
        <v>473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 t="e">
        <f t="shared" si="6"/>
        <v>#DIV/0!</v>
      </c>
    </row>
    <row r="260" spans="1:23" ht="85.8" customHeight="1" x14ac:dyDescent="0.25">
      <c r="A260" s="3"/>
      <c r="B260" s="6"/>
      <c r="C260" s="17" t="s">
        <v>249</v>
      </c>
      <c r="D260" s="17" t="s">
        <v>325</v>
      </c>
      <c r="E260" s="20" t="s">
        <v>326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>
        <v>1407500</v>
      </c>
      <c r="V260" s="19">
        <v>0</v>
      </c>
      <c r="W260" s="19">
        <f t="shared" ref="W260:W261" si="7">ROUND(V260/U260*100,2)</f>
        <v>0</v>
      </c>
    </row>
    <row r="261" spans="1:23" ht="87" hidden="1" customHeight="1" x14ac:dyDescent="0.25">
      <c r="A261" s="3"/>
      <c r="B261" s="6"/>
      <c r="C261" s="17" t="s">
        <v>249</v>
      </c>
      <c r="D261" s="17" t="s">
        <v>497</v>
      </c>
      <c r="E261" s="20" t="s">
        <v>498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 t="e">
        <f t="shared" si="7"/>
        <v>#DIV/0!</v>
      </c>
    </row>
    <row r="262" spans="1:23" ht="60" customHeight="1" x14ac:dyDescent="0.25">
      <c r="A262" s="3"/>
      <c r="B262" s="6"/>
      <c r="C262" s="17" t="s">
        <v>249</v>
      </c>
      <c r="D262" s="17" t="s">
        <v>520</v>
      </c>
      <c r="E262" s="20" t="s">
        <v>521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63201200</v>
      </c>
      <c r="V262" s="19">
        <v>0</v>
      </c>
      <c r="W262" s="19">
        <f t="shared" si="6"/>
        <v>0</v>
      </c>
    </row>
    <row r="263" spans="1:23" ht="24" customHeight="1" x14ac:dyDescent="0.25">
      <c r="A263" s="2"/>
      <c r="B263" s="5"/>
      <c r="C263" s="14" t="s">
        <v>249</v>
      </c>
      <c r="D263" s="14" t="s">
        <v>327</v>
      </c>
      <c r="E263" s="15" t="s">
        <v>328</v>
      </c>
      <c r="F263" s="14"/>
      <c r="G263" s="14"/>
      <c r="H263" s="14"/>
      <c r="I263" s="14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>
        <f>SUM(U264+U284+U286)</f>
        <v>978633000</v>
      </c>
      <c r="V263" s="16">
        <f>SUM(V264+V284+V286)</f>
        <v>202546626.05000001</v>
      </c>
      <c r="W263" s="16">
        <f t="shared" si="6"/>
        <v>20.7</v>
      </c>
    </row>
    <row r="264" spans="1:23" ht="30" customHeight="1" x14ac:dyDescent="0.25">
      <c r="A264" s="2"/>
      <c r="B264" s="5"/>
      <c r="C264" s="14" t="s">
        <v>249</v>
      </c>
      <c r="D264" s="14" t="s">
        <v>329</v>
      </c>
      <c r="E264" s="15" t="s">
        <v>330</v>
      </c>
      <c r="F264" s="14"/>
      <c r="G264" s="14"/>
      <c r="H264" s="14"/>
      <c r="I264" s="14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>
        <f>U265</f>
        <v>973299200</v>
      </c>
      <c r="V264" s="16">
        <f>V265</f>
        <v>201617226.05000001</v>
      </c>
      <c r="W264" s="16">
        <f t="shared" si="6"/>
        <v>20.71</v>
      </c>
    </row>
    <row r="265" spans="1:23" ht="28.2" customHeight="1" x14ac:dyDescent="0.25">
      <c r="A265" s="2"/>
      <c r="B265" s="5"/>
      <c r="C265" s="14" t="s">
        <v>249</v>
      </c>
      <c r="D265" s="14" t="s">
        <v>331</v>
      </c>
      <c r="E265" s="15" t="s">
        <v>332</v>
      </c>
      <c r="F265" s="14"/>
      <c r="G265" s="14"/>
      <c r="H265" s="14"/>
      <c r="I265" s="14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>
        <f>SUM(U266:U283)</f>
        <v>973299200</v>
      </c>
      <c r="V265" s="16">
        <f>SUM(V266:V283)</f>
        <v>201617226.05000001</v>
      </c>
      <c r="W265" s="16">
        <f t="shared" si="6"/>
        <v>20.71</v>
      </c>
    </row>
    <row r="266" spans="1:23" ht="76.8" customHeight="1" x14ac:dyDescent="0.25">
      <c r="A266" s="3"/>
      <c r="B266" s="6"/>
      <c r="C266" s="17" t="s">
        <v>249</v>
      </c>
      <c r="D266" s="17" t="s">
        <v>333</v>
      </c>
      <c r="E266" s="20" t="s">
        <v>334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>
        <v>1200200</v>
      </c>
      <c r="V266" s="19">
        <v>270000</v>
      </c>
      <c r="W266" s="19">
        <f t="shared" si="6"/>
        <v>22.5</v>
      </c>
    </row>
    <row r="267" spans="1:23" ht="159.6" customHeight="1" x14ac:dyDescent="0.25">
      <c r="A267" s="3"/>
      <c r="B267" s="6"/>
      <c r="C267" s="17" t="s">
        <v>249</v>
      </c>
      <c r="D267" s="17" t="s">
        <v>335</v>
      </c>
      <c r="E267" s="20" t="s">
        <v>336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112531800</v>
      </c>
      <c r="V267" s="19">
        <v>28390016</v>
      </c>
      <c r="W267" s="19">
        <f t="shared" si="6"/>
        <v>25.23</v>
      </c>
    </row>
    <row r="268" spans="1:23" ht="158.4" customHeight="1" x14ac:dyDescent="0.25">
      <c r="A268" s="3"/>
      <c r="B268" s="6"/>
      <c r="C268" s="17" t="s">
        <v>249</v>
      </c>
      <c r="D268" s="17" t="s">
        <v>337</v>
      </c>
      <c r="E268" s="20" t="s">
        <v>338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96435500</v>
      </c>
      <c r="V268" s="19">
        <v>19262200</v>
      </c>
      <c r="W268" s="19">
        <f t="shared" si="6"/>
        <v>19.97</v>
      </c>
    </row>
    <row r="269" spans="1:23" ht="97.8" customHeight="1" x14ac:dyDescent="0.25">
      <c r="A269" s="3"/>
      <c r="B269" s="6"/>
      <c r="C269" s="17" t="s">
        <v>249</v>
      </c>
      <c r="D269" s="17" t="s">
        <v>339</v>
      </c>
      <c r="E269" s="20" t="s">
        <v>340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>
        <v>233000</v>
      </c>
      <c r="V269" s="19">
        <v>42400</v>
      </c>
      <c r="W269" s="19">
        <f t="shared" si="6"/>
        <v>18.2</v>
      </c>
    </row>
    <row r="270" spans="1:23" ht="66.599999999999994" customHeight="1" x14ac:dyDescent="0.25">
      <c r="A270" s="3"/>
      <c r="B270" s="6"/>
      <c r="C270" s="17" t="s">
        <v>249</v>
      </c>
      <c r="D270" s="17" t="s">
        <v>341</v>
      </c>
      <c r="E270" s="20" t="s">
        <v>342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1219900</v>
      </c>
      <c r="V270" s="19">
        <v>270000</v>
      </c>
      <c r="W270" s="19">
        <f t="shared" si="6"/>
        <v>22.13</v>
      </c>
    </row>
    <row r="271" spans="1:23" ht="96" customHeight="1" x14ac:dyDescent="0.25">
      <c r="A271" s="3"/>
      <c r="B271" s="6"/>
      <c r="C271" s="17" t="s">
        <v>249</v>
      </c>
      <c r="D271" s="17" t="s">
        <v>343</v>
      </c>
      <c r="E271" s="20" t="s">
        <v>344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>
        <v>3366200</v>
      </c>
      <c r="V271" s="19">
        <v>173560.04</v>
      </c>
      <c r="W271" s="19">
        <f t="shared" si="6"/>
        <v>5.16</v>
      </c>
    </row>
    <row r="272" spans="1:23" ht="78" customHeight="1" x14ac:dyDescent="0.25">
      <c r="A272" s="3"/>
      <c r="B272" s="6"/>
      <c r="C272" s="17" t="s">
        <v>249</v>
      </c>
      <c r="D272" s="17" t="s">
        <v>345</v>
      </c>
      <c r="E272" s="20" t="s">
        <v>346</v>
      </c>
      <c r="F272" s="17"/>
      <c r="G272" s="17"/>
      <c r="H272" s="17"/>
      <c r="I272" s="1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>
        <v>13200</v>
      </c>
      <c r="V272" s="19">
        <v>0</v>
      </c>
      <c r="W272" s="19">
        <f t="shared" si="6"/>
        <v>0</v>
      </c>
    </row>
    <row r="273" spans="1:23" ht="92.4" customHeight="1" x14ac:dyDescent="0.25">
      <c r="A273" s="3"/>
      <c r="B273" s="6"/>
      <c r="C273" s="17" t="s">
        <v>249</v>
      </c>
      <c r="D273" s="17" t="s">
        <v>347</v>
      </c>
      <c r="E273" s="20" t="s">
        <v>522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7541000</v>
      </c>
      <c r="V273" s="19">
        <v>1850000</v>
      </c>
      <c r="W273" s="19">
        <f t="shared" si="6"/>
        <v>24.53</v>
      </c>
    </row>
    <row r="274" spans="1:23" ht="114" customHeight="1" x14ac:dyDescent="0.25">
      <c r="A274" s="3"/>
      <c r="B274" s="6"/>
      <c r="C274" s="17" t="s">
        <v>249</v>
      </c>
      <c r="D274" s="17" t="s">
        <v>348</v>
      </c>
      <c r="E274" s="20" t="s">
        <v>349</v>
      </c>
      <c r="F274" s="17"/>
      <c r="G274" s="17"/>
      <c r="H274" s="17"/>
      <c r="I274" s="1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>
        <v>1465300</v>
      </c>
      <c r="V274" s="19">
        <v>199600</v>
      </c>
      <c r="W274" s="19">
        <f t="shared" si="6"/>
        <v>13.62</v>
      </c>
    </row>
    <row r="275" spans="1:23" ht="157.19999999999999" customHeight="1" x14ac:dyDescent="0.25">
      <c r="A275" s="3"/>
      <c r="B275" s="6"/>
      <c r="C275" s="17" t="s">
        <v>249</v>
      </c>
      <c r="D275" s="17" t="s">
        <v>350</v>
      </c>
      <c r="E275" s="20" t="s">
        <v>351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377435000</v>
      </c>
      <c r="V275" s="19">
        <v>75518400</v>
      </c>
      <c r="W275" s="19">
        <f t="shared" si="6"/>
        <v>20.010000000000002</v>
      </c>
    </row>
    <row r="276" spans="1:23" ht="93.6" customHeight="1" x14ac:dyDescent="0.25">
      <c r="A276" s="3"/>
      <c r="B276" s="6"/>
      <c r="C276" s="17" t="s">
        <v>249</v>
      </c>
      <c r="D276" s="17" t="s">
        <v>352</v>
      </c>
      <c r="E276" s="20" t="s">
        <v>353</v>
      </c>
      <c r="F276" s="17"/>
      <c r="G276" s="17"/>
      <c r="H276" s="17"/>
      <c r="I276" s="1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>
        <v>21619400</v>
      </c>
      <c r="V276" s="19">
        <v>4090100</v>
      </c>
      <c r="W276" s="19">
        <f t="shared" si="6"/>
        <v>18.920000000000002</v>
      </c>
    </row>
    <row r="277" spans="1:23" ht="88.8" customHeight="1" x14ac:dyDescent="0.25">
      <c r="A277" s="3"/>
      <c r="B277" s="6"/>
      <c r="C277" s="17" t="s">
        <v>249</v>
      </c>
      <c r="D277" s="17" t="s">
        <v>354</v>
      </c>
      <c r="E277" s="20" t="s">
        <v>355</v>
      </c>
      <c r="F277" s="17"/>
      <c r="G277" s="17"/>
      <c r="H277" s="17"/>
      <c r="I277" s="1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>
        <v>610100</v>
      </c>
      <c r="V277" s="19">
        <v>0</v>
      </c>
      <c r="W277" s="19">
        <f t="shared" si="6"/>
        <v>0</v>
      </c>
    </row>
    <row r="278" spans="1:23" ht="136.80000000000001" hidden="1" customHeight="1" x14ac:dyDescent="0.25">
      <c r="A278" s="3"/>
      <c r="B278" s="6"/>
      <c r="C278" s="17" t="s">
        <v>249</v>
      </c>
      <c r="D278" s="17" t="s">
        <v>356</v>
      </c>
      <c r="E278" s="20" t="s">
        <v>357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 t="e">
        <f t="shared" si="6"/>
        <v>#DIV/0!</v>
      </c>
    </row>
    <row r="279" spans="1:23" ht="119.4" customHeight="1" x14ac:dyDescent="0.25">
      <c r="A279" s="3"/>
      <c r="B279" s="6"/>
      <c r="C279" s="17" t="s">
        <v>249</v>
      </c>
      <c r="D279" s="17" t="s">
        <v>356</v>
      </c>
      <c r="E279" s="20" t="s">
        <v>357</v>
      </c>
      <c r="F279" s="17"/>
      <c r="G279" s="17"/>
      <c r="H279" s="17"/>
      <c r="I279" s="17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>
        <v>21462800</v>
      </c>
      <c r="V279" s="19">
        <v>187025.01</v>
      </c>
      <c r="W279" s="19">
        <f t="shared" si="6"/>
        <v>0.87</v>
      </c>
    </row>
    <row r="280" spans="1:23" ht="157.80000000000001" customHeight="1" x14ac:dyDescent="0.25">
      <c r="A280" s="3"/>
      <c r="B280" s="6"/>
      <c r="C280" s="17" t="s">
        <v>249</v>
      </c>
      <c r="D280" s="17" t="s">
        <v>358</v>
      </c>
      <c r="E280" s="20" t="s">
        <v>359</v>
      </c>
      <c r="F280" s="17"/>
      <c r="G280" s="17"/>
      <c r="H280" s="17"/>
      <c r="I280" s="17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>
        <v>309559600</v>
      </c>
      <c r="V280" s="19">
        <v>70794500</v>
      </c>
      <c r="W280" s="19">
        <f t="shared" si="6"/>
        <v>22.87</v>
      </c>
    </row>
    <row r="281" spans="1:23" ht="73.8" customHeight="1" x14ac:dyDescent="0.25">
      <c r="A281" s="3"/>
      <c r="B281" s="6"/>
      <c r="C281" s="17" t="s">
        <v>249</v>
      </c>
      <c r="D281" s="17" t="s">
        <v>360</v>
      </c>
      <c r="E281" s="20" t="s">
        <v>361</v>
      </c>
      <c r="F281" s="17"/>
      <c r="G281" s="17"/>
      <c r="H281" s="17"/>
      <c r="I281" s="17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>
        <v>2333200</v>
      </c>
      <c r="V281" s="19">
        <v>540000</v>
      </c>
      <c r="W281" s="19">
        <f t="shared" si="6"/>
        <v>23.14</v>
      </c>
    </row>
    <row r="282" spans="1:23" ht="74.400000000000006" customHeight="1" x14ac:dyDescent="0.25">
      <c r="A282" s="3"/>
      <c r="B282" s="6"/>
      <c r="C282" s="17" t="s">
        <v>249</v>
      </c>
      <c r="D282" s="17" t="s">
        <v>362</v>
      </c>
      <c r="E282" s="20" t="s">
        <v>363</v>
      </c>
      <c r="F282" s="17"/>
      <c r="G282" s="17"/>
      <c r="H282" s="17"/>
      <c r="I282" s="1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>
        <v>16155300</v>
      </c>
      <c r="V282" s="19">
        <v>0</v>
      </c>
      <c r="W282" s="19">
        <f t="shared" si="6"/>
        <v>0</v>
      </c>
    </row>
    <row r="283" spans="1:23" ht="115.8" customHeight="1" x14ac:dyDescent="0.25">
      <c r="A283" s="3"/>
      <c r="B283" s="6"/>
      <c r="C283" s="17" t="s">
        <v>249</v>
      </c>
      <c r="D283" s="17" t="s">
        <v>364</v>
      </c>
      <c r="E283" s="20" t="s">
        <v>365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117700</v>
      </c>
      <c r="V283" s="19">
        <v>29425</v>
      </c>
      <c r="W283" s="19">
        <f t="shared" si="6"/>
        <v>25</v>
      </c>
    </row>
    <row r="284" spans="1:23" ht="60" customHeight="1" x14ac:dyDescent="0.25">
      <c r="A284" s="2"/>
      <c r="B284" s="5"/>
      <c r="C284" s="14" t="s">
        <v>249</v>
      </c>
      <c r="D284" s="14" t="s">
        <v>366</v>
      </c>
      <c r="E284" s="15" t="s">
        <v>367</v>
      </c>
      <c r="F284" s="14"/>
      <c r="G284" s="14"/>
      <c r="H284" s="14"/>
      <c r="I284" s="14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>
        <f>U285</f>
        <v>5332700</v>
      </c>
      <c r="V284" s="16">
        <f>V285</f>
        <v>929400</v>
      </c>
      <c r="W284" s="16">
        <f t="shared" si="6"/>
        <v>17.43</v>
      </c>
    </row>
    <row r="285" spans="1:23" ht="55.2" x14ac:dyDescent="0.25">
      <c r="A285" s="3"/>
      <c r="B285" s="6"/>
      <c r="C285" s="17" t="s">
        <v>249</v>
      </c>
      <c r="D285" s="17" t="s">
        <v>368</v>
      </c>
      <c r="E285" s="18" t="s">
        <v>369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5332700</v>
      </c>
      <c r="V285" s="19">
        <v>929400</v>
      </c>
      <c r="W285" s="19">
        <f t="shared" si="6"/>
        <v>17.43</v>
      </c>
    </row>
    <row r="286" spans="1:23" ht="50.4" customHeight="1" x14ac:dyDescent="0.25">
      <c r="A286" s="2"/>
      <c r="B286" s="5"/>
      <c r="C286" s="14" t="s">
        <v>249</v>
      </c>
      <c r="D286" s="14" t="s">
        <v>370</v>
      </c>
      <c r="E286" s="15" t="s">
        <v>371</v>
      </c>
      <c r="F286" s="14"/>
      <c r="G286" s="14"/>
      <c r="H286" s="14"/>
      <c r="I286" s="14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>
        <f>U287</f>
        <v>1100</v>
      </c>
      <c r="V286" s="16">
        <f>V287</f>
        <v>0</v>
      </c>
      <c r="W286" s="16">
        <f t="shared" si="6"/>
        <v>0</v>
      </c>
    </row>
    <row r="287" spans="1:23" ht="47.4" customHeight="1" x14ac:dyDescent="0.25">
      <c r="A287" s="3"/>
      <c r="B287" s="6"/>
      <c r="C287" s="17" t="s">
        <v>249</v>
      </c>
      <c r="D287" s="17" t="s">
        <v>372</v>
      </c>
      <c r="E287" s="18" t="s">
        <v>373</v>
      </c>
      <c r="F287" s="17"/>
      <c r="G287" s="17"/>
      <c r="H287" s="17"/>
      <c r="I287" s="17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>
        <v>1100</v>
      </c>
      <c r="V287" s="19">
        <v>0</v>
      </c>
      <c r="W287" s="19">
        <f t="shared" si="6"/>
        <v>0</v>
      </c>
    </row>
    <row r="288" spans="1:23" ht="29.4" customHeight="1" x14ac:dyDescent="0.25">
      <c r="A288" s="2"/>
      <c r="B288" s="5"/>
      <c r="C288" s="14" t="s">
        <v>249</v>
      </c>
      <c r="D288" s="14" t="s">
        <v>374</v>
      </c>
      <c r="E288" s="15" t="s">
        <v>375</v>
      </c>
      <c r="F288" s="14"/>
      <c r="G288" s="14"/>
      <c r="H288" s="14"/>
      <c r="I288" s="14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>
        <f>SUM(U290+U292+U294+U289)</f>
        <v>133992570.40000001</v>
      </c>
      <c r="V288" s="16">
        <f>SUM(V290+V292+V294+V289)</f>
        <v>104093535</v>
      </c>
      <c r="W288" s="16">
        <f t="shared" si="6"/>
        <v>77.69</v>
      </c>
    </row>
    <row r="289" spans="1:23" ht="55.8" customHeight="1" x14ac:dyDescent="0.25">
      <c r="A289" s="2"/>
      <c r="B289" s="5"/>
      <c r="C289" s="17" t="s">
        <v>249</v>
      </c>
      <c r="D289" s="17" t="s">
        <v>523</v>
      </c>
      <c r="E289" s="18" t="s">
        <v>524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894490</v>
      </c>
      <c r="V289" s="19">
        <v>0</v>
      </c>
      <c r="W289" s="19">
        <f t="shared" si="6"/>
        <v>0</v>
      </c>
    </row>
    <row r="290" spans="1:23" ht="48.6" customHeight="1" x14ac:dyDescent="0.25">
      <c r="A290" s="2"/>
      <c r="B290" s="5"/>
      <c r="C290" s="14" t="s">
        <v>249</v>
      </c>
      <c r="D290" s="14" t="s">
        <v>376</v>
      </c>
      <c r="E290" s="15" t="s">
        <v>377</v>
      </c>
      <c r="F290" s="14"/>
      <c r="G290" s="14"/>
      <c r="H290" s="14"/>
      <c r="I290" s="14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>
        <f>U291</f>
        <v>32872900</v>
      </c>
      <c r="V290" s="16">
        <f>V291</f>
        <v>6696240</v>
      </c>
      <c r="W290" s="16">
        <f t="shared" si="6"/>
        <v>20.37</v>
      </c>
    </row>
    <row r="291" spans="1:23" ht="77.400000000000006" customHeight="1" x14ac:dyDescent="0.25">
      <c r="A291" s="3"/>
      <c r="B291" s="6"/>
      <c r="C291" s="17" t="s">
        <v>249</v>
      </c>
      <c r="D291" s="17" t="s">
        <v>378</v>
      </c>
      <c r="E291" s="18" t="s">
        <v>525</v>
      </c>
      <c r="F291" s="17"/>
      <c r="G291" s="17"/>
      <c r="H291" s="17"/>
      <c r="I291" s="1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>
        <v>32872900</v>
      </c>
      <c r="V291" s="19">
        <v>6696240</v>
      </c>
      <c r="W291" s="19">
        <f t="shared" si="6"/>
        <v>20.37</v>
      </c>
    </row>
    <row r="292" spans="1:23" ht="55.8" customHeight="1" x14ac:dyDescent="0.25">
      <c r="A292" s="2"/>
      <c r="B292" s="5"/>
      <c r="C292" s="14" t="s">
        <v>249</v>
      </c>
      <c r="D292" s="14" t="s">
        <v>527</v>
      </c>
      <c r="E292" s="15" t="s">
        <v>526</v>
      </c>
      <c r="F292" s="14"/>
      <c r="G292" s="14"/>
      <c r="H292" s="14"/>
      <c r="I292" s="14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>
        <f>U293</f>
        <v>95000000</v>
      </c>
      <c r="V292" s="16">
        <f>V293</f>
        <v>95000000</v>
      </c>
      <c r="W292" s="16">
        <f t="shared" si="6"/>
        <v>100</v>
      </c>
    </row>
    <row r="293" spans="1:23" ht="50.4" customHeight="1" x14ac:dyDescent="0.25">
      <c r="A293" s="3"/>
      <c r="B293" s="6"/>
      <c r="C293" s="17" t="s">
        <v>249</v>
      </c>
      <c r="D293" s="17" t="s">
        <v>528</v>
      </c>
      <c r="E293" s="18" t="s">
        <v>529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95000000</v>
      </c>
      <c r="V293" s="19">
        <v>95000000</v>
      </c>
      <c r="W293" s="19">
        <f t="shared" si="6"/>
        <v>100</v>
      </c>
    </row>
    <row r="294" spans="1:23" ht="25.2" customHeight="1" x14ac:dyDescent="0.25">
      <c r="A294" s="2"/>
      <c r="B294" s="5"/>
      <c r="C294" s="14" t="s">
        <v>249</v>
      </c>
      <c r="D294" s="14" t="s">
        <v>379</v>
      </c>
      <c r="E294" s="15" t="s">
        <v>380</v>
      </c>
      <c r="F294" s="14"/>
      <c r="G294" s="14"/>
      <c r="H294" s="14"/>
      <c r="I294" s="14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>
        <f>U295</f>
        <v>5225180.4000000004</v>
      </c>
      <c r="V294" s="16">
        <f>V295</f>
        <v>2397295</v>
      </c>
      <c r="W294" s="16">
        <f t="shared" si="6"/>
        <v>45.88</v>
      </c>
    </row>
    <row r="295" spans="1:23" ht="22.8" customHeight="1" x14ac:dyDescent="0.25">
      <c r="A295" s="2"/>
      <c r="B295" s="5"/>
      <c r="C295" s="14" t="s">
        <v>249</v>
      </c>
      <c r="D295" s="14" t="s">
        <v>381</v>
      </c>
      <c r="E295" s="15" t="s">
        <v>382</v>
      </c>
      <c r="F295" s="14"/>
      <c r="G295" s="14"/>
      <c r="H295" s="14"/>
      <c r="I295" s="14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>
        <f>U299+U297+U298+U296</f>
        <v>5225180.4000000004</v>
      </c>
      <c r="V295" s="16">
        <f>V299+V297+V298+V296</f>
        <v>2397295</v>
      </c>
      <c r="W295" s="16">
        <f t="shared" si="6"/>
        <v>45.88</v>
      </c>
    </row>
    <row r="296" spans="1:23" ht="75" customHeight="1" x14ac:dyDescent="0.25">
      <c r="A296" s="2"/>
      <c r="B296" s="30"/>
      <c r="C296" s="17" t="s">
        <v>249</v>
      </c>
      <c r="D296" s="17" t="s">
        <v>532</v>
      </c>
      <c r="E296" s="18" t="s">
        <v>531</v>
      </c>
      <c r="F296" s="17"/>
      <c r="G296" s="17"/>
      <c r="H296" s="17"/>
      <c r="I296" s="1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>
        <v>1448800</v>
      </c>
      <c r="V296" s="19">
        <v>0</v>
      </c>
      <c r="W296" s="19">
        <f t="shared" si="6"/>
        <v>0</v>
      </c>
    </row>
    <row r="297" spans="1:23" ht="68.400000000000006" customHeight="1" x14ac:dyDescent="0.25">
      <c r="A297" s="2"/>
      <c r="B297" s="30"/>
      <c r="C297" s="17" t="s">
        <v>249</v>
      </c>
      <c r="D297" s="17" t="s">
        <v>383</v>
      </c>
      <c r="E297" s="20" t="s">
        <v>384</v>
      </c>
      <c r="F297" s="17"/>
      <c r="G297" s="17"/>
      <c r="H297" s="17"/>
      <c r="I297" s="17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>
        <v>1306200</v>
      </c>
      <c r="V297" s="19">
        <v>0</v>
      </c>
      <c r="W297" s="19">
        <f t="shared" si="6"/>
        <v>0</v>
      </c>
    </row>
    <row r="298" spans="1:23" ht="118.2" customHeight="1" x14ac:dyDescent="0.25">
      <c r="A298" s="2"/>
      <c r="B298" s="30"/>
      <c r="C298" s="17" t="s">
        <v>249</v>
      </c>
      <c r="D298" s="17" t="s">
        <v>477</v>
      </c>
      <c r="E298" s="18" t="s">
        <v>530</v>
      </c>
      <c r="F298" s="17"/>
      <c r="G298" s="17"/>
      <c r="H298" s="17"/>
      <c r="I298" s="1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>
        <v>72885.399999999994</v>
      </c>
      <c r="V298" s="19">
        <v>0</v>
      </c>
      <c r="W298" s="19">
        <f t="shared" si="6"/>
        <v>0</v>
      </c>
    </row>
    <row r="299" spans="1:23" ht="111" customHeight="1" x14ac:dyDescent="0.25">
      <c r="A299" s="3"/>
      <c r="B299" s="6"/>
      <c r="C299" s="17" t="s">
        <v>249</v>
      </c>
      <c r="D299" s="17" t="s">
        <v>478</v>
      </c>
      <c r="E299" s="20" t="s">
        <v>479</v>
      </c>
      <c r="F299" s="17"/>
      <c r="G299" s="17"/>
      <c r="H299" s="17"/>
      <c r="I299" s="17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>
        <v>2397295</v>
      </c>
      <c r="V299" s="19">
        <v>2397295</v>
      </c>
      <c r="W299" s="19">
        <f t="shared" si="6"/>
        <v>100</v>
      </c>
    </row>
    <row r="300" spans="1:23" ht="26.4" customHeight="1" x14ac:dyDescent="0.25">
      <c r="A300" s="2"/>
      <c r="B300" s="5"/>
      <c r="C300" s="14" t="s">
        <v>3</v>
      </c>
      <c r="D300" s="14" t="s">
        <v>385</v>
      </c>
      <c r="E300" s="15" t="s">
        <v>386</v>
      </c>
      <c r="F300" s="14"/>
      <c r="G300" s="14"/>
      <c r="H300" s="14"/>
      <c r="I300" s="14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>
        <f>SUM(U301)</f>
        <v>26723870</v>
      </c>
      <c r="V300" s="16">
        <f>SUM(V301)</f>
        <v>0</v>
      </c>
      <c r="W300" s="16">
        <f t="shared" si="6"/>
        <v>0</v>
      </c>
    </row>
    <row r="301" spans="1:23" ht="21.6" customHeight="1" x14ac:dyDescent="0.25">
      <c r="A301" s="2"/>
      <c r="B301" s="5"/>
      <c r="C301" s="14" t="s">
        <v>3</v>
      </c>
      <c r="D301" s="14" t="s">
        <v>387</v>
      </c>
      <c r="E301" s="15" t="s">
        <v>388</v>
      </c>
      <c r="F301" s="14"/>
      <c r="G301" s="14"/>
      <c r="H301" s="14"/>
      <c r="I301" s="14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>
        <f>SUM(U302)</f>
        <v>26723870</v>
      </c>
      <c r="V301" s="16">
        <f>SUM(V302)</f>
        <v>0</v>
      </c>
      <c r="W301" s="16">
        <f t="shared" si="6"/>
        <v>0</v>
      </c>
    </row>
    <row r="302" spans="1:23" ht="27.6" customHeight="1" x14ac:dyDescent="0.25">
      <c r="A302" s="3"/>
      <c r="B302" s="6"/>
      <c r="C302" s="17" t="s">
        <v>249</v>
      </c>
      <c r="D302" s="17" t="s">
        <v>389</v>
      </c>
      <c r="E302" s="18" t="s">
        <v>388</v>
      </c>
      <c r="F302" s="17"/>
      <c r="G302" s="17"/>
      <c r="H302" s="17"/>
      <c r="I302" s="17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>
        <v>26723870</v>
      </c>
      <c r="V302" s="19">
        <v>0</v>
      </c>
      <c r="W302" s="19">
        <f t="shared" si="6"/>
        <v>0</v>
      </c>
    </row>
    <row r="303" spans="1:23" ht="46.2" customHeight="1" x14ac:dyDescent="0.25">
      <c r="A303" s="3"/>
      <c r="B303" s="29"/>
      <c r="C303" s="44" t="s">
        <v>3</v>
      </c>
      <c r="D303" s="44" t="s">
        <v>555</v>
      </c>
      <c r="E303" s="45" t="s">
        <v>550</v>
      </c>
      <c r="F303" s="44"/>
      <c r="G303" s="44"/>
      <c r="H303" s="44"/>
      <c r="I303" s="44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>
        <f t="shared" ref="U303:V305" si="8">SUM(U304)</f>
        <v>0</v>
      </c>
      <c r="V303" s="46">
        <f t="shared" si="8"/>
        <v>3082.74</v>
      </c>
      <c r="W303" s="46" t="s">
        <v>406</v>
      </c>
    </row>
    <row r="304" spans="1:23" ht="60" customHeight="1" x14ac:dyDescent="0.25">
      <c r="A304" s="3"/>
      <c r="B304" s="29"/>
      <c r="C304" s="17" t="s">
        <v>3</v>
      </c>
      <c r="D304" s="17" t="s">
        <v>556</v>
      </c>
      <c r="E304" s="18" t="s">
        <v>551</v>
      </c>
      <c r="F304" s="17"/>
      <c r="G304" s="17"/>
      <c r="H304" s="17"/>
      <c r="I304" s="17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>
        <f t="shared" si="8"/>
        <v>0</v>
      </c>
      <c r="V304" s="19">
        <f t="shared" si="8"/>
        <v>3082.74</v>
      </c>
      <c r="W304" s="19" t="s">
        <v>406</v>
      </c>
    </row>
    <row r="305" spans="1:23" ht="57" customHeight="1" x14ac:dyDescent="0.25">
      <c r="A305" s="3"/>
      <c r="B305" s="29"/>
      <c r="C305" s="17" t="s">
        <v>3</v>
      </c>
      <c r="D305" s="17" t="s">
        <v>557</v>
      </c>
      <c r="E305" s="18" t="s">
        <v>552</v>
      </c>
      <c r="F305" s="17"/>
      <c r="G305" s="17"/>
      <c r="H305" s="17"/>
      <c r="I305" s="17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>
        <f t="shared" si="8"/>
        <v>0</v>
      </c>
      <c r="V305" s="19">
        <f t="shared" si="8"/>
        <v>3082.74</v>
      </c>
      <c r="W305" s="19" t="s">
        <v>406</v>
      </c>
    </row>
    <row r="306" spans="1:23" ht="36.6" customHeight="1" x14ac:dyDescent="0.25">
      <c r="A306" s="3"/>
      <c r="B306" s="29"/>
      <c r="C306" s="17" t="s">
        <v>554</v>
      </c>
      <c r="D306" s="17" t="s">
        <v>558</v>
      </c>
      <c r="E306" s="18" t="s">
        <v>553</v>
      </c>
      <c r="F306" s="17"/>
      <c r="G306" s="17"/>
      <c r="H306" s="17"/>
      <c r="I306" s="1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>
        <v>0</v>
      </c>
      <c r="V306" s="19">
        <v>3082.74</v>
      </c>
      <c r="W306" s="19" t="s">
        <v>406</v>
      </c>
    </row>
    <row r="307" spans="1:23" ht="34.799999999999997" customHeight="1" x14ac:dyDescent="0.25">
      <c r="A307" s="2"/>
      <c r="B307" s="5"/>
      <c r="C307" s="14" t="s">
        <v>249</v>
      </c>
      <c r="D307" s="14" t="s">
        <v>390</v>
      </c>
      <c r="E307" s="15" t="s">
        <v>391</v>
      </c>
      <c r="F307" s="14"/>
      <c r="G307" s="14"/>
      <c r="H307" s="14"/>
      <c r="I307" s="14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>
        <f>U308</f>
        <v>0</v>
      </c>
      <c r="V307" s="16">
        <f>V308</f>
        <v>-8428347.7799999993</v>
      </c>
      <c r="W307" s="16" t="s">
        <v>406</v>
      </c>
    </row>
    <row r="308" spans="1:23" ht="42" customHeight="1" x14ac:dyDescent="0.25">
      <c r="A308" s="2"/>
      <c r="B308" s="5"/>
      <c r="C308" s="14" t="s">
        <v>249</v>
      </c>
      <c r="D308" s="14" t="s">
        <v>392</v>
      </c>
      <c r="E308" s="15" t="s">
        <v>393</v>
      </c>
      <c r="F308" s="14"/>
      <c r="G308" s="14"/>
      <c r="H308" s="14"/>
      <c r="I308" s="14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>
        <f>SUM(U309:U311)</f>
        <v>0</v>
      </c>
      <c r="V308" s="16">
        <f>SUM(V309:V311)</f>
        <v>-8428347.7799999993</v>
      </c>
      <c r="W308" s="16" t="s">
        <v>406</v>
      </c>
    </row>
    <row r="309" spans="1:23" ht="45.6" customHeight="1" x14ac:dyDescent="0.25">
      <c r="A309" s="3"/>
      <c r="B309" s="6"/>
      <c r="C309" s="17" t="s">
        <v>249</v>
      </c>
      <c r="D309" s="17" t="s">
        <v>394</v>
      </c>
      <c r="E309" s="18" t="s">
        <v>395</v>
      </c>
      <c r="F309" s="17"/>
      <c r="G309" s="17"/>
      <c r="H309" s="17"/>
      <c r="I309" s="17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>
        <v>0</v>
      </c>
      <c r="V309" s="19">
        <v>-206809.3</v>
      </c>
      <c r="W309" s="19" t="s">
        <v>406</v>
      </c>
    </row>
    <row r="310" spans="1:23" ht="45.6" customHeight="1" x14ac:dyDescent="0.25">
      <c r="A310" s="3"/>
      <c r="B310" s="6"/>
      <c r="C310" s="17" t="s">
        <v>249</v>
      </c>
      <c r="D310" s="17" t="s">
        <v>548</v>
      </c>
      <c r="E310" s="18" t="s">
        <v>549</v>
      </c>
      <c r="F310" s="17"/>
      <c r="G310" s="17"/>
      <c r="H310" s="17"/>
      <c r="I310" s="17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>
        <v>0</v>
      </c>
      <c r="V310" s="19">
        <v>-33381.21</v>
      </c>
      <c r="W310" s="19" t="s">
        <v>406</v>
      </c>
    </row>
    <row r="311" spans="1:23" ht="33" customHeight="1" x14ac:dyDescent="0.25">
      <c r="A311" s="3"/>
      <c r="B311" s="6"/>
      <c r="C311" s="17" t="s">
        <v>249</v>
      </c>
      <c r="D311" s="17" t="s">
        <v>396</v>
      </c>
      <c r="E311" s="18" t="s">
        <v>397</v>
      </c>
      <c r="F311" s="17"/>
      <c r="G311" s="17"/>
      <c r="H311" s="17"/>
      <c r="I311" s="17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>
        <v>0</v>
      </c>
      <c r="V311" s="19">
        <v>-8188157.2699999996</v>
      </c>
      <c r="W311" s="19" t="s">
        <v>406</v>
      </c>
    </row>
    <row r="312" spans="1:23" ht="23.4" customHeight="1" x14ac:dyDescent="0.3">
      <c r="A312" s="4"/>
      <c r="B312" s="7"/>
      <c r="C312" s="28" t="s">
        <v>398</v>
      </c>
      <c r="D312" s="28"/>
      <c r="E312" s="27"/>
      <c r="F312" s="28"/>
      <c r="G312" s="28"/>
      <c r="H312" s="28"/>
      <c r="I312" s="28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16">
        <f>SUM(U11+U205)</f>
        <v>3263486435.8600001</v>
      </c>
      <c r="V312" s="16">
        <f>SUM(V11+V205)</f>
        <v>815424354.23000002</v>
      </c>
      <c r="W312" s="16">
        <f t="shared" si="6"/>
        <v>24.99</v>
      </c>
    </row>
    <row r="313" spans="1:23" ht="24.6" customHeight="1" x14ac:dyDescent="0.25"/>
  </sheetData>
  <mergeCells count="22"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  <mergeCell ref="G9:G10"/>
    <mergeCell ref="C9:C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доходов</vt:lpstr>
      <vt:lpstr>'Роспись доходов'!LAST_CELL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2023-04-10T09:31:39Z</cp:lastPrinted>
  <dcterms:created xsi:type="dcterms:W3CDTF">2022-03-03T02:23:55Z</dcterms:created>
  <dcterms:modified xsi:type="dcterms:W3CDTF">2023-04-19T05:21:11Z</dcterms:modified>
</cp:coreProperties>
</file>