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225" windowWidth="15120" windowHeight="7890" tabRatio="758" activeTab="7"/>
  </bookViews>
  <sheets>
    <sheet name="подпрограмма 1" sheetId="16" r:id="rId1"/>
    <sheet name="подпрограмма 2" sheetId="17" r:id="rId2"/>
    <sheet name="подпрограмма 3" sheetId="18" r:id="rId3"/>
    <sheet name="подпрограмма 4" sheetId="19" r:id="rId4"/>
    <sheet name="подпрограмма 5" sheetId="20" r:id="rId5"/>
    <sheet name="МП приложение 2" sheetId="24" r:id="rId6"/>
    <sheet name="приложение 3" sheetId="15" r:id="rId7"/>
    <sheet name="Приложение № 4" sheetId="22" r:id="rId8"/>
  </sheets>
  <definedNames>
    <definedName name="_xlnm.Print_Titles" localSheetId="5">'МП приложение 2'!$14:$15</definedName>
    <definedName name="_xlnm.Print_Titles" localSheetId="0">'подпрограмма 1'!$11:$12</definedName>
    <definedName name="_xlnm.Print_Titles" localSheetId="1">'подпрограмма 2'!$11:$12</definedName>
    <definedName name="_xlnm.Print_Titles" localSheetId="3">'подпрограмма 4'!$11:$12</definedName>
    <definedName name="_xlnm.Print_Titles" localSheetId="4">'подпрограмма 5'!$12:$13</definedName>
    <definedName name="_xlnm.Print_Titles" localSheetId="6">'приложение 3'!$21:$22</definedName>
    <definedName name="_xlnm.Print_Titles" localSheetId="7">'Приложение № 4'!$12:$13</definedName>
    <definedName name="_xlnm.Print_Area" localSheetId="5">'МП приложение 2'!$A$1:$N$33</definedName>
    <definedName name="_xlnm.Print_Area" localSheetId="0">'подпрограмма 1'!$A$1:$L$23</definedName>
    <definedName name="_xlnm.Print_Area" localSheetId="1">'подпрограмма 2'!$A$1:$L$21</definedName>
    <definedName name="_xlnm.Print_Area" localSheetId="2">'подпрограмма 3'!$A$1:$L$18</definedName>
    <definedName name="_xlnm.Print_Area" localSheetId="3">'подпрограмма 4'!$A$1:$L$19</definedName>
    <definedName name="_xlnm.Print_Area" localSheetId="4">'подпрограмма 5'!$A$1:$L$40</definedName>
    <definedName name="_xlnm.Print_Area" localSheetId="6">'приложение 3'!$A$1:$H$58</definedName>
    <definedName name="_xlnm.Print_Area" localSheetId="7">'Приложение № 4'!$A$1:$L$115</definedName>
  </definedNames>
  <calcPr calcId="125725"/>
</workbook>
</file>

<file path=xl/calcChain.xml><?xml version="1.0" encoding="utf-8"?>
<calcChain xmlns="http://schemas.openxmlformats.org/spreadsheetml/2006/main">
  <c r="C20" i="22"/>
  <c r="D114"/>
  <c r="E114"/>
  <c r="F114"/>
  <c r="G114"/>
  <c r="D110"/>
  <c r="E110"/>
  <c r="F110"/>
  <c r="G110"/>
  <c r="D102"/>
  <c r="E102"/>
  <c r="F102"/>
  <c r="G102"/>
  <c r="D98"/>
  <c r="E98"/>
  <c r="F98"/>
  <c r="G98"/>
  <c r="D92"/>
  <c r="D84"/>
  <c r="E84"/>
  <c r="F84"/>
  <c r="G84"/>
  <c r="D60"/>
  <c r="E60"/>
  <c r="F60"/>
  <c r="G60"/>
  <c r="D56"/>
  <c r="E56"/>
  <c r="F56"/>
  <c r="G56"/>
  <c r="D52"/>
  <c r="E52"/>
  <c r="F52"/>
  <c r="G52"/>
  <c r="D48"/>
  <c r="E48"/>
  <c r="F48"/>
  <c r="G48"/>
  <c r="D44"/>
  <c r="E44"/>
  <c r="F44"/>
  <c r="G44"/>
  <c r="D40"/>
  <c r="E40"/>
  <c r="F40"/>
  <c r="G40"/>
  <c r="D36"/>
  <c r="E36"/>
  <c r="F36"/>
  <c r="G36"/>
  <c r="D32"/>
  <c r="E32"/>
  <c r="F32"/>
  <c r="G32"/>
  <c r="C32"/>
  <c r="D28"/>
  <c r="E28"/>
  <c r="F28"/>
  <c r="G28"/>
  <c r="C28"/>
  <c r="D20" l="1"/>
  <c r="E20"/>
  <c r="F20"/>
  <c r="G20"/>
  <c r="D118"/>
  <c r="E118"/>
  <c r="F118"/>
  <c r="G118"/>
  <c r="H118"/>
  <c r="I118"/>
  <c r="J118"/>
  <c r="K118"/>
  <c r="L118"/>
  <c r="C118"/>
  <c r="D122"/>
  <c r="E122"/>
  <c r="F122"/>
  <c r="G122"/>
  <c r="H122"/>
  <c r="I122"/>
  <c r="J122"/>
  <c r="K122"/>
  <c r="L122"/>
  <c r="C122"/>
  <c r="D121"/>
  <c r="E121"/>
  <c r="F121"/>
  <c r="G121"/>
  <c r="H121"/>
  <c r="I121"/>
  <c r="J121"/>
  <c r="K121"/>
  <c r="L121"/>
  <c r="C121"/>
  <c r="D119"/>
  <c r="E119"/>
  <c r="F119"/>
  <c r="G119"/>
  <c r="H119"/>
  <c r="I119"/>
  <c r="J119"/>
  <c r="K119"/>
  <c r="L119"/>
  <c r="C119"/>
  <c r="D120"/>
  <c r="E120"/>
  <c r="F120"/>
  <c r="G120"/>
  <c r="H120"/>
  <c r="I120"/>
  <c r="J120"/>
  <c r="K120"/>
  <c r="L120"/>
  <c r="C120"/>
  <c r="D117"/>
  <c r="E117"/>
  <c r="F117"/>
  <c r="G117"/>
  <c r="H117"/>
  <c r="I117"/>
  <c r="J117"/>
  <c r="K117"/>
  <c r="L117"/>
  <c r="C117"/>
  <c r="K93" l="1"/>
  <c r="O92" s="1"/>
  <c r="L93"/>
  <c r="P92" s="1"/>
  <c r="J93"/>
  <c r="N92" s="1"/>
  <c r="F93"/>
  <c r="F92" s="1"/>
  <c r="G93"/>
  <c r="G92" s="1"/>
  <c r="E93"/>
  <c r="E92" s="1"/>
  <c r="O16" l="1"/>
  <c r="P16"/>
  <c r="N16"/>
  <c r="L89"/>
  <c r="K89"/>
  <c r="J89"/>
  <c r="F89"/>
  <c r="G89"/>
  <c r="E89"/>
  <c r="O84" l="1"/>
  <c r="P84"/>
  <c r="N84"/>
  <c r="O44"/>
  <c r="P44"/>
  <c r="Q44"/>
  <c r="C114"/>
  <c r="C110"/>
  <c r="D106"/>
  <c r="E106"/>
  <c r="F106"/>
  <c r="G106"/>
  <c r="C106"/>
  <c r="C102"/>
  <c r="C98"/>
  <c r="C92"/>
  <c r="D88"/>
  <c r="E88"/>
  <c r="F88"/>
  <c r="G88"/>
  <c r="C88"/>
  <c r="C84"/>
  <c r="D80"/>
  <c r="E80"/>
  <c r="F80"/>
  <c r="G80"/>
  <c r="C80"/>
  <c r="D76"/>
  <c r="E76"/>
  <c r="F76"/>
  <c r="G76"/>
  <c r="C76"/>
  <c r="D72"/>
  <c r="E72"/>
  <c r="F72"/>
  <c r="G72"/>
  <c r="H72"/>
  <c r="I72"/>
  <c r="J72"/>
  <c r="K72"/>
  <c r="L72"/>
  <c r="C72"/>
  <c r="D68"/>
  <c r="E68"/>
  <c r="F68"/>
  <c r="G68"/>
  <c r="I64"/>
  <c r="J64"/>
  <c r="K64"/>
  <c r="L64"/>
  <c r="H64"/>
  <c r="H60"/>
  <c r="I60"/>
  <c r="J60"/>
  <c r="K60"/>
  <c r="L60"/>
  <c r="C60"/>
  <c r="H56"/>
  <c r="I56"/>
  <c r="J56"/>
  <c r="K56"/>
  <c r="L56"/>
  <c r="C56"/>
  <c r="H52"/>
  <c r="I52"/>
  <c r="J52"/>
  <c r="K52"/>
  <c r="L52"/>
  <c r="C52"/>
  <c r="C48"/>
  <c r="I48"/>
  <c r="J48"/>
  <c r="K48"/>
  <c r="L48"/>
  <c r="H48"/>
  <c r="I36"/>
  <c r="J36"/>
  <c r="K36"/>
  <c r="L36"/>
  <c r="H36"/>
  <c r="L32"/>
  <c r="I32"/>
  <c r="J32"/>
  <c r="K32"/>
  <c r="H32"/>
  <c r="I28"/>
  <c r="J28"/>
  <c r="K28"/>
  <c r="L28"/>
  <c r="H28"/>
  <c r="J24"/>
  <c r="I40"/>
  <c r="J40"/>
  <c r="K40"/>
  <c r="L40"/>
  <c r="H40"/>
  <c r="I44"/>
  <c r="J44"/>
  <c r="K44"/>
  <c r="L44"/>
  <c r="H44"/>
  <c r="C44"/>
  <c r="I114"/>
  <c r="J114"/>
  <c r="K114"/>
  <c r="L114"/>
  <c r="H114"/>
  <c r="I110"/>
  <c r="J110"/>
  <c r="K110"/>
  <c r="L110"/>
  <c r="H110"/>
  <c r="I106"/>
  <c r="J106"/>
  <c r="K106"/>
  <c r="L106"/>
  <c r="H106"/>
  <c r="I102"/>
  <c r="J102"/>
  <c r="K102"/>
  <c r="L102"/>
  <c r="H102"/>
  <c r="I98"/>
  <c r="J98"/>
  <c r="K98"/>
  <c r="L98"/>
  <c r="H98"/>
  <c r="I92"/>
  <c r="J92"/>
  <c r="K92"/>
  <c r="L92"/>
  <c r="H92"/>
  <c r="I88"/>
  <c r="J88"/>
  <c r="K88"/>
  <c r="L88"/>
  <c r="H88"/>
  <c r="I84"/>
  <c r="J84"/>
  <c r="K84"/>
  <c r="L84"/>
  <c r="H84"/>
  <c r="I80"/>
  <c r="J80"/>
  <c r="K80"/>
  <c r="L80"/>
  <c r="H80"/>
  <c r="I76"/>
  <c r="J76"/>
  <c r="K76"/>
  <c r="L76"/>
  <c r="H76"/>
  <c r="I16" l="1"/>
  <c r="J16"/>
  <c r="K16"/>
  <c r="L16"/>
  <c r="I24"/>
  <c r="K24"/>
  <c r="L24"/>
  <c r="H24"/>
  <c r="I20"/>
  <c r="J20"/>
  <c r="K20"/>
  <c r="L20"/>
  <c r="H20"/>
  <c r="C16"/>
  <c r="L68"/>
  <c r="K68"/>
  <c r="J68"/>
  <c r="I68"/>
  <c r="H68"/>
  <c r="C68"/>
  <c r="G57" i="15" l="1"/>
  <c r="F57"/>
  <c r="E57"/>
  <c r="E56"/>
  <c r="E51"/>
  <c r="E50"/>
  <c r="F45"/>
  <c r="G45"/>
  <c r="E45"/>
  <c r="E38"/>
  <c r="F38"/>
  <c r="G38"/>
  <c r="E33"/>
  <c r="G33"/>
  <c r="E32"/>
  <c r="F32"/>
  <c r="G32"/>
  <c r="K40" i="20"/>
  <c r="I40"/>
  <c r="J40"/>
  <c r="H40"/>
  <c r="I32"/>
  <c r="J32"/>
  <c r="H32"/>
  <c r="K36"/>
  <c r="H26"/>
  <c r="I22"/>
  <c r="J22"/>
  <c r="H22"/>
  <c r="K24"/>
  <c r="K23"/>
  <c r="K22"/>
  <c r="J21" i="17"/>
  <c r="K19"/>
  <c r="H19" i="19"/>
  <c r="K17"/>
  <c r="I18" i="18"/>
  <c r="J18"/>
  <c r="H18"/>
  <c r="I16" i="17"/>
  <c r="H16"/>
  <c r="I15"/>
  <c r="I21" s="1"/>
  <c r="H15"/>
  <c r="E39" i="15" s="1"/>
  <c r="H21" i="16"/>
  <c r="J19"/>
  <c r="J21" s="1"/>
  <c r="I19"/>
  <c r="H19"/>
  <c r="I17"/>
  <c r="F33" i="15" s="1"/>
  <c r="H17" i="16"/>
  <c r="G64" i="22"/>
  <c r="F64"/>
  <c r="C40"/>
  <c r="C36"/>
  <c r="G24"/>
  <c r="F24"/>
  <c r="E24"/>
  <c r="C24"/>
  <c r="H16"/>
  <c r="H21" i="17" l="1"/>
  <c r="I21" i="16"/>
  <c r="K21" s="1"/>
  <c r="H32" i="15"/>
  <c r="G39"/>
  <c r="F39"/>
  <c r="M24" i="24"/>
  <c r="M22" s="1"/>
  <c r="N17"/>
  <c r="N20"/>
  <c r="N23"/>
  <c r="N26"/>
  <c r="N29"/>
  <c r="N32"/>
  <c r="K32" i="20" l="1"/>
  <c r="K38"/>
  <c r="K37"/>
  <c r="K30" i="24"/>
  <c r="M21"/>
  <c r="M19" s="1"/>
  <c r="L21"/>
  <c r="K21"/>
  <c r="K16" i="16"/>
  <c r="M27" i="24"/>
  <c r="M25" s="1"/>
  <c r="L27"/>
  <c r="L25" s="1"/>
  <c r="K27"/>
  <c r="L24"/>
  <c r="L22" s="1"/>
  <c r="K24"/>
  <c r="O17" i="16"/>
  <c r="K28" i="24" l="1"/>
  <c r="N27"/>
  <c r="K25"/>
  <c r="N25" s="1"/>
  <c r="K22"/>
  <c r="N22" s="1"/>
  <c r="N24"/>
  <c r="L19"/>
  <c r="N21"/>
  <c r="K19"/>
  <c r="N19" l="1"/>
  <c r="P16" i="17"/>
  <c r="Q16"/>
  <c r="O16"/>
  <c r="E64" i="22" l="1"/>
  <c r="D64"/>
  <c r="C64"/>
  <c r="D16"/>
  <c r="K18" i="18" l="1"/>
  <c r="I16" i="20"/>
  <c r="H16"/>
  <c r="K20"/>
  <c r="K15" i="19"/>
  <c r="K18" i="17"/>
  <c r="K21" l="1"/>
  <c r="E35" i="15"/>
  <c r="K15" i="18" l="1"/>
  <c r="H33" i="15" l="1"/>
  <c r="K34" i="20"/>
  <c r="K33"/>
  <c r="I16" i="19"/>
  <c r="J16"/>
  <c r="J19" l="1"/>
  <c r="G51" i="15"/>
  <c r="F51"/>
  <c r="I19" i="19"/>
  <c r="K19" s="1"/>
  <c r="M30" i="24"/>
  <c r="M28" s="1"/>
  <c r="K16" i="19"/>
  <c r="K33" i="24"/>
  <c r="K18" s="1"/>
  <c r="K16" s="1"/>
  <c r="J26" i="20"/>
  <c r="I26"/>
  <c r="K30"/>
  <c r="K29"/>
  <c r="K28"/>
  <c r="K27"/>
  <c r="H50" i="15"/>
  <c r="L30" i="24" l="1"/>
  <c r="K31"/>
  <c r="L28"/>
  <c r="N28" s="1"/>
  <c r="N30"/>
  <c r="L33"/>
  <c r="L31" s="1"/>
  <c r="H39" i="15"/>
  <c r="K26" i="20"/>
  <c r="K15" i="17"/>
  <c r="R16" s="1"/>
  <c r="L18" i="24" l="1"/>
  <c r="L16" s="1"/>
  <c r="K35" i="20"/>
  <c r="F26" i="15" l="1"/>
  <c r="E26"/>
  <c r="E25"/>
  <c r="F25"/>
  <c r="G26"/>
  <c r="K16" i="18"/>
  <c r="K19" i="16" l="1"/>
  <c r="K17"/>
  <c r="K16" i="17"/>
  <c r="E29" i="15" l="1"/>
  <c r="J16" i="20"/>
  <c r="K21"/>
  <c r="K19"/>
  <c r="K18"/>
  <c r="K17"/>
  <c r="K17" i="17"/>
  <c r="K15" i="16"/>
  <c r="M33" i="24" l="1"/>
  <c r="K16" i="20"/>
  <c r="M31" i="24" l="1"/>
  <c r="N31" s="1"/>
  <c r="M18"/>
  <c r="N33"/>
  <c r="M16" l="1"/>
  <c r="N16" s="1"/>
  <c r="N18"/>
  <c r="G25" i="15"/>
  <c r="F28"/>
  <c r="G28"/>
  <c r="E28"/>
  <c r="H31"/>
  <c r="H38"/>
  <c r="H40"/>
  <c r="H37"/>
  <c r="F27"/>
  <c r="E27"/>
  <c r="E23" s="1"/>
  <c r="F23" l="1"/>
  <c r="H28"/>
  <c r="H26"/>
  <c r="H25"/>
  <c r="G27"/>
  <c r="H45"/>
  <c r="H56"/>
  <c r="H27" l="1"/>
  <c r="H58"/>
  <c r="H55"/>
  <c r="H52"/>
  <c r="H49"/>
  <c r="H46"/>
  <c r="H44"/>
  <c r="H43"/>
  <c r="G53" l="1"/>
  <c r="G35"/>
  <c r="G47" l="1"/>
  <c r="G41"/>
  <c r="G29"/>
  <c r="G23" l="1"/>
  <c r="H34"/>
  <c r="E53" l="1"/>
  <c r="H57" l="1"/>
  <c r="F53"/>
  <c r="H53" s="1"/>
  <c r="F47" l="1"/>
  <c r="E47" l="1"/>
  <c r="H51" l="1"/>
  <c r="F35"/>
  <c r="H47"/>
  <c r="E41"/>
  <c r="F41"/>
  <c r="H41" l="1"/>
  <c r="F29"/>
  <c r="H29" s="1"/>
  <c r="H23" l="1"/>
  <c r="H35"/>
</calcChain>
</file>

<file path=xl/sharedStrings.xml><?xml version="1.0" encoding="utf-8"?>
<sst xmlns="http://schemas.openxmlformats.org/spreadsheetml/2006/main" count="762" uniqueCount="299">
  <si>
    <t xml:space="preserve">Код бюджетной классификации </t>
  </si>
  <si>
    <t>ГРБС</t>
  </si>
  <si>
    <t>РзПр</t>
  </si>
  <si>
    <t>ЦСР</t>
  </si>
  <si>
    <t>ВР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</si>
  <si>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</si>
  <si>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</si>
  <si>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</si>
  <si>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</si>
  <si>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</si>
  <si>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Статус (муниципальная программа, подпрограмма, отдельное мероприятие Программы)</t>
  </si>
  <si>
    <t>Расходы (тыс. руб.)</t>
  </si>
  <si>
    <t>Муниципальная программа</t>
  </si>
  <si>
    <t>Подпрограмма 2</t>
  </si>
  <si>
    <t>Подпрограмма 3</t>
  </si>
  <si>
    <t>Подпрограмма 4</t>
  </si>
  <si>
    <t>Подпрограмма 5</t>
  </si>
  <si>
    <t>08</t>
  </si>
  <si>
    <t xml:space="preserve">№
п/п
</t>
  </si>
  <si>
    <t>Код бюджетной классификации</t>
  </si>
  <si>
    <t>Ожидаемый результат от реализации подпрограммного мероприятия
 (в натуральном выражении)</t>
  </si>
  <si>
    <t>1</t>
  </si>
  <si>
    <t>1.1.1.</t>
  </si>
  <si>
    <t>1.2.</t>
  </si>
  <si>
    <t>1.3.</t>
  </si>
  <si>
    <t>1.1.2.</t>
  </si>
  <si>
    <t>Наименование услуги, показателя объема услуги (работы)</t>
  </si>
  <si>
    <t>Организация предоставления муниципальных услуг  Муниципальным бюджетным учреждением «Библиотека им. Маяковского»</t>
  </si>
  <si>
    <t>Поддержка народного творчества</t>
  </si>
  <si>
    <t>Сохранение культурного наследия города Зеленогорска</t>
  </si>
  <si>
    <t>1.4.</t>
  </si>
  <si>
    <t>017</t>
  </si>
  <si>
    <t>1.5.</t>
  </si>
  <si>
    <t>1.1.</t>
  </si>
  <si>
    <t>№ п/п</t>
  </si>
  <si>
    <t>Цель подпрограммы: Сохранение и эффективное использование культурного наследия города Зеленогорска</t>
  </si>
  <si>
    <t>Задача 1: Организация библиотечного обслуживания населения, комплектование и обеспечение сохранности библиотечных фондов</t>
  </si>
  <si>
    <t>Задача 2: Развитие музейного дела</t>
  </si>
  <si>
    <t>1.2.1.</t>
  </si>
  <si>
    <t>Цель подпрограммы: Сохранение и улучшение условий для организации досуга и обеспечения жителей города услугами организаций культуры, развития местного традиционного народного творчества</t>
  </si>
  <si>
    <t>Задача 1: Сохранение и развитие традиционной народной культуры.</t>
  </si>
  <si>
    <t>1.1.3.</t>
  </si>
  <si>
    <t>1.</t>
  </si>
  <si>
    <t xml:space="preserve"> 1.1.1.</t>
  </si>
  <si>
    <t>1.1.4.</t>
  </si>
  <si>
    <t>2.1.</t>
  </si>
  <si>
    <t>2.1.1.</t>
  </si>
  <si>
    <t>3.</t>
  </si>
  <si>
    <t>3.1.</t>
  </si>
  <si>
    <t>3.1.1.</t>
  </si>
  <si>
    <t>4.</t>
  </si>
  <si>
    <t>4.1.</t>
  </si>
  <si>
    <t>4.1.1.</t>
  </si>
  <si>
    <t>5.</t>
  </si>
  <si>
    <t>5.1.</t>
  </si>
  <si>
    <t>5.1.1.</t>
  </si>
  <si>
    <t>6.</t>
  </si>
  <si>
    <t>6.1.</t>
  </si>
  <si>
    <t>6.1.1.</t>
  </si>
  <si>
    <t>7.</t>
  </si>
  <si>
    <t>7.1.</t>
  </si>
  <si>
    <t>7.1.1.</t>
  </si>
  <si>
    <t>11.</t>
  </si>
  <si>
    <t>11.1.</t>
  </si>
  <si>
    <t>11.1.1.</t>
  </si>
  <si>
    <t>12.</t>
  </si>
  <si>
    <t>12.1.</t>
  </si>
  <si>
    <t>12.1.1.</t>
  </si>
  <si>
    <t>13.</t>
  </si>
  <si>
    <t>13.1.</t>
  </si>
  <si>
    <t>13.1.1.</t>
  </si>
  <si>
    <t>Источник финансирования</t>
  </si>
  <si>
    <t xml:space="preserve">Всего </t>
  </si>
  <si>
    <t xml:space="preserve">в том числе: </t>
  </si>
  <si>
    <t>федеральный бюджет</t>
  </si>
  <si>
    <t>местный бюджет</t>
  </si>
  <si>
    <t>краевой бюджет</t>
  </si>
  <si>
    <t>внебюджетные источники</t>
  </si>
  <si>
    <t xml:space="preserve">2. </t>
  </si>
  <si>
    <t>В том числе</t>
  </si>
  <si>
    <t>Наименование цели, задач, мероприятий подпрограммы</t>
  </si>
  <si>
    <t xml:space="preserve">Задача 1: Обеспечение доступности  дополнительного образования.   </t>
  </si>
  <si>
    <t>Организация предоставления муниципальных услуг  Муниципальным бюджетным учреждением «Зеленогорский музейно-выставочный центр»</t>
  </si>
  <si>
    <t>ДМШ</t>
  </si>
  <si>
    <t>ДХШ</t>
  </si>
  <si>
    <t>08 01</t>
  </si>
  <si>
    <t xml:space="preserve"> Развитие системы дополнительного образования в сфере культуры  </t>
  </si>
  <si>
    <t xml:space="preserve">  Развитие системы дополнительного образования в сфере культуры  </t>
  </si>
  <si>
    <t>Приложение № 2 
к муниципальной программе 
«Развитие культуры города Зеленогорска»</t>
  </si>
  <si>
    <t>Развитие культуры города Зеленогорска</t>
  </si>
  <si>
    <t>Наименование  программы, подпрограммы, отдельного мероприятия программы</t>
  </si>
  <si>
    <t>Планируемые объемы финансирования (тыс. руб.)</t>
  </si>
  <si>
    <t>Приложение №  3
к муниципальной программе
 «Развитие культуры города Зеленогорска»</t>
  </si>
  <si>
    <t>планируемые объемы финансирования (тыс. руб.)</t>
  </si>
  <si>
    <t xml:space="preserve"> Обеспечение условий реализации программы и прочие мероприятия в сфере культуры  </t>
  </si>
  <si>
    <t xml:space="preserve">Наименование ГРБС </t>
  </si>
  <si>
    <t>06 1 00 80610</t>
  </si>
  <si>
    <t>06 2 00 80610</t>
  </si>
  <si>
    <t>06 2 00 80620</t>
  </si>
  <si>
    <t>06 4 00 80610</t>
  </si>
  <si>
    <t>06 4 00 80620</t>
  </si>
  <si>
    <t>06 4 00 87070</t>
  </si>
  <si>
    <t xml:space="preserve">Цель подпрограммы: Создание условий для эффективного управления сферой культуры </t>
  </si>
  <si>
    <t>06 5 00 80610</t>
  </si>
  <si>
    <t>БМ</t>
  </si>
  <si>
    <t>ЗГДК</t>
  </si>
  <si>
    <t>ЗМВЦ</t>
  </si>
  <si>
    <t>Наименование работы и ее содержание: Библиографическая обработка документов и создание каталогов</t>
  </si>
  <si>
    <t>Наименование работы и ее содержание:  Формирование, учет, изучение, обеспечение физического сохранения и безопасности музейных предметов, музейных коллекций</t>
  </si>
  <si>
    <t>9.</t>
  </si>
  <si>
    <t>10.1.</t>
  </si>
  <si>
    <t>10.1.1.</t>
  </si>
  <si>
    <t>Наименование работы и ее содержание: Формирование, сохранение, содержание и учет коллекций диких и домашних животных, растений</t>
  </si>
  <si>
    <t>14.</t>
  </si>
  <si>
    <t>14.1.</t>
  </si>
  <si>
    <t>14.1.1.</t>
  </si>
  <si>
    <t>15.</t>
  </si>
  <si>
    <t>15.1.</t>
  </si>
  <si>
    <t>15.1.1.</t>
  </si>
  <si>
    <t>16.</t>
  </si>
  <si>
    <t>Наименование работы и ее содержание: Создание концертов и концертных программ (сборный концерт)</t>
  </si>
  <si>
    <t>16.1.</t>
  </si>
  <si>
    <t>16.1.1.</t>
  </si>
  <si>
    <t>17.</t>
  </si>
  <si>
    <t>Наименование работы и ее содержание: Создание концертов и концертных программ (концерт танцевально-хореографичекого коллектива)</t>
  </si>
  <si>
    <t>17.1.</t>
  </si>
  <si>
    <t>17.1.1.</t>
  </si>
  <si>
    <t>18.</t>
  </si>
  <si>
    <t>18.1.</t>
  </si>
  <si>
    <t>18.1.1.</t>
  </si>
  <si>
    <t>19.</t>
  </si>
  <si>
    <t>19.1.</t>
  </si>
  <si>
    <t>19.1.1.</t>
  </si>
  <si>
    <t>20.</t>
  </si>
  <si>
    <t>20.1.</t>
  </si>
  <si>
    <t>20.1.1.</t>
  </si>
  <si>
    <t>21.</t>
  </si>
  <si>
    <t>21.1.</t>
  </si>
  <si>
    <t>21.1.1.</t>
  </si>
  <si>
    <t>22.</t>
  </si>
  <si>
    <t>22.1.</t>
  </si>
  <si>
    <t>22.1.1.</t>
  </si>
  <si>
    <t>зоопарк</t>
  </si>
  <si>
    <t>Приложение
к подпрограмме «Сохранение культурного наследия города Зеленогорска»</t>
  </si>
  <si>
    <t>Комплектование библиотечного фонда МБУ «Библиотека»</t>
  </si>
  <si>
    <t>МКУ «Комитет по делам культуры»</t>
  </si>
  <si>
    <t>Проведение текущего ремонта зданий и сооружений учреждений культуры</t>
  </si>
  <si>
    <t>Цель подпрограммы: Обеспечение доступа населения к участию в культурной жизни города Зеленогорска</t>
  </si>
  <si>
    <t>Проведение мероприятий по поощрению работников отрасли культуры по случаю празднования юбилейных дат и значимых событий</t>
  </si>
  <si>
    <t>Цель подпрограммы: Создание в системе дополнительного образования равных возможностей для получения современного качественного образования</t>
  </si>
  <si>
    <t>Приложение
к подпрограмме «Обеспечение условий реализации программы и прочие мероприятия в области культуры»</t>
  </si>
  <si>
    <t>Обеспечение деятельности МКУ «Комитет по делам культуры»</t>
  </si>
  <si>
    <t>Информация о распределении планируемых объемов финансирования
 муниципальной программы «Развитие культуры города Зеленогорска» по источникам финансирования</t>
  </si>
  <si>
    <t xml:space="preserve">Количество документов, единица </t>
  </si>
  <si>
    <t>2.</t>
  </si>
  <si>
    <t>Количество посещений, единица</t>
  </si>
  <si>
    <t>Количество предметов, единица</t>
  </si>
  <si>
    <t>Число посетителей, человек</t>
  </si>
  <si>
    <t>Количество клубных формирований, единица</t>
  </si>
  <si>
    <t>8.</t>
  </si>
  <si>
    <t>8.1.</t>
  </si>
  <si>
    <t>8.1.1.</t>
  </si>
  <si>
    <t>Перечень мероприятий  подпрограммы «Сохранение культурного наследия города Зеленогорска» 
с указанием объемов средств на их реализацию и ожидаемых результатов</t>
  </si>
  <si>
    <t>Перечень мероприятий  подпрограммы «Поддержка народного творчества» 
с указанием объемов средств на их реализацию и ожидаемых результатов</t>
  </si>
  <si>
    <t xml:space="preserve">Перечень мероприятий  подпрограммы «Обеспечение условий реализации программы и прочие мероприятия в сфере культуры»
с указанием объемов средств на их реализацию и ожидаемых результатов
</t>
  </si>
  <si>
    <t>Прогноз сводных показателей муниципальных заданий
муниципальной программы «Развитие культуры города Зеленогорска»</t>
  </si>
  <si>
    <t>Наименование главного распределителя средств местного бюджета (ГРБС)</t>
  </si>
  <si>
    <t>2019 год</t>
  </si>
  <si>
    <t>06 1 00 87510</t>
  </si>
  <si>
    <t>06 3 00 87530</t>
  </si>
  <si>
    <t>Обеспечение деятельности (оказание услуг, выполнение работ) учреждений дополнительного образования</t>
  </si>
  <si>
    <t>07 03</t>
  </si>
  <si>
    <t>08 04</t>
  </si>
  <si>
    <t>Количество концертов, единица</t>
  </si>
  <si>
    <t xml:space="preserve">                                                                                                                          Приложение № 4 
                                                                                                    к муниципальной программе
 «Развитие культуры города Зеленогорска»</t>
  </si>
  <si>
    <t xml:space="preserve">Перечень мероприятий подпрограммы «Развитие системы дополнительного образования в сфере культуры»
с указанием объемов средств на их реализацию и ожидаемых результатов
</t>
  </si>
  <si>
    <t>Приложение к подпрограмме 
«Поддержка народного творчества»</t>
  </si>
  <si>
    <t>Обеспечение деятельности МКУ «Централизованная бухгалтерия»</t>
  </si>
  <si>
    <t>06 5 01 80610</t>
  </si>
  <si>
    <t>06 5 02 80610</t>
  </si>
  <si>
    <t>Обеспечение деятельности МКУ «ЦХЭО»</t>
  </si>
  <si>
    <t>Значение показателя объема услуги 
(результат выполнения работы)</t>
  </si>
  <si>
    <t>Расходы местного бюджета на оказание муниципальной услуги 
(выполнение работ), тыс. руб.</t>
  </si>
  <si>
    <t>2020 год</t>
  </si>
  <si>
    <t xml:space="preserve">Организация и проведение культурно-массовых мероприятий </t>
  </si>
  <si>
    <t>Количество проведенных мероприятий, единица</t>
  </si>
  <si>
    <t>Обеспечение деятельности (оказание услуг, выполнение работ) подведомственного учреждения МБУК «ЗГДК»</t>
  </si>
  <si>
    <t>Наименование услуги и ее содержание:  Библиотечное, библиографическое и информационное обслуживание (вне стационара)</t>
  </si>
  <si>
    <t xml:space="preserve">Наименование услуги и ее содержание:  Публичный показ музейных предметов, музейных коллекций </t>
  </si>
  <si>
    <t xml:space="preserve">Наименование работы и ее содержание:  Создание экспозиций (выставок) музеев, организаця выездных выставок </t>
  </si>
  <si>
    <t>Наименование работы и ее содержание: Организация и проведение культурно-массовых мероприятий (иные зрелищные мероприятия)</t>
  </si>
  <si>
    <t>Количество экспозиций, единица</t>
  </si>
  <si>
    <t>Наименование работы и ее содержание: Организация  и проведение культурно-массовых мероприятий  (фестиваль, выставка, конкурс, смотр)</t>
  </si>
  <si>
    <t>Наименование услуги и ее содержание: Организация деятельности клубных формирований и формирований самодеятельного народного творчества</t>
  </si>
  <si>
    <t>Число зрителей, человек</t>
  </si>
  <si>
    <t>Количество диких и домашних животных, растений, единица</t>
  </si>
  <si>
    <t>Наименование услуги  и ее содержание: Реализация дополнительных общеразвивающих программ</t>
  </si>
  <si>
    <t>Наименование услуги  и ее содержание: Реализация дополнительных общеобразовательных предпрофессинальных программ в обсласти искусства (струнные инструменты)</t>
  </si>
  <si>
    <t>Наименование услуги  и ее содержание: Реализация дополнительных общеобразовательных предпрофессинальных программ в обсласти искусства (фортепиано)</t>
  </si>
  <si>
    <t>Количество человеко-часов</t>
  </si>
  <si>
    <t>Наименование услуги  и ее содержание: Реализация дополнительных общеобразовательных предпрофессинальных программ в обсласти искусства (духовые и ударные инструменты)</t>
  </si>
  <si>
    <t>Наименование услуги  и ее содержание: Реализация дополнительных общеобразовательных предпрофессинальных программ в обсласти искусства (народные инструменты)</t>
  </si>
  <si>
    <t>Наименование услуги  и ее содержание: Реализация дополнительных общеобразовательных предпрофессинальных программ в обсласти искусства (живопись)</t>
  </si>
  <si>
    <t>Наименование работы и ее содержание: Формирование, учет, изучение, обеспечение физического сохранения и безопасности фондов библиотек, включая оцифровку фондов</t>
  </si>
  <si>
    <t>Подпрограмма 1: «Сохранение культурного наследия города Зеленогорска»</t>
  </si>
  <si>
    <t>Подпрограмма 2: «Поддержка  народного творчества»</t>
  </si>
  <si>
    <t>Организация выполнения муниципальных работ Муниципальным бюджетным учреждением «Природный зоологический парк»</t>
  </si>
  <si>
    <t>Подпрограмма 4: «Развитие системы дополнительного образования в сфере культуры»</t>
  </si>
  <si>
    <t>Организация предоставления муниципальных работ Муниципальным бюджетным учреждением «Зеленогорский музейно-выставочный центр»</t>
  </si>
  <si>
    <t>Организация предоставления муниципальных работ  Муниципальным бюджетным учреждением «Библиотека им. Маяковского»</t>
  </si>
  <si>
    <t>Организация предоставления муниципальных работ  Муниципальным бюджетным учреждением «Зеленогорский музейно-выставочный центр»</t>
  </si>
  <si>
    <t>Организация выполнения муниципальных работ муниципальным бюджетным учреждением культурно-досугового типа</t>
  </si>
  <si>
    <t>Организация выполнения муниципальных услуг муниципальным бюджетным учреждением культурно-досугового типа</t>
  </si>
  <si>
    <t>Обеспечение бухгалтерского, правового и кадрового обслуживания муниципальных учреждений культуры, дополнительного образования и иных учреждений, находящихся в ведении МКУ «Комитет по делам культуры»</t>
  </si>
  <si>
    <t>Обеспечение содержания зданий, строений и сооружений муниципальных учреждений культуры, дополнительного образования и иных учреждений, находящихся в ведении МКУ «Комитет по делам культуры», и обустройство прилегающих к ним территорий</t>
  </si>
  <si>
    <t>Организация обеспечения функционирования  деятельности муниципальных бюджетных учреждений дополнительного образования в сфере культуры</t>
  </si>
  <si>
    <t>Задача 1: Организация и проведение культурных мероприятий  города Зеленогорска</t>
  </si>
  <si>
    <t>Приложение
к подпрограмме «Организация мероприятий культурной жизни города Зеленогорска»</t>
  </si>
  <si>
    <t xml:space="preserve"> Организация мероприятий культурной жизни города Зеленогорска</t>
  </si>
  <si>
    <t>Мероприятия, направленные на сохранение, возрождение и развитие народных художественных промыслов и ремесел</t>
  </si>
  <si>
    <t>06 2 00 87580</t>
  </si>
  <si>
    <t>Информация о распределении планируемых объемов финансирования по подпрограммам, отдельным мероприятиям
 муниципальной программы «Развитие культуры города Зеленогорска»</t>
  </si>
  <si>
    <t>Наименование муниципальной программы, подпрограммы программы, отдельного мероприятия программы</t>
  </si>
  <si>
    <t xml:space="preserve">Статус
(программа, подпрограмма,
отдельные мероприятия программы)
</t>
  </si>
  <si>
    <t>Перечень мероприятий подпрограммы «Организация мероприятий культурной жизни города Зеленогорска»
с указанием объемов средств на их реализацию и ожидаемых результатов</t>
  </si>
  <si>
    <t>2021 год</t>
  </si>
  <si>
    <t>07 09</t>
  </si>
  <si>
    <t>06 1 00 74880</t>
  </si>
  <si>
    <t>2022 год</t>
  </si>
  <si>
    <t>Проведение текущего ремонта зданий и сооружений в МБУ «Зоопарк»</t>
  </si>
  <si>
    <t>Исполнение пункта 7 перечня поручений Президента РФ от 07.05.2017 Пр-912. Мероприятия направленные на сохранение, возрождение и развитие народных художественных ремесел (Пункт 15 «Дорожной карты» обеспечение участия ввыставках и ярмарках, Пункт 16 «Дорожной карты» организация тематических выставок-ярмарок, Пункт 33 «Дорожной карты» оснащение учебно-методическими комплектами, Пункт 38 «Дорожной карты» проведение конкурсов профессионального мастерства )</t>
  </si>
  <si>
    <t>2022год</t>
  </si>
  <si>
    <t>10.</t>
  </si>
  <si>
    <t>Наименование услуги и ее содержание: Показ (организация показа) концертных программ (с учетом всех форм, стационар)</t>
  </si>
  <si>
    <t>2023 год</t>
  </si>
  <si>
    <t>Итого на 
2021 - 2023 годы</t>
  </si>
  <si>
    <t>Пополнение фондов библиотеки. Приобретение не менее 107,7 единиц на различных носителях информации на 1000 человек населения к 2023 году. Формирование фондов МБУ «Библиотека» на различных носителях информации позволит в 2023 году увеличить количество книговыдачи  библиотечного фонда до 11 240,77 на 1000 человек населения</t>
  </si>
  <si>
    <t>Обеспечение деятельности (оказание услуг, выполнение работ) МБУ «Библиотека»</t>
  </si>
  <si>
    <t>Повышение качества услуг библиотеки. Количество посещений библиотеки на 1000 человек населения будет ежегодно увеличиваться и составит 4158 человек в 2023 году</t>
  </si>
  <si>
    <t>Развитие выставочной деятельности через экспонирование предметов основного фонда музея и сохранение его на ежегодном уровне не менее 21,65% и увеличение посещаемости МБУ «ЗМВЦ» до 0,27 посещения на 1 жителя в год</t>
  </si>
  <si>
    <t xml:space="preserve">Обеспечение деятельности (оказание услуг, выполнение работ) МБУ «ЗМВЦ» </t>
  </si>
  <si>
    <t>Позиционирование услуг МБУК "ЗГДК" позволит сохранить численность посетителей мероприятий на платной основе в количестве не менее 70 тысяч человек ежегодно. Поддержка работы не менее 53 клубных формирований. Привлечение к участию в работе клубных формирований детей в возрасте до 14 лет к 2023 году до 613 человек.</t>
  </si>
  <si>
    <t xml:space="preserve">Обеспечение деятельности (оказание услуг, выполнение работ) МБУ «Зоопарк» </t>
  </si>
  <si>
    <t>Повышение качества услуг. Количество посетителей МБУ «Зоопарк» на платной основе - не менее 22000 человек в 2023 году</t>
  </si>
  <si>
    <t xml:space="preserve">Проведение городских мероприятий. Увеличение численности участников культурно-досуговых мероприятий (по сравнению с предыдущим годом) до 0,10%  в 2022 году </t>
  </si>
  <si>
    <t>Повышение качества услуг дополнительного образования в сфере культуры. Количество детей в возрасте 5-18 лет, получающих услуги в муниципальных бюджетных учреждениях дополнительного образования в области культуры не менее 850 человек (релизация дополнительных общеразвивающих программ МБУ ДО ДМШ - 224 чел., МБУ ДО ДХШ - 160 чел., еализация дополнительных общеобразовательных программ предпрофессиональных программ в области искусства МБУ ДО ДМШ -  226 чел, МБУ ДО ДХШ - 240 чел.</t>
  </si>
  <si>
    <t xml:space="preserve">Проведение текущих ремонтов зданий и сооружений в муниципальных бюджетных учреждениях дополнительного образования </t>
  </si>
  <si>
    <t>Проведение текущего ремонта помещений в  
МБУ ДО ДМШ и 
МБУ ДО ДХШ</t>
  </si>
  <si>
    <t xml:space="preserve">Награждение премиями педагогических работников муниципальных бюджетных учреждений дополнительного образования за высокие результаты в работе с одаренными детьми </t>
  </si>
  <si>
    <t>Количество победителей конкурсного отбора педагогов муниципальных бюджетных учреждений дополнительного образования, осуществляющих работу с одаренными детьми, не менее 3 человек</t>
  </si>
  <si>
    <t>06 2 А3 54530</t>
  </si>
  <si>
    <t>1.1.5.</t>
  </si>
  <si>
    <t>Создание виртуального концертного зала в МБУ ДО ДМШ</t>
  </si>
  <si>
    <t>Реализация данного проекта позволит повысить уровень культуры общества за счет достижения показателей и онлайн - трансляций концертных программ, размещенных на портале «Культура РФ».</t>
  </si>
  <si>
    <r>
      <t xml:space="preserve">Задача 1: </t>
    </r>
    <r>
      <rPr>
        <sz val="12"/>
        <rFont val="Times New Roman"/>
        <family val="1"/>
        <charset val="204"/>
      </rPr>
      <t xml:space="preserve">Организация деятельности МКУ«Комитет по делам культуры», обеспечивающего деятельность подведомственных  учреждений, направленной на эффективное управление  сферой культуры </t>
    </r>
  </si>
  <si>
    <t xml:space="preserve">Повышение качества и доступности муниципальных услуг, оказываемых муниципальными бюджетными учреждениями, находящимися в ведении МКУ «Комитет по делам культуры» </t>
  </si>
  <si>
    <t>Обеспечение деятельности муниципального учреждения в области демонстрации кинофильмов</t>
  </si>
  <si>
    <t>06 5 00 80640</t>
  </si>
  <si>
    <t>Задача 2. Обеспечение деятельности МКУ «Централизованная бухгалтерия», созданного для исполнения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городского округа по обеспечению бухгалтерского, правового и кадрового обслуживания муниципальных бюджетных учреждений культуры, дополнительного образования и иных муниципвальных учреждений, находящихся в ведении МКУ «Комитет по делам культуры».</t>
  </si>
  <si>
    <t>Задача 2. Обеспечение деятельности МКУ «ЦХЭО», созданного для исполнения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городского округа по обеспечению содержания зданий, строений и сооружений муниципальных бюджетных учреждений культуры, дополнительного образования и иных муниципвальных учреждений, находящихся в ведении МКУ «Комитет по делам культуры».</t>
  </si>
  <si>
    <t>Подпрограмма 3: «Организация мероприятий культурной жизни города Зеленогорска»</t>
  </si>
  <si>
    <t xml:space="preserve"> Обеспечение условий реализации программы и прочие мероприятия в области культуры</t>
  </si>
  <si>
    <t>Наименование услуги и ее содержание:  Библиотечное, библиографическое и информационное обслуживание (в стационарных условиях)</t>
  </si>
  <si>
    <t>9.1.</t>
  </si>
  <si>
    <t>9.1.1.</t>
  </si>
  <si>
    <t>Наименование услуги и ее содержание: Показ (организация показа) концертов и концертных программ (с учетом всех форм, стационар)</t>
  </si>
  <si>
    <t>Наименование услуги и ее содержание: Показ (организация показа) концертов и  концертных программ (с учетом всех форм, на выезде)</t>
  </si>
  <si>
    <t>Наименование услуги и ее содержание: Показ (организация показа) концертных программ (с учетом всех форм, на выезде)</t>
  </si>
  <si>
    <t>Наименование работы и ее содержание: Создание экспозиций диких и домашних животных, растений</t>
  </si>
  <si>
    <t>Наименование услуги и ее содержание: Организация и проведение мероприятий</t>
  </si>
  <si>
    <t>23.</t>
  </si>
  <si>
    <t>23.1.</t>
  </si>
  <si>
    <t>23.1.1.</t>
  </si>
  <si>
    <t>24.</t>
  </si>
  <si>
    <t>24.1.</t>
  </si>
  <si>
    <t>24.1.1.</t>
  </si>
  <si>
    <t>25.</t>
  </si>
  <si>
    <t>25.1.</t>
  </si>
  <si>
    <t>25.1.1.</t>
  </si>
  <si>
    <t>2023год</t>
  </si>
  <si>
    <t>!!!!!!!!!</t>
  </si>
  <si>
    <t>в данной работе убрали  объемы расходы на перекрытие дорог по мероприятиям МБУК "ЗГДК" т.к. эти расходы сидят в другой муниципальной программе ГОиЧС</t>
  </si>
  <si>
    <t>мбу до дмш</t>
  </si>
  <si>
    <t>мбу до дхш</t>
  </si>
  <si>
    <t>Приложение № 1</t>
  </si>
  <si>
    <t>ЗАТО г. Зеленогорска</t>
  </si>
  <si>
    <t>от______________________№_________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</si>
  <si>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</si>
  <si>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</si>
  <si>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</si>
  <si>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</si>
  <si>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</si>
  <si>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от____________________№__________</t>
  </si>
  <si>
    <t>Приложение № 7</t>
  </si>
  <si>
    <t>от_____________________№__________</t>
  </si>
  <si>
    <t>Приложение 
к подпрограмме «Развитие системы дополнительного образования в сфере культуры»</t>
  </si>
  <si>
    <t>Приложение № 8</t>
  </si>
  <si>
    <t>от_____________________________№___________</t>
  </si>
  <si>
    <t>к постановлению Администрации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</si>
</sst>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_р_._-;_-@_-"/>
    <numFmt numFmtId="165" formatCode="_-* #,##0.00000_р_._-;\-* #,##0.00000_р_._-;_-* &quot;-&quot;?_р_._-;_-@_-"/>
    <numFmt numFmtId="166" formatCode="_-* #,##0.00000_р_._-;\-* #,##0.00000_р_._-;_-* &quot;-&quot;?????_р_._-;_-@_-"/>
    <numFmt numFmtId="167" formatCode="#,##0.00_р_."/>
    <numFmt numFmtId="168" formatCode="#,##0.00_ ;\-#,##0.00\ "/>
    <numFmt numFmtId="169" formatCode="0.000"/>
    <numFmt numFmtId="170" formatCode="#,##0.00\ _₽"/>
    <numFmt numFmtId="171" formatCode="0.00000"/>
    <numFmt numFmtId="172" formatCode="#,##0.0000_р_."/>
    <numFmt numFmtId="173" formatCode="#,##0.00000_р_."/>
    <numFmt numFmtId="174" formatCode="#,##0.00000\ _₽"/>
    <numFmt numFmtId="175" formatCode="#,##0.00000"/>
  </numFmts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7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/>
    <xf numFmtId="0" fontId="6" fillId="0" borderId="1" xfId="0" applyFont="1" applyFill="1" applyBorder="1"/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top" wrapText="1"/>
    </xf>
    <xf numFmtId="49" fontId="6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10" fillId="0" borderId="0" xfId="0" applyFont="1" applyFill="1"/>
    <xf numFmtId="0" fontId="1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6" fontId="0" fillId="0" borderId="0" xfId="0" applyNumberFormat="1" applyFill="1"/>
    <xf numFmtId="0" fontId="11" fillId="0" borderId="1" xfId="0" applyFont="1" applyFill="1" applyBorder="1" applyAlignment="1">
      <alignment horizontal="center" vertical="top" wrapText="1"/>
    </xf>
    <xf numFmtId="167" fontId="1" fillId="0" borderId="1" xfId="0" applyNumberFormat="1" applyFont="1" applyFill="1" applyBorder="1" applyAlignment="1">
      <alignment horizontal="center" vertical="top" wrapText="1"/>
    </xf>
    <xf numFmtId="167" fontId="6" fillId="0" borderId="1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wrapText="1"/>
    </xf>
    <xf numFmtId="165" fontId="0" fillId="0" borderId="0" xfId="0" applyNumberFormat="1" applyFill="1"/>
    <xf numFmtId="0" fontId="4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167" fontId="6" fillId="0" borderId="1" xfId="0" applyNumberFormat="1" applyFont="1" applyFill="1" applyBorder="1" applyAlignment="1">
      <alignment horizontal="center"/>
    </xf>
    <xf numFmtId="39" fontId="1" fillId="0" borderId="1" xfId="0" applyNumberFormat="1" applyFont="1" applyFill="1" applyBorder="1" applyAlignment="1">
      <alignment horizontal="center" vertical="top" wrapText="1"/>
    </xf>
    <xf numFmtId="39" fontId="6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168" fontId="0" fillId="0" borderId="0" xfId="0" applyNumberFormat="1" applyFill="1"/>
    <xf numFmtId="164" fontId="0" fillId="0" borderId="0" xfId="0" applyNumberFormat="1" applyFill="1"/>
    <xf numFmtId="164" fontId="4" fillId="0" borderId="0" xfId="0" applyNumberFormat="1" applyFont="1" applyFill="1"/>
    <xf numFmtId="0" fontId="6" fillId="0" borderId="0" xfId="0" applyNumberFormat="1" applyFont="1" applyFill="1" applyAlignment="1">
      <alignment horizontal="left" vertical="top" wrapText="1"/>
    </xf>
    <xf numFmtId="169" fontId="0" fillId="0" borderId="0" xfId="0" applyNumberFormat="1" applyFont="1" applyFill="1"/>
    <xf numFmtId="170" fontId="4" fillId="0" borderId="0" xfId="0" applyNumberFormat="1" applyFont="1" applyFill="1" applyBorder="1"/>
    <xf numFmtId="170" fontId="6" fillId="0" borderId="0" xfId="0" applyNumberFormat="1" applyFont="1" applyFill="1" applyBorder="1"/>
    <xf numFmtId="4" fontId="6" fillId="0" borderId="0" xfId="0" applyNumberFormat="1" applyFont="1" applyFill="1"/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0" xfId="0" applyFont="1" applyFill="1"/>
    <xf numFmtId="49" fontId="1" fillId="0" borderId="0" xfId="0" applyNumberFormat="1" applyFont="1" applyFill="1" applyAlignment="1">
      <alignment horizontal="center" vertical="top" wrapText="1"/>
    </xf>
    <xf numFmtId="167" fontId="16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wrapText="1"/>
    </xf>
    <xf numFmtId="4" fontId="0" fillId="0" borderId="0" xfId="0" applyNumberFormat="1" applyFont="1" applyFill="1"/>
    <xf numFmtId="170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71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top" wrapText="1"/>
    </xf>
    <xf numFmtId="43" fontId="6" fillId="0" borderId="1" xfId="2" applyNumberFormat="1" applyFont="1" applyFill="1" applyBorder="1" applyAlignment="1">
      <alignment horizontal="center" vertical="top"/>
    </xf>
    <xf numFmtId="43" fontId="6" fillId="0" borderId="1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3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172" fontId="1" fillId="0" borderId="1" xfId="0" applyNumberFormat="1" applyFont="1" applyFill="1" applyBorder="1" applyAlignment="1">
      <alignment horizontal="center" vertical="top" wrapText="1"/>
    </xf>
    <xf numFmtId="173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center" wrapText="1"/>
    </xf>
    <xf numFmtId="170" fontId="1" fillId="0" borderId="1" xfId="1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4" fontId="1" fillId="0" borderId="1" xfId="1" applyNumberFormat="1" applyFont="1" applyFill="1" applyBorder="1" applyAlignment="1">
      <alignment horizontal="center" vertical="center" wrapText="1"/>
    </xf>
    <xf numFmtId="174" fontId="6" fillId="0" borderId="1" xfId="0" applyNumberFormat="1" applyFont="1" applyFill="1" applyBorder="1" applyAlignment="1">
      <alignment horizontal="center" vertical="center"/>
    </xf>
    <xf numFmtId="171" fontId="1" fillId="0" borderId="1" xfId="1" applyNumberFormat="1" applyFont="1" applyFill="1" applyBorder="1" applyAlignment="1">
      <alignment horizontal="center" vertical="center" wrapText="1"/>
    </xf>
    <xf numFmtId="175" fontId="1" fillId="0" borderId="1" xfId="1" applyNumberFormat="1" applyFont="1" applyFill="1" applyBorder="1" applyAlignment="1">
      <alignment horizontal="center" vertical="center" wrapText="1"/>
    </xf>
    <xf numFmtId="175" fontId="6" fillId="0" borderId="1" xfId="0" applyNumberFormat="1" applyFont="1" applyFill="1" applyBorder="1" applyAlignment="1">
      <alignment horizontal="center" vertical="center"/>
    </xf>
    <xf numFmtId="174" fontId="11" fillId="0" borderId="1" xfId="0" applyNumberFormat="1" applyFont="1" applyFill="1" applyBorder="1" applyAlignment="1">
      <alignment horizontal="center" vertical="center" wrapText="1"/>
    </xf>
    <xf numFmtId="175" fontId="0" fillId="0" borderId="0" xfId="0" applyNumberFormat="1" applyFont="1" applyFill="1"/>
    <xf numFmtId="175" fontId="0" fillId="0" borderId="0" xfId="0" applyNumberFormat="1" applyFill="1"/>
    <xf numFmtId="0" fontId="11" fillId="0" borderId="1" xfId="0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74" fontId="11" fillId="0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 wrapText="1"/>
    </xf>
    <xf numFmtId="49" fontId="1" fillId="0" borderId="0" xfId="0" applyNumberFormat="1" applyFont="1" applyFill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top" wrapText="1"/>
    </xf>
    <xf numFmtId="0" fontId="8" fillId="0" borderId="0" xfId="0" applyFont="1" applyFill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0" borderId="5" xfId="1" applyFont="1" applyFill="1" applyBorder="1" applyAlignment="1">
      <alignment horizontal="left" vertical="top" wrapText="1"/>
    </xf>
    <xf numFmtId="0" fontId="1" fillId="0" borderId="6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00FF00"/>
      <color rgb="FFCC99FF"/>
      <color rgb="FF99CCFF"/>
      <color rgb="FF9999FF"/>
      <color rgb="FFCCCCFF"/>
      <color rgb="FF9933FF"/>
      <color rgb="FF99FF99"/>
      <color rgb="FFF35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O23"/>
  <sheetViews>
    <sheetView zoomScale="70" zoomScaleNormal="70" workbookViewId="0">
      <selection activeCell="I15" sqref="I15"/>
    </sheetView>
  </sheetViews>
  <sheetFormatPr defaultColWidth="8.85546875" defaultRowHeight="15"/>
  <cols>
    <col min="1" max="1" width="11" style="6" bestFit="1" customWidth="1"/>
    <col min="2" max="2" width="37" style="6" customWidth="1"/>
    <col min="3" max="3" width="10.85546875" style="6" customWidth="1"/>
    <col min="4" max="5" width="8.85546875" style="6"/>
    <col min="6" max="6" width="17.140625" style="6" customWidth="1"/>
    <col min="7" max="7" width="9.28515625" style="6" bestFit="1" customWidth="1"/>
    <col min="8" max="8" width="19" style="6" customWidth="1"/>
    <col min="9" max="9" width="17" style="6" customWidth="1"/>
    <col min="10" max="10" width="16.28515625" style="6" customWidth="1"/>
    <col min="11" max="11" width="18" style="6" customWidth="1"/>
    <col min="12" max="12" width="25.85546875" style="6" customWidth="1"/>
    <col min="13" max="13" width="8.85546875" style="6"/>
    <col min="14" max="14" width="15.7109375" style="6" bestFit="1" customWidth="1"/>
    <col min="15" max="15" width="11.28515625" style="6" bestFit="1" customWidth="1"/>
    <col min="16" max="16384" width="8.85546875" style="6"/>
  </cols>
  <sheetData>
    <row r="1" spans="1:14" ht="15.75">
      <c r="L1" s="61" t="s">
        <v>289</v>
      </c>
    </row>
    <row r="2" spans="1:14" ht="15.75">
      <c r="K2" s="137" t="s">
        <v>298</v>
      </c>
      <c r="L2" s="137"/>
    </row>
    <row r="3" spans="1:14" ht="15.75">
      <c r="K3" s="137" t="s">
        <v>285</v>
      </c>
      <c r="L3" s="137"/>
    </row>
    <row r="4" spans="1:14" ht="15.75">
      <c r="J4" s="137" t="s">
        <v>286</v>
      </c>
      <c r="K4" s="137"/>
      <c r="L4" s="137"/>
    </row>
    <row r="6" spans="1:14" ht="15" customHeight="1">
      <c r="H6" s="29"/>
      <c r="I6" s="29"/>
      <c r="J6" s="29"/>
      <c r="K6" s="138" t="s">
        <v>143</v>
      </c>
      <c r="L6" s="138"/>
    </row>
    <row r="7" spans="1:14" ht="39.75" customHeight="1">
      <c r="H7" s="29"/>
      <c r="I7" s="29"/>
      <c r="J7" s="29"/>
      <c r="K7" s="138"/>
      <c r="L7" s="138"/>
    </row>
    <row r="8" spans="1:14">
      <c r="H8" s="29"/>
      <c r="I8" s="29"/>
      <c r="J8" s="29"/>
      <c r="K8" s="29"/>
      <c r="L8" s="29"/>
    </row>
    <row r="9" spans="1:14" ht="46.15" customHeight="1">
      <c r="A9" s="139" t="s">
        <v>162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4" ht="15.75">
      <c r="A10" s="50"/>
      <c r="B10" s="2"/>
      <c r="C10" s="2"/>
      <c r="D10" s="2"/>
      <c r="E10" s="3"/>
      <c r="F10" s="4" t="s">
        <v>17</v>
      </c>
      <c r="G10" s="2"/>
      <c r="H10" s="2"/>
      <c r="I10" s="2"/>
      <c r="J10" s="2"/>
      <c r="K10" s="2"/>
      <c r="L10" s="2"/>
    </row>
    <row r="11" spans="1:14" ht="31.15" customHeight="1">
      <c r="A11" s="134" t="s">
        <v>18</v>
      </c>
      <c r="B11" s="131" t="s">
        <v>80</v>
      </c>
      <c r="C11" s="131" t="s">
        <v>95</v>
      </c>
      <c r="D11" s="131" t="s">
        <v>19</v>
      </c>
      <c r="E11" s="131"/>
      <c r="F11" s="131"/>
      <c r="G11" s="131"/>
      <c r="H11" s="131" t="s">
        <v>11</v>
      </c>
      <c r="I11" s="131"/>
      <c r="J11" s="131"/>
      <c r="K11" s="131"/>
      <c r="L11" s="131" t="s">
        <v>20</v>
      </c>
    </row>
    <row r="12" spans="1:14" ht="98.25" customHeight="1">
      <c r="A12" s="134"/>
      <c r="B12" s="131"/>
      <c r="C12" s="131"/>
      <c r="D12" s="56" t="s">
        <v>1</v>
      </c>
      <c r="E12" s="56" t="s">
        <v>2</v>
      </c>
      <c r="F12" s="56" t="s">
        <v>3</v>
      </c>
      <c r="G12" s="56" t="s">
        <v>4</v>
      </c>
      <c r="H12" s="91" t="s">
        <v>225</v>
      </c>
      <c r="I12" s="91" t="s">
        <v>228</v>
      </c>
      <c r="J12" s="91" t="s">
        <v>234</v>
      </c>
      <c r="K12" s="91" t="s">
        <v>235</v>
      </c>
      <c r="L12" s="131"/>
    </row>
    <row r="13" spans="1:14" ht="34.15" customHeight="1">
      <c r="A13" s="57" t="s">
        <v>42</v>
      </c>
      <c r="B13" s="133" t="s">
        <v>35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4" ht="39.6" customHeight="1">
      <c r="A14" s="104" t="s">
        <v>33</v>
      </c>
      <c r="B14" s="133" t="s">
        <v>36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4" ht="276" customHeight="1">
      <c r="A15" s="135" t="s">
        <v>22</v>
      </c>
      <c r="B15" s="133" t="s">
        <v>144</v>
      </c>
      <c r="C15" s="136" t="s">
        <v>145</v>
      </c>
      <c r="D15" s="104" t="s">
        <v>31</v>
      </c>
      <c r="E15" s="104" t="s">
        <v>85</v>
      </c>
      <c r="F15" s="104" t="s">
        <v>168</v>
      </c>
      <c r="G15" s="105">
        <v>611</v>
      </c>
      <c r="H15" s="21">
        <v>1073</v>
      </c>
      <c r="I15" s="21">
        <v>1073</v>
      </c>
      <c r="J15" s="21">
        <v>1073</v>
      </c>
      <c r="K15" s="21">
        <f t="shared" ref="K15" si="0">SUM(H15:J15)</f>
        <v>3219</v>
      </c>
      <c r="L15" s="107" t="s">
        <v>236</v>
      </c>
      <c r="N15" s="19"/>
    </row>
    <row r="16" spans="1:14" ht="33" customHeight="1">
      <c r="A16" s="135"/>
      <c r="B16" s="133"/>
      <c r="C16" s="136"/>
      <c r="D16" s="104" t="s">
        <v>31</v>
      </c>
      <c r="E16" s="104" t="s">
        <v>85</v>
      </c>
      <c r="F16" s="104" t="s">
        <v>227</v>
      </c>
      <c r="G16" s="105">
        <v>611</v>
      </c>
      <c r="H16" s="21">
        <v>70.3</v>
      </c>
      <c r="I16" s="21">
        <v>70.3</v>
      </c>
      <c r="J16" s="21">
        <v>70.3</v>
      </c>
      <c r="K16" s="21">
        <f>SUM(H16:J16)</f>
        <v>210.89999999999998</v>
      </c>
      <c r="L16" s="107"/>
      <c r="N16" s="19"/>
    </row>
    <row r="17" spans="1:15" ht="129.75" customHeight="1">
      <c r="A17" s="104" t="s">
        <v>25</v>
      </c>
      <c r="B17" s="101" t="s">
        <v>237</v>
      </c>
      <c r="C17" s="106" t="s">
        <v>145</v>
      </c>
      <c r="D17" s="104" t="s">
        <v>31</v>
      </c>
      <c r="E17" s="104" t="s">
        <v>85</v>
      </c>
      <c r="F17" s="104" t="s">
        <v>96</v>
      </c>
      <c r="G17" s="105">
        <v>611</v>
      </c>
      <c r="H17" s="21">
        <f>36089.5+553.3</f>
        <v>36642.800000000003</v>
      </c>
      <c r="I17" s="21">
        <f>36089.5</f>
        <v>36089.5</v>
      </c>
      <c r="J17" s="21">
        <v>36089.5</v>
      </c>
      <c r="K17" s="21">
        <f t="shared" ref="K17" si="1">SUM(H17:J17)</f>
        <v>108821.8</v>
      </c>
      <c r="L17" s="101" t="s">
        <v>238</v>
      </c>
      <c r="O17" s="88">
        <f>H17+H19</f>
        <v>50995.5</v>
      </c>
    </row>
    <row r="18" spans="1:15" ht="23.45" customHeight="1">
      <c r="A18" s="10" t="s">
        <v>23</v>
      </c>
      <c r="B18" s="132" t="s">
        <v>37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</row>
    <row r="19" spans="1:15" ht="213.75" customHeight="1">
      <c r="A19" s="76" t="s">
        <v>38</v>
      </c>
      <c r="B19" s="92" t="s">
        <v>240</v>
      </c>
      <c r="C19" s="75" t="s">
        <v>145</v>
      </c>
      <c r="D19" s="57" t="s">
        <v>31</v>
      </c>
      <c r="E19" s="57" t="s">
        <v>85</v>
      </c>
      <c r="F19" s="57" t="s">
        <v>96</v>
      </c>
      <c r="G19" s="58">
        <v>611</v>
      </c>
      <c r="H19" s="22">
        <f>14082.3+270.4</f>
        <v>14352.699999999999</v>
      </c>
      <c r="I19" s="22">
        <f>14082.3</f>
        <v>14082.3</v>
      </c>
      <c r="J19" s="22">
        <f>14082.3</f>
        <v>14082.3</v>
      </c>
      <c r="K19" s="22">
        <f>SUM(H19:J19)</f>
        <v>42517.3</v>
      </c>
      <c r="L19" s="92" t="s">
        <v>239</v>
      </c>
    </row>
    <row r="20" spans="1:15" s="8" customFormat="1" ht="15.75">
      <c r="A20" s="13" t="s">
        <v>78</v>
      </c>
      <c r="B20" s="59" t="s">
        <v>79</v>
      </c>
      <c r="C20" s="13"/>
      <c r="D20" s="7"/>
      <c r="E20" s="7"/>
      <c r="F20" s="7"/>
      <c r="G20" s="7"/>
      <c r="H20" s="31"/>
      <c r="I20" s="31"/>
      <c r="J20" s="31"/>
      <c r="K20" s="31"/>
      <c r="L20" s="7"/>
    </row>
    <row r="21" spans="1:15" s="8" customFormat="1" ht="60.6" customHeight="1">
      <c r="A21" s="10" t="s">
        <v>45</v>
      </c>
      <c r="B21" s="59" t="s">
        <v>145</v>
      </c>
      <c r="C21" s="17" t="s">
        <v>145</v>
      </c>
      <c r="D21" s="10" t="s">
        <v>6</v>
      </c>
      <c r="E21" s="10" t="s">
        <v>6</v>
      </c>
      <c r="F21" s="10" t="s">
        <v>6</v>
      </c>
      <c r="G21" s="10" t="s">
        <v>6</v>
      </c>
      <c r="H21" s="22">
        <f>H15+H16+H17+H19</f>
        <v>52138.8</v>
      </c>
      <c r="I21" s="22">
        <f t="shared" ref="I21:J21" si="2">I15+I16+I17+I19</f>
        <v>51315.100000000006</v>
      </c>
      <c r="J21" s="22">
        <f t="shared" si="2"/>
        <v>51315.100000000006</v>
      </c>
      <c r="K21" s="22">
        <f>SUM(H21:J21)</f>
        <v>154769</v>
      </c>
      <c r="L21" s="7"/>
    </row>
    <row r="23" spans="1:15" ht="15.75">
      <c r="L23" s="8"/>
    </row>
  </sheetData>
  <mergeCells count="17">
    <mergeCell ref="K2:L2"/>
    <mergeCell ref="K3:L3"/>
    <mergeCell ref="J4:L4"/>
    <mergeCell ref="K6:L7"/>
    <mergeCell ref="A9:L9"/>
    <mergeCell ref="L11:L12"/>
    <mergeCell ref="B18:L18"/>
    <mergeCell ref="B13:L13"/>
    <mergeCell ref="B14:L14"/>
    <mergeCell ref="A11:A12"/>
    <mergeCell ref="B11:B12"/>
    <mergeCell ref="C11:C12"/>
    <mergeCell ref="D11:G11"/>
    <mergeCell ref="H11:K11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65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R22"/>
  <sheetViews>
    <sheetView zoomScale="67" zoomScaleNormal="67" workbookViewId="0">
      <selection activeCell="F18" sqref="F18"/>
    </sheetView>
  </sheetViews>
  <sheetFormatPr defaultColWidth="8.85546875" defaultRowHeight="15"/>
  <cols>
    <col min="1" max="1" width="10.7109375" style="6" bestFit="1" customWidth="1"/>
    <col min="2" max="2" width="48.28515625" style="6" customWidth="1"/>
    <col min="3" max="3" width="20.7109375" style="6" customWidth="1"/>
    <col min="4" max="5" width="8.85546875" style="6"/>
    <col min="6" max="6" width="17.5703125" style="6" customWidth="1"/>
    <col min="7" max="7" width="8.85546875" style="6"/>
    <col min="8" max="8" width="19.5703125" style="6" customWidth="1"/>
    <col min="9" max="9" width="18.85546875" style="6" customWidth="1"/>
    <col min="10" max="10" width="18" style="6" customWidth="1"/>
    <col min="11" max="11" width="21" style="6" customWidth="1"/>
    <col min="12" max="12" width="40.140625" style="6" customWidth="1"/>
    <col min="13" max="14" width="8.85546875" style="6"/>
    <col min="15" max="15" width="13.42578125" style="6" bestFit="1" customWidth="1"/>
    <col min="16" max="18" width="15.42578125" style="6" customWidth="1"/>
    <col min="19" max="16384" width="8.85546875" style="6"/>
  </cols>
  <sheetData>
    <row r="1" spans="1:18" ht="15.75">
      <c r="L1" s="61" t="s">
        <v>290</v>
      </c>
    </row>
    <row r="2" spans="1:18" ht="15.75">
      <c r="K2" s="137" t="s">
        <v>298</v>
      </c>
      <c r="L2" s="137"/>
    </row>
    <row r="3" spans="1:18" ht="15.75">
      <c r="K3" s="137" t="s">
        <v>285</v>
      </c>
      <c r="L3" s="137"/>
    </row>
    <row r="4" spans="1:18" ht="15.75">
      <c r="J4" s="137" t="s">
        <v>286</v>
      </c>
      <c r="K4" s="137"/>
      <c r="L4" s="137"/>
    </row>
    <row r="6" spans="1:18" ht="14.45" customHeight="1">
      <c r="H6" s="29"/>
      <c r="I6" s="29"/>
      <c r="J6" s="138" t="s">
        <v>176</v>
      </c>
      <c r="K6" s="138"/>
      <c r="L6" s="138"/>
    </row>
    <row r="7" spans="1:18" ht="24" customHeight="1">
      <c r="H7" s="29"/>
      <c r="I7" s="29"/>
      <c r="J7" s="138"/>
      <c r="K7" s="138"/>
      <c r="L7" s="138"/>
    </row>
    <row r="8" spans="1:18">
      <c r="H8" s="29"/>
      <c r="I8" s="29"/>
      <c r="J8" s="29"/>
      <c r="K8" s="29"/>
      <c r="L8" s="29"/>
    </row>
    <row r="9" spans="1:18" ht="34.5" customHeight="1">
      <c r="A9" s="139" t="s">
        <v>163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8" ht="15.75">
      <c r="A10" s="50"/>
      <c r="B10" s="2"/>
      <c r="C10" s="2"/>
      <c r="D10" s="2"/>
      <c r="E10" s="3"/>
      <c r="F10" s="4" t="s">
        <v>17</v>
      </c>
      <c r="G10" s="2"/>
      <c r="H10" s="2"/>
      <c r="I10" s="2"/>
      <c r="J10" s="2"/>
      <c r="K10" s="2"/>
      <c r="L10" s="2"/>
    </row>
    <row r="11" spans="1:18" ht="25.9" customHeight="1">
      <c r="A11" s="134" t="s">
        <v>18</v>
      </c>
      <c r="B11" s="131" t="s">
        <v>80</v>
      </c>
      <c r="C11" s="131" t="s">
        <v>95</v>
      </c>
      <c r="D11" s="131" t="s">
        <v>19</v>
      </c>
      <c r="E11" s="131"/>
      <c r="F11" s="131"/>
      <c r="G11" s="131"/>
      <c r="H11" s="131" t="s">
        <v>11</v>
      </c>
      <c r="I11" s="131"/>
      <c r="J11" s="131"/>
      <c r="K11" s="131"/>
      <c r="L11" s="131" t="s">
        <v>20</v>
      </c>
    </row>
    <row r="12" spans="1:18" ht="82.9" customHeight="1">
      <c r="A12" s="134"/>
      <c r="B12" s="131"/>
      <c r="C12" s="131"/>
      <c r="D12" s="56" t="s">
        <v>1</v>
      </c>
      <c r="E12" s="56" t="s">
        <v>2</v>
      </c>
      <c r="F12" s="56" t="s">
        <v>3</v>
      </c>
      <c r="G12" s="56" t="s">
        <v>4</v>
      </c>
      <c r="H12" s="91" t="s">
        <v>225</v>
      </c>
      <c r="I12" s="91" t="s">
        <v>228</v>
      </c>
      <c r="J12" s="91" t="s">
        <v>234</v>
      </c>
      <c r="K12" s="91" t="s">
        <v>235</v>
      </c>
      <c r="L12" s="131"/>
    </row>
    <row r="13" spans="1:18" ht="42" customHeight="1">
      <c r="A13" s="57" t="s">
        <v>21</v>
      </c>
      <c r="B13" s="133" t="s">
        <v>39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8" ht="19.5" customHeight="1">
      <c r="A14" s="57" t="s">
        <v>33</v>
      </c>
      <c r="B14" s="140" t="s">
        <v>40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8" ht="191.25" customHeight="1">
      <c r="A15" s="77" t="s">
        <v>22</v>
      </c>
      <c r="B15" s="14" t="s">
        <v>186</v>
      </c>
      <c r="C15" s="95" t="s">
        <v>145</v>
      </c>
      <c r="D15" s="57" t="s">
        <v>31</v>
      </c>
      <c r="E15" s="57" t="s">
        <v>85</v>
      </c>
      <c r="F15" s="57" t="s">
        <v>97</v>
      </c>
      <c r="G15" s="58">
        <v>611</v>
      </c>
      <c r="H15" s="81">
        <f>63185.1+1719.1</f>
        <v>64904.2</v>
      </c>
      <c r="I15" s="81">
        <f>59364.4</f>
        <v>59364.4</v>
      </c>
      <c r="J15" s="81">
        <v>59364.4</v>
      </c>
      <c r="K15" s="81">
        <f>SUM(H15:J15)</f>
        <v>183633</v>
      </c>
      <c r="L15" s="92" t="s">
        <v>241</v>
      </c>
    </row>
    <row r="16" spans="1:18" ht="72.75" customHeight="1">
      <c r="A16" s="76" t="s">
        <v>25</v>
      </c>
      <c r="B16" s="96" t="s">
        <v>242</v>
      </c>
      <c r="C16" s="95" t="s">
        <v>145</v>
      </c>
      <c r="D16" s="57" t="s">
        <v>31</v>
      </c>
      <c r="E16" s="57" t="s">
        <v>85</v>
      </c>
      <c r="F16" s="57" t="s">
        <v>97</v>
      </c>
      <c r="G16" s="58">
        <v>611</v>
      </c>
      <c r="H16" s="82">
        <f>31356.7+216.6</f>
        <v>31573.3</v>
      </c>
      <c r="I16" s="82">
        <f>31356.7</f>
        <v>31356.7</v>
      </c>
      <c r="J16" s="82">
        <v>31356.7</v>
      </c>
      <c r="K16" s="81">
        <f>SUM(H16:J16)</f>
        <v>94286.7</v>
      </c>
      <c r="L16" s="79" t="s">
        <v>243</v>
      </c>
      <c r="O16" s="85">
        <f>H15+H18</f>
        <v>64954.2</v>
      </c>
      <c r="P16" s="85">
        <f t="shared" ref="P16:R16" si="0">I15+I18</f>
        <v>59414.400000000001</v>
      </c>
      <c r="Q16" s="85">
        <f t="shared" si="0"/>
        <v>59414.400000000001</v>
      </c>
      <c r="R16" s="85">
        <f t="shared" si="0"/>
        <v>183783</v>
      </c>
    </row>
    <row r="17" spans="1:12" ht="51.75" customHeight="1">
      <c r="A17" s="28" t="s">
        <v>41</v>
      </c>
      <c r="B17" s="90" t="s">
        <v>146</v>
      </c>
      <c r="C17" s="95" t="s">
        <v>145</v>
      </c>
      <c r="D17" s="57" t="s">
        <v>31</v>
      </c>
      <c r="E17" s="57" t="s">
        <v>85</v>
      </c>
      <c r="F17" s="57" t="s">
        <v>98</v>
      </c>
      <c r="G17" s="58">
        <v>611</v>
      </c>
      <c r="H17" s="82">
        <v>190</v>
      </c>
      <c r="I17" s="82">
        <v>190</v>
      </c>
      <c r="J17" s="82">
        <v>190</v>
      </c>
      <c r="K17" s="81">
        <f t="shared" ref="K17" si="1">SUM(H17:J17)</f>
        <v>570</v>
      </c>
      <c r="L17" s="89" t="s">
        <v>229</v>
      </c>
    </row>
    <row r="18" spans="1:12" ht="256.5" customHeight="1">
      <c r="A18" s="28" t="s">
        <v>44</v>
      </c>
      <c r="B18" s="90" t="s">
        <v>219</v>
      </c>
      <c r="C18" s="95" t="s">
        <v>145</v>
      </c>
      <c r="D18" s="71" t="s">
        <v>31</v>
      </c>
      <c r="E18" s="71" t="s">
        <v>85</v>
      </c>
      <c r="F18" s="71" t="s">
        <v>220</v>
      </c>
      <c r="G18" s="73">
        <v>611</v>
      </c>
      <c r="H18" s="82">
        <v>50</v>
      </c>
      <c r="I18" s="82">
        <v>50</v>
      </c>
      <c r="J18" s="82">
        <v>50</v>
      </c>
      <c r="K18" s="81">
        <f>SUM(H18:J18)</f>
        <v>150</v>
      </c>
      <c r="L18" s="92" t="s">
        <v>230</v>
      </c>
    </row>
    <row r="19" spans="1:12" ht="126.75" customHeight="1">
      <c r="A19" s="28" t="s">
        <v>251</v>
      </c>
      <c r="B19" s="96" t="s">
        <v>252</v>
      </c>
      <c r="C19" s="95" t="s">
        <v>145</v>
      </c>
      <c r="D19" s="94" t="s">
        <v>31</v>
      </c>
      <c r="E19" s="94" t="s">
        <v>171</v>
      </c>
      <c r="F19" s="94" t="s">
        <v>250</v>
      </c>
      <c r="G19" s="95">
        <v>612</v>
      </c>
      <c r="H19" s="82">
        <v>0</v>
      </c>
      <c r="I19" s="82">
        <v>1000</v>
      </c>
      <c r="J19" s="82">
        <v>0</v>
      </c>
      <c r="K19" s="81">
        <f>SUM(H19:J19)</f>
        <v>1000</v>
      </c>
      <c r="L19" s="92" t="s">
        <v>253</v>
      </c>
    </row>
    <row r="20" spans="1:12" ht="15.75">
      <c r="A20" s="13" t="s">
        <v>78</v>
      </c>
      <c r="B20" s="30" t="s">
        <v>79</v>
      </c>
      <c r="C20" s="80"/>
      <c r="D20" s="7"/>
      <c r="E20" s="7"/>
      <c r="F20" s="7"/>
      <c r="G20" s="7"/>
      <c r="H20" s="83"/>
      <c r="I20" s="83"/>
      <c r="J20" s="83"/>
      <c r="K20" s="83"/>
      <c r="L20" s="7"/>
    </row>
    <row r="21" spans="1:12" ht="51" customHeight="1">
      <c r="A21" s="10" t="s">
        <v>45</v>
      </c>
      <c r="B21" s="59" t="s">
        <v>145</v>
      </c>
      <c r="C21" s="95" t="s">
        <v>145</v>
      </c>
      <c r="D21" s="10" t="s">
        <v>6</v>
      </c>
      <c r="E21" s="10" t="s">
        <v>6</v>
      </c>
      <c r="F21" s="10" t="s">
        <v>6</v>
      </c>
      <c r="G21" s="10" t="s">
        <v>6</v>
      </c>
      <c r="H21" s="82">
        <f>H15+H16+H17+H18+H19</f>
        <v>96717.5</v>
      </c>
      <c r="I21" s="82">
        <f>I15+I16+I17+I18+I19</f>
        <v>91961.1</v>
      </c>
      <c r="J21" s="82">
        <f t="shared" ref="J21" si="2">J15+J16+J17+J18+J19</f>
        <v>90961.1</v>
      </c>
      <c r="K21" s="82">
        <f>SUM(H21:J21)</f>
        <v>279639.7</v>
      </c>
      <c r="L21" s="7"/>
    </row>
    <row r="22" spans="1:12" ht="15.7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</sheetData>
  <mergeCells count="13">
    <mergeCell ref="K2:L2"/>
    <mergeCell ref="K3:L3"/>
    <mergeCell ref="J4:L4"/>
    <mergeCell ref="J6:L7"/>
    <mergeCell ref="A9:L9"/>
    <mergeCell ref="L11:L12"/>
    <mergeCell ref="B13:L13"/>
    <mergeCell ref="B14:L14"/>
    <mergeCell ref="A11:A12"/>
    <mergeCell ref="B11:B12"/>
    <mergeCell ref="C11:C12"/>
    <mergeCell ref="D11:G11"/>
    <mergeCell ref="H11:K11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L19"/>
  <sheetViews>
    <sheetView zoomScale="79" zoomScaleNormal="79" workbookViewId="0">
      <selection activeCell="H12" sqref="H12"/>
    </sheetView>
  </sheetViews>
  <sheetFormatPr defaultColWidth="12.7109375" defaultRowHeight="15.75"/>
  <cols>
    <col min="1" max="1" width="12.7109375" style="8"/>
    <col min="2" max="2" width="35.7109375" style="8" customWidth="1"/>
    <col min="3" max="5" width="12.7109375" style="8"/>
    <col min="6" max="6" width="16.28515625" style="8" customWidth="1"/>
    <col min="7" max="7" width="12.7109375" style="8"/>
    <col min="8" max="8" width="16" style="8" bestFit="1" customWidth="1"/>
    <col min="9" max="9" width="15.28515625" style="8" bestFit="1" customWidth="1"/>
    <col min="10" max="10" width="13" style="8" customWidth="1"/>
    <col min="11" max="11" width="16.28515625" style="8" customWidth="1"/>
    <col min="12" max="12" width="27.28515625" style="8" customWidth="1"/>
    <col min="13" max="16384" width="12.7109375" style="8"/>
  </cols>
  <sheetData>
    <row r="1" spans="1:12">
      <c r="L1" s="61" t="s">
        <v>291</v>
      </c>
    </row>
    <row r="2" spans="1:12">
      <c r="K2" s="137" t="s">
        <v>298</v>
      </c>
      <c r="L2" s="137"/>
    </row>
    <row r="3" spans="1:12">
      <c r="K3" s="137" t="s">
        <v>285</v>
      </c>
      <c r="L3" s="137"/>
    </row>
    <row r="4" spans="1:12">
      <c r="I4" s="137" t="s">
        <v>292</v>
      </c>
      <c r="J4" s="137"/>
      <c r="K4" s="137"/>
      <c r="L4" s="137"/>
    </row>
    <row r="5" spans="1:12">
      <c r="J5" s="137"/>
      <c r="K5" s="137"/>
      <c r="L5" s="137"/>
    </row>
    <row r="6" spans="1:12" ht="15.6" customHeight="1">
      <c r="H6" s="11"/>
      <c r="I6" s="11"/>
      <c r="J6" s="11"/>
      <c r="K6" s="138" t="s">
        <v>217</v>
      </c>
      <c r="L6" s="138"/>
    </row>
    <row r="7" spans="1:12" ht="55.5" customHeight="1">
      <c r="H7" s="11"/>
      <c r="I7" s="11"/>
      <c r="J7" s="11"/>
      <c r="K7" s="138"/>
      <c r="L7" s="138"/>
    </row>
    <row r="8" spans="1:12">
      <c r="H8" s="11"/>
      <c r="I8" s="11"/>
      <c r="J8" s="11"/>
      <c r="K8" s="11"/>
      <c r="L8" s="11"/>
    </row>
    <row r="9" spans="1:12" ht="34.15" customHeight="1">
      <c r="A9" s="139" t="s">
        <v>224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2">
      <c r="A10" s="50"/>
      <c r="B10" s="2"/>
      <c r="C10" s="2"/>
      <c r="D10" s="2"/>
      <c r="E10" s="3"/>
      <c r="F10" s="4" t="s">
        <v>17</v>
      </c>
      <c r="G10" s="2"/>
      <c r="H10" s="2"/>
      <c r="I10" s="2"/>
      <c r="J10" s="2"/>
      <c r="K10" s="2"/>
      <c r="L10" s="2"/>
    </row>
    <row r="11" spans="1:12" ht="15.75" customHeight="1">
      <c r="A11" s="135" t="s">
        <v>18</v>
      </c>
      <c r="B11" s="131" t="s">
        <v>80</v>
      </c>
      <c r="C11" s="131" t="s">
        <v>95</v>
      </c>
      <c r="D11" s="141" t="s">
        <v>19</v>
      </c>
      <c r="E11" s="141"/>
      <c r="F11" s="141"/>
      <c r="G11" s="141"/>
      <c r="H11" s="141"/>
      <c r="I11" s="141"/>
      <c r="J11" s="141"/>
      <c r="K11" s="141"/>
      <c r="L11" s="141" t="s">
        <v>20</v>
      </c>
    </row>
    <row r="12" spans="1:12" ht="88.15" customHeight="1">
      <c r="A12" s="135"/>
      <c r="B12" s="131"/>
      <c r="C12" s="131"/>
      <c r="D12" s="72" t="s">
        <v>1</v>
      </c>
      <c r="E12" s="72" t="s">
        <v>2</v>
      </c>
      <c r="F12" s="72" t="s">
        <v>3</v>
      </c>
      <c r="G12" s="72" t="s">
        <v>4</v>
      </c>
      <c r="H12" s="91" t="s">
        <v>225</v>
      </c>
      <c r="I12" s="91" t="s">
        <v>228</v>
      </c>
      <c r="J12" s="91" t="s">
        <v>234</v>
      </c>
      <c r="K12" s="91" t="s">
        <v>235</v>
      </c>
      <c r="L12" s="141"/>
    </row>
    <row r="13" spans="1:12" ht="27" customHeight="1">
      <c r="A13" s="71" t="s">
        <v>42</v>
      </c>
      <c r="B13" s="133" t="s">
        <v>147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2" ht="27" customHeight="1">
      <c r="A14" s="71" t="s">
        <v>33</v>
      </c>
      <c r="B14" s="140" t="s">
        <v>216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 ht="141" customHeight="1">
      <c r="A15" s="135" t="s">
        <v>43</v>
      </c>
      <c r="B15" s="133" t="s">
        <v>184</v>
      </c>
      <c r="C15" s="136" t="s">
        <v>145</v>
      </c>
      <c r="D15" s="142" t="s">
        <v>31</v>
      </c>
      <c r="E15" s="142" t="s">
        <v>85</v>
      </c>
      <c r="F15" s="135" t="s">
        <v>169</v>
      </c>
      <c r="G15" s="73">
        <v>611</v>
      </c>
      <c r="H15" s="21">
        <v>8355.5</v>
      </c>
      <c r="I15" s="21">
        <v>3263.9</v>
      </c>
      <c r="J15" s="21">
        <v>3263.9</v>
      </c>
      <c r="K15" s="21">
        <f>SUM(H15:J15)</f>
        <v>14883.3</v>
      </c>
      <c r="L15" s="92" t="s">
        <v>244</v>
      </c>
    </row>
    <row r="16" spans="1:12" ht="105" customHeight="1">
      <c r="A16" s="135"/>
      <c r="B16" s="133"/>
      <c r="C16" s="136"/>
      <c r="D16" s="142"/>
      <c r="E16" s="142"/>
      <c r="F16" s="135"/>
      <c r="G16" s="73">
        <v>244</v>
      </c>
      <c r="H16" s="21">
        <v>20</v>
      </c>
      <c r="I16" s="21">
        <v>20</v>
      </c>
      <c r="J16" s="21">
        <v>20</v>
      </c>
      <c r="K16" s="21">
        <f t="shared" ref="K16" si="0">SUM(H16:J16)</f>
        <v>60</v>
      </c>
      <c r="L16" s="68" t="s">
        <v>148</v>
      </c>
    </row>
    <row r="17" spans="1:12" s="6" customFormat="1" ht="21" customHeight="1">
      <c r="A17" s="13" t="s">
        <v>78</v>
      </c>
      <c r="B17" s="74" t="s">
        <v>79</v>
      </c>
      <c r="C17" s="18"/>
      <c r="D17" s="7"/>
      <c r="E17" s="7"/>
      <c r="F17" s="7"/>
      <c r="G17" s="7"/>
      <c r="H17" s="22"/>
      <c r="I17" s="22"/>
      <c r="J17" s="22"/>
      <c r="K17" s="22"/>
      <c r="L17" s="7"/>
    </row>
    <row r="18" spans="1:12" s="6" customFormat="1" ht="65.45" customHeight="1">
      <c r="A18" s="69" t="s">
        <v>45</v>
      </c>
      <c r="B18" s="74" t="s">
        <v>145</v>
      </c>
      <c r="C18" s="70" t="s">
        <v>145</v>
      </c>
      <c r="D18" s="69" t="s">
        <v>6</v>
      </c>
      <c r="E18" s="69" t="s">
        <v>6</v>
      </c>
      <c r="F18" s="69" t="s">
        <v>6</v>
      </c>
      <c r="G18" s="69" t="s">
        <v>6</v>
      </c>
      <c r="H18" s="22">
        <f>H15+H16</f>
        <v>8375.5</v>
      </c>
      <c r="I18" s="22">
        <f t="shared" ref="I18:J18" si="1">I15+I16</f>
        <v>3283.9</v>
      </c>
      <c r="J18" s="22">
        <f t="shared" si="1"/>
        <v>3283.9</v>
      </c>
      <c r="K18" s="22">
        <f>SUM(H18:J18)</f>
        <v>14943.3</v>
      </c>
      <c r="L18" s="7"/>
    </row>
    <row r="19" spans="1:12">
      <c r="G19" s="12"/>
    </row>
  </sheetData>
  <mergeCells count="20">
    <mergeCell ref="A15:A16"/>
    <mergeCell ref="B15:B16"/>
    <mergeCell ref="B13:L13"/>
    <mergeCell ref="B14:L14"/>
    <mergeCell ref="C15:C16"/>
    <mergeCell ref="D15:D16"/>
    <mergeCell ref="E15:E16"/>
    <mergeCell ref="F15:F16"/>
    <mergeCell ref="C11:C12"/>
    <mergeCell ref="D11:G11"/>
    <mergeCell ref="H11:K11"/>
    <mergeCell ref="L11:L12"/>
    <mergeCell ref="K2:L2"/>
    <mergeCell ref="K3:L3"/>
    <mergeCell ref="J5:L5"/>
    <mergeCell ref="I4:L4"/>
    <mergeCell ref="K6:L7"/>
    <mergeCell ref="A9:L9"/>
    <mergeCell ref="A11:A12"/>
    <mergeCell ref="B11:B12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L19"/>
  <sheetViews>
    <sheetView zoomScale="69" zoomScaleNormal="69" workbookViewId="0">
      <selection activeCell="F15" sqref="F15"/>
    </sheetView>
  </sheetViews>
  <sheetFormatPr defaultColWidth="8.85546875" defaultRowHeight="15"/>
  <cols>
    <col min="1" max="1" width="10.140625" style="6" bestFit="1" customWidth="1"/>
    <col min="2" max="2" width="39" style="6" customWidth="1"/>
    <col min="3" max="3" width="11.140625" style="6" customWidth="1"/>
    <col min="4" max="5" width="8.85546875" style="6"/>
    <col min="6" max="6" width="17.28515625" style="6" customWidth="1"/>
    <col min="7" max="7" width="8.85546875" style="6"/>
    <col min="8" max="8" width="18.7109375" style="6" customWidth="1"/>
    <col min="9" max="9" width="17.7109375" style="6" customWidth="1"/>
    <col min="10" max="10" width="19.85546875" style="6" customWidth="1"/>
    <col min="11" max="11" width="17.7109375" style="6" customWidth="1"/>
    <col min="12" max="12" width="29.85546875" style="6" customWidth="1"/>
    <col min="13" max="16384" width="8.85546875" style="6"/>
  </cols>
  <sheetData>
    <row r="1" spans="1:12" ht="15.75">
      <c r="J1" s="8"/>
      <c r="K1" s="8"/>
      <c r="L1" s="61" t="s">
        <v>293</v>
      </c>
    </row>
    <row r="2" spans="1:12" ht="15.75">
      <c r="J2" s="8"/>
      <c r="K2" s="137" t="s">
        <v>298</v>
      </c>
      <c r="L2" s="137"/>
    </row>
    <row r="3" spans="1:12" ht="15.75">
      <c r="J3" s="8"/>
      <c r="K3" s="137" t="s">
        <v>285</v>
      </c>
      <c r="L3" s="137"/>
    </row>
    <row r="4" spans="1:12" ht="15.75">
      <c r="J4" s="61"/>
      <c r="K4" s="144" t="s">
        <v>294</v>
      </c>
      <c r="L4" s="144"/>
    </row>
    <row r="5" spans="1:12" ht="15.75">
      <c r="J5" s="8"/>
      <c r="K5" s="8"/>
      <c r="L5" s="8"/>
    </row>
    <row r="6" spans="1:12" ht="14.45" customHeight="1">
      <c r="H6" s="29"/>
      <c r="I6" s="29"/>
      <c r="J6" s="138" t="s">
        <v>295</v>
      </c>
      <c r="K6" s="138"/>
      <c r="L6" s="138"/>
    </row>
    <row r="7" spans="1:12" ht="32.450000000000003" customHeight="1">
      <c r="H7" s="29"/>
      <c r="I7" s="29"/>
      <c r="J7" s="138"/>
      <c r="K7" s="138"/>
      <c r="L7" s="138"/>
    </row>
    <row r="8" spans="1:12">
      <c r="H8" s="29"/>
      <c r="I8" s="29"/>
      <c r="J8" s="29"/>
      <c r="K8" s="29"/>
      <c r="L8" s="29"/>
    </row>
    <row r="9" spans="1:12" ht="36.6" customHeight="1">
      <c r="A9" s="139" t="s">
        <v>175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2" ht="15.75">
      <c r="A10" s="27"/>
      <c r="B10" s="2"/>
      <c r="C10" s="2"/>
      <c r="D10" s="2"/>
      <c r="E10" s="3"/>
      <c r="F10" s="4"/>
      <c r="G10" s="2"/>
      <c r="H10" s="2"/>
      <c r="I10" s="2"/>
      <c r="J10" s="2"/>
      <c r="K10" s="2"/>
      <c r="L10" s="2"/>
    </row>
    <row r="11" spans="1:12" ht="15.75" customHeight="1">
      <c r="A11" s="134" t="s">
        <v>18</v>
      </c>
      <c r="B11" s="131" t="s">
        <v>80</v>
      </c>
      <c r="C11" s="131" t="s">
        <v>95</v>
      </c>
      <c r="D11" s="131" t="s">
        <v>19</v>
      </c>
      <c r="E11" s="131"/>
      <c r="F11" s="131"/>
      <c r="G11" s="131"/>
      <c r="H11" s="131" t="s">
        <v>11</v>
      </c>
      <c r="I11" s="131"/>
      <c r="J11" s="131"/>
      <c r="K11" s="131"/>
      <c r="L11" s="131" t="s">
        <v>20</v>
      </c>
    </row>
    <row r="12" spans="1:12" ht="87" customHeight="1">
      <c r="A12" s="134"/>
      <c r="B12" s="131"/>
      <c r="C12" s="131"/>
      <c r="D12" s="100" t="s">
        <v>1</v>
      </c>
      <c r="E12" s="100" t="s">
        <v>2</v>
      </c>
      <c r="F12" s="100" t="s">
        <v>3</v>
      </c>
      <c r="G12" s="100" t="s">
        <v>4</v>
      </c>
      <c r="H12" s="100" t="s">
        <v>225</v>
      </c>
      <c r="I12" s="100" t="s">
        <v>228</v>
      </c>
      <c r="J12" s="100" t="s">
        <v>234</v>
      </c>
      <c r="K12" s="100" t="s">
        <v>235</v>
      </c>
      <c r="L12" s="131"/>
    </row>
    <row r="13" spans="1:12" ht="21.6" customHeight="1">
      <c r="A13" s="104" t="s">
        <v>42</v>
      </c>
      <c r="B13" s="143" t="s">
        <v>149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</row>
    <row r="14" spans="1:12" ht="19.149999999999999" customHeight="1">
      <c r="A14" s="104" t="s">
        <v>33</v>
      </c>
      <c r="B14" s="133" t="s">
        <v>81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ht="385.5" customHeight="1">
      <c r="A15" s="104" t="s">
        <v>22</v>
      </c>
      <c r="B15" s="101" t="s">
        <v>170</v>
      </c>
      <c r="C15" s="106" t="s">
        <v>145</v>
      </c>
      <c r="D15" s="104" t="s">
        <v>31</v>
      </c>
      <c r="E15" s="104" t="s">
        <v>171</v>
      </c>
      <c r="F15" s="104" t="s">
        <v>99</v>
      </c>
      <c r="G15" s="105">
        <v>611</v>
      </c>
      <c r="H15" s="32">
        <v>49276.800000000003</v>
      </c>
      <c r="I15" s="32">
        <v>47384.2</v>
      </c>
      <c r="J15" s="32">
        <v>47384.2</v>
      </c>
      <c r="K15" s="32">
        <f>SUM(H15:J15)</f>
        <v>144045.20000000001</v>
      </c>
      <c r="L15" s="103" t="s">
        <v>245</v>
      </c>
    </row>
    <row r="16" spans="1:12" ht="77.25" customHeight="1">
      <c r="A16" s="5" t="s">
        <v>25</v>
      </c>
      <c r="B16" s="103" t="s">
        <v>246</v>
      </c>
      <c r="C16" s="106" t="s">
        <v>145</v>
      </c>
      <c r="D16" s="104" t="s">
        <v>31</v>
      </c>
      <c r="E16" s="104" t="s">
        <v>171</v>
      </c>
      <c r="F16" s="104" t="s">
        <v>100</v>
      </c>
      <c r="G16" s="105">
        <v>611</v>
      </c>
      <c r="H16" s="33">
        <v>79.8</v>
      </c>
      <c r="I16" s="33">
        <f t="shared" ref="I16:J16" si="0">79.8</f>
        <v>79.8</v>
      </c>
      <c r="J16" s="33">
        <f t="shared" si="0"/>
        <v>79.8</v>
      </c>
      <c r="K16" s="33">
        <f>SUM(H16:J16)</f>
        <v>239.39999999999998</v>
      </c>
      <c r="L16" s="14" t="s">
        <v>247</v>
      </c>
    </row>
    <row r="17" spans="1:12" ht="179.25" customHeight="1">
      <c r="A17" s="5" t="s">
        <v>41</v>
      </c>
      <c r="B17" s="103" t="s">
        <v>248</v>
      </c>
      <c r="C17" s="106" t="s">
        <v>145</v>
      </c>
      <c r="D17" s="104" t="s">
        <v>31</v>
      </c>
      <c r="E17" s="104" t="s">
        <v>226</v>
      </c>
      <c r="F17" s="104" t="s">
        <v>101</v>
      </c>
      <c r="G17" s="105">
        <v>330</v>
      </c>
      <c r="H17" s="33">
        <v>45</v>
      </c>
      <c r="I17" s="33">
        <v>0</v>
      </c>
      <c r="J17" s="33">
        <v>0</v>
      </c>
      <c r="K17" s="33">
        <f t="shared" ref="K17" si="1">SUM(H17:J17)</f>
        <v>45</v>
      </c>
      <c r="L17" s="14" t="s">
        <v>249</v>
      </c>
    </row>
    <row r="18" spans="1:12" ht="15.75">
      <c r="A18" s="13" t="s">
        <v>78</v>
      </c>
      <c r="B18" s="107" t="s">
        <v>79</v>
      </c>
      <c r="C18" s="76"/>
      <c r="D18" s="7"/>
      <c r="E18" s="7"/>
      <c r="F18" s="7"/>
      <c r="G18" s="7"/>
      <c r="H18" s="33"/>
      <c r="I18" s="33"/>
      <c r="J18" s="33"/>
      <c r="K18" s="33"/>
      <c r="L18" s="7"/>
    </row>
    <row r="19" spans="1:12" ht="58.9" customHeight="1">
      <c r="A19" s="76" t="s">
        <v>45</v>
      </c>
      <c r="B19" s="107" t="s">
        <v>145</v>
      </c>
      <c r="C19" s="106" t="s">
        <v>145</v>
      </c>
      <c r="D19" s="76" t="s">
        <v>6</v>
      </c>
      <c r="E19" s="76" t="s">
        <v>6</v>
      </c>
      <c r="F19" s="76" t="s">
        <v>6</v>
      </c>
      <c r="G19" s="76" t="s">
        <v>6</v>
      </c>
      <c r="H19" s="33">
        <f>H15+H16+H17</f>
        <v>49401.600000000006</v>
      </c>
      <c r="I19" s="33">
        <f t="shared" ref="I19:J19" si="2">I15+I16+I17</f>
        <v>47464</v>
      </c>
      <c r="J19" s="33">
        <f t="shared" si="2"/>
        <v>47464</v>
      </c>
      <c r="K19" s="33">
        <f>SUM(H19:J19)</f>
        <v>144329.60000000001</v>
      </c>
      <c r="L19" s="7"/>
    </row>
  </sheetData>
  <mergeCells count="13">
    <mergeCell ref="K2:L2"/>
    <mergeCell ref="K3:L3"/>
    <mergeCell ref="K4:L4"/>
    <mergeCell ref="J6:L7"/>
    <mergeCell ref="A9:L9"/>
    <mergeCell ref="B14:L14"/>
    <mergeCell ref="L11:L12"/>
    <mergeCell ref="B13:L13"/>
    <mergeCell ref="A11:A12"/>
    <mergeCell ref="B11:B12"/>
    <mergeCell ref="C11:C12"/>
    <mergeCell ref="D11:G11"/>
    <mergeCell ref="H11:K11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L42"/>
  <sheetViews>
    <sheetView zoomScale="68" zoomScaleNormal="68" workbookViewId="0">
      <selection activeCell="B14" sqref="B14:L14"/>
    </sheetView>
  </sheetViews>
  <sheetFormatPr defaultColWidth="8.85546875" defaultRowHeight="15"/>
  <cols>
    <col min="1" max="1" width="8.85546875" style="6"/>
    <col min="2" max="2" width="32.140625" style="6" customWidth="1"/>
    <col min="3" max="3" width="15.42578125" style="6" customWidth="1"/>
    <col min="4" max="5" width="8.85546875" style="6"/>
    <col min="6" max="6" width="19.7109375" style="6" customWidth="1"/>
    <col min="7" max="7" width="10.7109375" style="6" customWidth="1"/>
    <col min="8" max="8" width="18" style="6" customWidth="1"/>
    <col min="9" max="9" width="18.140625" style="6" customWidth="1"/>
    <col min="10" max="10" width="18.5703125" style="6" customWidth="1"/>
    <col min="11" max="11" width="17.42578125" style="6" customWidth="1"/>
    <col min="12" max="12" width="26.7109375" style="6" customWidth="1"/>
    <col min="13" max="16384" width="8.85546875" style="6"/>
  </cols>
  <sheetData>
    <row r="1" spans="1:12" ht="15.75">
      <c r="I1" s="61"/>
      <c r="J1" s="61"/>
      <c r="K1" s="61"/>
      <c r="L1" s="61" t="s">
        <v>296</v>
      </c>
    </row>
    <row r="2" spans="1:12" ht="15.75">
      <c r="I2" s="61"/>
      <c r="J2" s="61"/>
      <c r="K2" s="137" t="s">
        <v>298</v>
      </c>
      <c r="L2" s="137"/>
    </row>
    <row r="3" spans="1:12" ht="15.75">
      <c r="I3" s="61"/>
      <c r="J3" s="61"/>
      <c r="K3" s="137" t="s">
        <v>285</v>
      </c>
      <c r="L3" s="137"/>
    </row>
    <row r="4" spans="1:12" ht="15.75">
      <c r="I4" s="61"/>
      <c r="J4" s="137" t="s">
        <v>297</v>
      </c>
      <c r="K4" s="137"/>
      <c r="L4" s="137"/>
    </row>
    <row r="5" spans="1:12" ht="15.75">
      <c r="I5" s="61"/>
      <c r="J5" s="61"/>
      <c r="K5" s="61"/>
      <c r="L5" s="61"/>
    </row>
    <row r="6" spans="1:12" ht="14.45" customHeight="1">
      <c r="H6" s="29"/>
      <c r="I6" s="29"/>
      <c r="J6" s="138" t="s">
        <v>150</v>
      </c>
      <c r="K6" s="138"/>
      <c r="L6" s="138"/>
    </row>
    <row r="7" spans="1:12" ht="43.5" customHeight="1">
      <c r="H7" s="29"/>
      <c r="I7" s="29"/>
      <c r="J7" s="138"/>
      <c r="K7" s="138"/>
      <c r="L7" s="138"/>
    </row>
    <row r="8" spans="1:12">
      <c r="H8" s="29"/>
      <c r="I8" s="29"/>
      <c r="J8" s="29"/>
      <c r="K8" s="29"/>
      <c r="L8" s="29"/>
    </row>
    <row r="9" spans="1:12" ht="21" customHeight="1">
      <c r="A9" s="139" t="s">
        <v>164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</row>
    <row r="10" spans="1:12" ht="16.149999999999999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</row>
    <row r="12" spans="1:12" ht="21" customHeight="1">
      <c r="A12" s="134" t="s">
        <v>18</v>
      </c>
      <c r="B12" s="131" t="s">
        <v>80</v>
      </c>
      <c r="C12" s="131" t="s">
        <v>95</v>
      </c>
      <c r="D12" s="131" t="s">
        <v>19</v>
      </c>
      <c r="E12" s="131"/>
      <c r="F12" s="131"/>
      <c r="G12" s="131"/>
      <c r="H12" s="131" t="s">
        <v>11</v>
      </c>
      <c r="I12" s="131"/>
      <c r="J12" s="131"/>
      <c r="K12" s="131"/>
      <c r="L12" s="131" t="s">
        <v>20</v>
      </c>
    </row>
    <row r="13" spans="1:12" ht="79.150000000000006" customHeight="1">
      <c r="A13" s="134"/>
      <c r="B13" s="131"/>
      <c r="C13" s="131"/>
      <c r="D13" s="63" t="s">
        <v>1</v>
      </c>
      <c r="E13" s="63" t="s">
        <v>2</v>
      </c>
      <c r="F13" s="63" t="s">
        <v>3</v>
      </c>
      <c r="G13" s="63" t="s">
        <v>4</v>
      </c>
      <c r="H13" s="100" t="s">
        <v>225</v>
      </c>
      <c r="I13" s="100" t="s">
        <v>228</v>
      </c>
      <c r="J13" s="100" t="s">
        <v>234</v>
      </c>
      <c r="K13" s="100" t="s">
        <v>235</v>
      </c>
      <c r="L13" s="131"/>
    </row>
    <row r="14" spans="1:12" ht="21.6" customHeight="1">
      <c r="A14" s="65" t="s">
        <v>21</v>
      </c>
      <c r="B14" s="133" t="s">
        <v>102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ht="37.9" customHeight="1">
      <c r="A15" s="65" t="s">
        <v>33</v>
      </c>
      <c r="B15" s="133" t="s">
        <v>254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 s="49" customFormat="1" ht="27" customHeight="1">
      <c r="A16" s="135" t="s">
        <v>22</v>
      </c>
      <c r="B16" s="133" t="s">
        <v>151</v>
      </c>
      <c r="C16" s="141" t="s">
        <v>145</v>
      </c>
      <c r="D16" s="47" t="s">
        <v>31</v>
      </c>
      <c r="E16" s="47" t="s">
        <v>172</v>
      </c>
      <c r="F16" s="47" t="s">
        <v>103</v>
      </c>
      <c r="G16" s="48" t="s">
        <v>6</v>
      </c>
      <c r="H16" s="51">
        <f>SUM(H17:H21)</f>
        <v>6997.5999999999995</v>
      </c>
      <c r="I16" s="51">
        <f>SUM(I17:I21)</f>
        <v>6997.5999999999995</v>
      </c>
      <c r="J16" s="51">
        <f>SUM(J17:J21)</f>
        <v>6997.5999999999995</v>
      </c>
      <c r="K16" s="51">
        <f t="shared" ref="K16:K19" si="0">SUM(H16:J16)</f>
        <v>20992.799999999999</v>
      </c>
      <c r="L16" s="145" t="s">
        <v>255</v>
      </c>
    </row>
    <row r="17" spans="1:12" ht="29.25" customHeight="1">
      <c r="A17" s="135"/>
      <c r="B17" s="133"/>
      <c r="C17" s="141"/>
      <c r="D17" s="65" t="s">
        <v>31</v>
      </c>
      <c r="E17" s="65" t="s">
        <v>172</v>
      </c>
      <c r="F17" s="65" t="s">
        <v>103</v>
      </c>
      <c r="G17" s="66">
        <v>111</v>
      </c>
      <c r="H17" s="21">
        <v>4783</v>
      </c>
      <c r="I17" s="21">
        <v>4783</v>
      </c>
      <c r="J17" s="21">
        <v>4783</v>
      </c>
      <c r="K17" s="21">
        <f t="shared" si="0"/>
        <v>14349</v>
      </c>
      <c r="L17" s="146"/>
    </row>
    <row r="18" spans="1:12" ht="29.25" customHeight="1">
      <c r="A18" s="135"/>
      <c r="B18" s="133"/>
      <c r="C18" s="141"/>
      <c r="D18" s="65" t="s">
        <v>31</v>
      </c>
      <c r="E18" s="65" t="s">
        <v>172</v>
      </c>
      <c r="F18" s="65" t="s">
        <v>103</v>
      </c>
      <c r="G18" s="66">
        <v>112</v>
      </c>
      <c r="H18" s="21">
        <v>80</v>
      </c>
      <c r="I18" s="21">
        <v>80</v>
      </c>
      <c r="J18" s="21">
        <v>80</v>
      </c>
      <c r="K18" s="21">
        <f t="shared" si="0"/>
        <v>240</v>
      </c>
      <c r="L18" s="146"/>
    </row>
    <row r="19" spans="1:12" ht="27" customHeight="1">
      <c r="A19" s="135"/>
      <c r="B19" s="133"/>
      <c r="C19" s="141"/>
      <c r="D19" s="65" t="s">
        <v>31</v>
      </c>
      <c r="E19" s="65" t="s">
        <v>172</v>
      </c>
      <c r="F19" s="65" t="s">
        <v>103</v>
      </c>
      <c r="G19" s="66">
        <v>119</v>
      </c>
      <c r="H19" s="21">
        <v>1444.4</v>
      </c>
      <c r="I19" s="21">
        <v>1444.4</v>
      </c>
      <c r="J19" s="21">
        <v>1444.4</v>
      </c>
      <c r="K19" s="21">
        <f t="shared" si="0"/>
        <v>4333.2000000000007</v>
      </c>
      <c r="L19" s="146"/>
    </row>
    <row r="20" spans="1:12" ht="31.5" customHeight="1">
      <c r="A20" s="135"/>
      <c r="B20" s="133"/>
      <c r="C20" s="141"/>
      <c r="D20" s="77" t="s">
        <v>31</v>
      </c>
      <c r="E20" s="77" t="s">
        <v>172</v>
      </c>
      <c r="F20" s="77" t="s">
        <v>103</v>
      </c>
      <c r="G20" s="78">
        <v>244</v>
      </c>
      <c r="H20" s="21">
        <v>689.2</v>
      </c>
      <c r="I20" s="21">
        <v>689.2</v>
      </c>
      <c r="J20" s="21">
        <v>689.2</v>
      </c>
      <c r="K20" s="21">
        <f>SUM(H20:J20)</f>
        <v>2067.6000000000004</v>
      </c>
      <c r="L20" s="146"/>
    </row>
    <row r="21" spans="1:12" ht="40.5" customHeight="1">
      <c r="A21" s="135"/>
      <c r="B21" s="133"/>
      <c r="C21" s="141"/>
      <c r="D21" s="65" t="s">
        <v>31</v>
      </c>
      <c r="E21" s="65" t="s">
        <v>172</v>
      </c>
      <c r="F21" s="65" t="s">
        <v>103</v>
      </c>
      <c r="G21" s="66">
        <v>853</v>
      </c>
      <c r="H21" s="21">
        <v>1</v>
      </c>
      <c r="I21" s="21">
        <v>1</v>
      </c>
      <c r="J21" s="21">
        <v>1</v>
      </c>
      <c r="K21" s="21">
        <f>SUM(H21:J21)</f>
        <v>3</v>
      </c>
      <c r="L21" s="147"/>
    </row>
    <row r="22" spans="1:12" ht="72.75" customHeight="1">
      <c r="A22" s="154" t="s">
        <v>25</v>
      </c>
      <c r="B22" s="145" t="s">
        <v>256</v>
      </c>
      <c r="C22" s="148" t="s">
        <v>145</v>
      </c>
      <c r="D22" s="47" t="s">
        <v>31</v>
      </c>
      <c r="E22" s="47" t="s">
        <v>172</v>
      </c>
      <c r="F22" s="47" t="s">
        <v>257</v>
      </c>
      <c r="G22" s="48" t="s">
        <v>6</v>
      </c>
      <c r="H22" s="51">
        <f>H23+H24</f>
        <v>1198.4000000000001</v>
      </c>
      <c r="I22" s="51">
        <f t="shared" ref="I22:J22" si="1">I23+I24</f>
        <v>1198.4000000000001</v>
      </c>
      <c r="J22" s="51">
        <f t="shared" si="1"/>
        <v>1198.4000000000001</v>
      </c>
      <c r="K22" s="51">
        <f t="shared" ref="K22:K24" si="2">SUM(H22:J22)</f>
        <v>3595.2000000000003</v>
      </c>
      <c r="L22" s="92"/>
    </row>
    <row r="23" spans="1:12" ht="40.5" customHeight="1">
      <c r="A23" s="155"/>
      <c r="B23" s="146"/>
      <c r="C23" s="149"/>
      <c r="D23" s="94" t="s">
        <v>31</v>
      </c>
      <c r="E23" s="94" t="s">
        <v>172</v>
      </c>
      <c r="F23" s="94" t="s">
        <v>257</v>
      </c>
      <c r="G23" s="95">
        <v>111</v>
      </c>
      <c r="H23" s="21">
        <v>920.5</v>
      </c>
      <c r="I23" s="21">
        <v>920.5</v>
      </c>
      <c r="J23" s="21">
        <v>920.5</v>
      </c>
      <c r="K23" s="21">
        <f t="shared" si="2"/>
        <v>2761.5</v>
      </c>
      <c r="L23" s="148"/>
    </row>
    <row r="24" spans="1:12" ht="48" customHeight="1">
      <c r="A24" s="156"/>
      <c r="B24" s="147"/>
      <c r="C24" s="150"/>
      <c r="D24" s="94" t="s">
        <v>31</v>
      </c>
      <c r="E24" s="94" t="s">
        <v>172</v>
      </c>
      <c r="F24" s="94" t="s">
        <v>257</v>
      </c>
      <c r="G24" s="95">
        <v>119</v>
      </c>
      <c r="H24" s="21">
        <v>277.89999999999998</v>
      </c>
      <c r="I24" s="21">
        <v>277.89999999999998</v>
      </c>
      <c r="J24" s="21">
        <v>277.89999999999998</v>
      </c>
      <c r="K24" s="21">
        <f t="shared" si="2"/>
        <v>833.69999999999993</v>
      </c>
      <c r="L24" s="150"/>
    </row>
    <row r="25" spans="1:12" ht="70.5" customHeight="1">
      <c r="A25" s="94" t="s">
        <v>23</v>
      </c>
      <c r="B25" s="151" t="s">
        <v>258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3"/>
    </row>
    <row r="26" spans="1:12" s="49" customFormat="1" ht="32.25" customHeight="1">
      <c r="A26" s="135" t="s">
        <v>46</v>
      </c>
      <c r="B26" s="133" t="s">
        <v>177</v>
      </c>
      <c r="C26" s="141" t="s">
        <v>145</v>
      </c>
      <c r="D26" s="47" t="s">
        <v>31</v>
      </c>
      <c r="E26" s="47" t="s">
        <v>172</v>
      </c>
      <c r="F26" s="47" t="s">
        <v>178</v>
      </c>
      <c r="G26" s="48" t="s">
        <v>6</v>
      </c>
      <c r="H26" s="51">
        <f>SUM(H27:H30)</f>
        <v>15297.8</v>
      </c>
      <c r="I26" s="51">
        <f t="shared" ref="I26:J26" si="3">SUM(I27:I30)</f>
        <v>15297.8</v>
      </c>
      <c r="J26" s="51">
        <f t="shared" si="3"/>
        <v>15297.8</v>
      </c>
      <c r="K26" s="51">
        <f t="shared" ref="K26:K30" si="4">SUM(H26:J26)</f>
        <v>45893.399999999994</v>
      </c>
      <c r="L26" s="133" t="s">
        <v>213</v>
      </c>
    </row>
    <row r="27" spans="1:12" ht="26.25" customHeight="1">
      <c r="A27" s="135"/>
      <c r="B27" s="133"/>
      <c r="C27" s="141"/>
      <c r="D27" s="65" t="s">
        <v>31</v>
      </c>
      <c r="E27" s="65" t="s">
        <v>172</v>
      </c>
      <c r="F27" s="65" t="s">
        <v>178</v>
      </c>
      <c r="G27" s="66">
        <v>111</v>
      </c>
      <c r="H27" s="21">
        <v>10896.3</v>
      </c>
      <c r="I27" s="21">
        <v>10896.3</v>
      </c>
      <c r="J27" s="21">
        <v>10896.3</v>
      </c>
      <c r="K27" s="21">
        <f t="shared" si="4"/>
        <v>32688.899999999998</v>
      </c>
      <c r="L27" s="133"/>
    </row>
    <row r="28" spans="1:12" ht="24.75" customHeight="1">
      <c r="A28" s="135"/>
      <c r="B28" s="133"/>
      <c r="C28" s="141"/>
      <c r="D28" s="65" t="s">
        <v>31</v>
      </c>
      <c r="E28" s="65" t="s">
        <v>172</v>
      </c>
      <c r="F28" s="65" t="s">
        <v>178</v>
      </c>
      <c r="G28" s="66">
        <v>112</v>
      </c>
      <c r="H28" s="21">
        <v>41.3</v>
      </c>
      <c r="I28" s="21">
        <v>41.3</v>
      </c>
      <c r="J28" s="21">
        <v>41.3</v>
      </c>
      <c r="K28" s="21">
        <f t="shared" si="4"/>
        <v>123.89999999999999</v>
      </c>
      <c r="L28" s="133"/>
    </row>
    <row r="29" spans="1:12" ht="26.25" customHeight="1">
      <c r="A29" s="135"/>
      <c r="B29" s="133"/>
      <c r="C29" s="141"/>
      <c r="D29" s="65" t="s">
        <v>31</v>
      </c>
      <c r="E29" s="65" t="s">
        <v>172</v>
      </c>
      <c r="F29" s="65" t="s">
        <v>178</v>
      </c>
      <c r="G29" s="66">
        <v>119</v>
      </c>
      <c r="H29" s="21">
        <v>3290.6</v>
      </c>
      <c r="I29" s="21">
        <v>3290.6</v>
      </c>
      <c r="J29" s="21">
        <v>3290.6</v>
      </c>
      <c r="K29" s="21">
        <f t="shared" si="4"/>
        <v>9871.7999999999993</v>
      </c>
      <c r="L29" s="133"/>
    </row>
    <row r="30" spans="1:12" ht="91.5" customHeight="1">
      <c r="A30" s="135"/>
      <c r="B30" s="133"/>
      <c r="C30" s="141"/>
      <c r="D30" s="65" t="s">
        <v>31</v>
      </c>
      <c r="E30" s="65" t="s">
        <v>172</v>
      </c>
      <c r="F30" s="65" t="s">
        <v>178</v>
      </c>
      <c r="G30" s="66">
        <v>244</v>
      </c>
      <c r="H30" s="21">
        <v>1069.5999999999999</v>
      </c>
      <c r="I30" s="21">
        <v>1069.5999999999999</v>
      </c>
      <c r="J30" s="21">
        <v>1069.5999999999999</v>
      </c>
      <c r="K30" s="21">
        <f t="shared" si="4"/>
        <v>3208.7999999999997</v>
      </c>
      <c r="L30" s="133"/>
    </row>
    <row r="31" spans="1:12" ht="60.75" customHeight="1">
      <c r="A31" s="93" t="s">
        <v>24</v>
      </c>
      <c r="B31" s="151" t="s">
        <v>259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3"/>
    </row>
    <row r="32" spans="1:12" s="49" customFormat="1" ht="44.25" customHeight="1">
      <c r="A32" s="154" t="s">
        <v>49</v>
      </c>
      <c r="B32" s="145" t="s">
        <v>180</v>
      </c>
      <c r="C32" s="148" t="s">
        <v>145</v>
      </c>
      <c r="D32" s="47" t="s">
        <v>31</v>
      </c>
      <c r="E32" s="47" t="s">
        <v>172</v>
      </c>
      <c r="F32" s="47" t="s">
        <v>179</v>
      </c>
      <c r="G32" s="48" t="s">
        <v>6</v>
      </c>
      <c r="H32" s="51">
        <f>SUM(H33:H38)</f>
        <v>41999.399999999994</v>
      </c>
      <c r="I32" s="51">
        <f t="shared" ref="I32:J32" si="5">SUM(I33:I38)</f>
        <v>40695.300000000003</v>
      </c>
      <c r="J32" s="51">
        <f t="shared" si="5"/>
        <v>40695.300000000003</v>
      </c>
      <c r="K32" s="51">
        <f>SUM(H32:J32)</f>
        <v>123390</v>
      </c>
      <c r="L32" s="145" t="s">
        <v>214</v>
      </c>
    </row>
    <row r="33" spans="1:12" ht="40.5" customHeight="1">
      <c r="A33" s="155"/>
      <c r="B33" s="146"/>
      <c r="C33" s="149"/>
      <c r="D33" s="65" t="s">
        <v>31</v>
      </c>
      <c r="E33" s="65" t="s">
        <v>172</v>
      </c>
      <c r="F33" s="65" t="s">
        <v>179</v>
      </c>
      <c r="G33" s="66">
        <v>111</v>
      </c>
      <c r="H33" s="21">
        <v>28835.599999999999</v>
      </c>
      <c r="I33" s="21">
        <v>27834</v>
      </c>
      <c r="J33" s="21">
        <v>27834</v>
      </c>
      <c r="K33" s="21">
        <f>SUM(H33:J33)</f>
        <v>84503.6</v>
      </c>
      <c r="L33" s="146"/>
    </row>
    <row r="34" spans="1:12" ht="42" customHeight="1">
      <c r="A34" s="155"/>
      <c r="B34" s="146"/>
      <c r="C34" s="149"/>
      <c r="D34" s="65" t="s">
        <v>31</v>
      </c>
      <c r="E34" s="65" t="s">
        <v>172</v>
      </c>
      <c r="F34" s="65" t="s">
        <v>179</v>
      </c>
      <c r="G34" s="66">
        <v>112</v>
      </c>
      <c r="H34" s="99">
        <v>26.54524</v>
      </c>
      <c r="I34" s="21">
        <v>30.5</v>
      </c>
      <c r="J34" s="21">
        <v>30.5</v>
      </c>
      <c r="K34" s="99">
        <f>SUM(H34:J34)</f>
        <v>87.545240000000007</v>
      </c>
      <c r="L34" s="146"/>
    </row>
    <row r="35" spans="1:12" ht="54" customHeight="1">
      <c r="A35" s="155"/>
      <c r="B35" s="146"/>
      <c r="C35" s="149"/>
      <c r="D35" s="65" t="s">
        <v>31</v>
      </c>
      <c r="E35" s="65" t="s">
        <v>172</v>
      </c>
      <c r="F35" s="65" t="s">
        <v>179</v>
      </c>
      <c r="G35" s="66">
        <v>119</v>
      </c>
      <c r="H35" s="21">
        <v>8712.3547600000002</v>
      </c>
      <c r="I35" s="21">
        <v>8405.9</v>
      </c>
      <c r="J35" s="21">
        <v>8405.9</v>
      </c>
      <c r="K35" s="21">
        <f t="shared" ref="K35" si="6">SUM(H35:J35)</f>
        <v>25524.154759999998</v>
      </c>
      <c r="L35" s="146"/>
    </row>
    <row r="36" spans="1:12" ht="42" customHeight="1">
      <c r="A36" s="155"/>
      <c r="B36" s="146"/>
      <c r="C36" s="149"/>
      <c r="D36" s="65" t="s">
        <v>31</v>
      </c>
      <c r="E36" s="65" t="s">
        <v>172</v>
      </c>
      <c r="F36" s="65" t="s">
        <v>179</v>
      </c>
      <c r="G36" s="66">
        <v>244</v>
      </c>
      <c r="H36" s="98">
        <v>3381.8748000000001</v>
      </c>
      <c r="I36" s="98">
        <v>3381.8748000000001</v>
      </c>
      <c r="J36" s="98">
        <v>3381.8748000000001</v>
      </c>
      <c r="K36" s="21">
        <f>SUM(H36:J36)</f>
        <v>10145.624400000001</v>
      </c>
      <c r="L36" s="146"/>
    </row>
    <row r="37" spans="1:12" ht="42" customHeight="1">
      <c r="A37" s="155"/>
      <c r="B37" s="146"/>
      <c r="C37" s="149"/>
      <c r="D37" s="86" t="s">
        <v>31</v>
      </c>
      <c r="E37" s="86" t="s">
        <v>172</v>
      </c>
      <c r="F37" s="86" t="s">
        <v>179</v>
      </c>
      <c r="G37" s="87">
        <v>247</v>
      </c>
      <c r="H37" s="98">
        <v>1042.0252</v>
      </c>
      <c r="I37" s="98">
        <v>1042.0252</v>
      </c>
      <c r="J37" s="98">
        <v>1042.0252</v>
      </c>
      <c r="K37" s="98">
        <f>SUM(H37:J37)</f>
        <v>3126.0756000000001</v>
      </c>
      <c r="L37" s="146"/>
    </row>
    <row r="38" spans="1:12" ht="42" customHeight="1">
      <c r="A38" s="155"/>
      <c r="B38" s="146"/>
      <c r="C38" s="149"/>
      <c r="D38" s="86" t="s">
        <v>31</v>
      </c>
      <c r="E38" s="86" t="s">
        <v>172</v>
      </c>
      <c r="F38" s="94" t="s">
        <v>179</v>
      </c>
      <c r="G38" s="87">
        <v>853</v>
      </c>
      <c r="H38" s="21">
        <v>1</v>
      </c>
      <c r="I38" s="21">
        <v>1</v>
      </c>
      <c r="J38" s="21">
        <v>1</v>
      </c>
      <c r="K38" s="21">
        <f>SUM(H38:J38)</f>
        <v>3</v>
      </c>
      <c r="L38" s="146"/>
    </row>
    <row r="39" spans="1:12" s="9" customFormat="1" ht="15.75">
      <c r="A39" s="13" t="s">
        <v>78</v>
      </c>
      <c r="B39" s="67" t="s">
        <v>79</v>
      </c>
      <c r="C39" s="13"/>
      <c r="D39" s="7"/>
      <c r="E39" s="7"/>
      <c r="F39" s="7"/>
      <c r="G39" s="7"/>
      <c r="H39" s="22"/>
      <c r="I39" s="22"/>
      <c r="J39" s="22"/>
      <c r="K39" s="22"/>
      <c r="L39" s="7"/>
    </row>
    <row r="40" spans="1:12" s="9" customFormat="1" ht="66.599999999999994" customHeight="1">
      <c r="A40" s="64" t="s">
        <v>45</v>
      </c>
      <c r="B40" s="67" t="s">
        <v>145</v>
      </c>
      <c r="C40" s="66" t="s">
        <v>145</v>
      </c>
      <c r="D40" s="64" t="s">
        <v>6</v>
      </c>
      <c r="E40" s="64" t="s">
        <v>6</v>
      </c>
      <c r="F40" s="64" t="s">
        <v>6</v>
      </c>
      <c r="G40" s="64" t="s">
        <v>6</v>
      </c>
      <c r="H40" s="22">
        <f>H16+H26+H32+H22</f>
        <v>65493.19999999999</v>
      </c>
      <c r="I40" s="22">
        <f t="shared" ref="I40:J40" si="7">I16+I26+I32+I22</f>
        <v>64189.1</v>
      </c>
      <c r="J40" s="22">
        <f t="shared" si="7"/>
        <v>64189.1</v>
      </c>
      <c r="K40" s="22">
        <f>SUM(H40:J40)</f>
        <v>193871.4</v>
      </c>
      <c r="L40" s="7"/>
    </row>
    <row r="42" spans="1:12" ht="14.45" customHeight="1"/>
  </sheetData>
  <mergeCells count="31">
    <mergeCell ref="K2:L2"/>
    <mergeCell ref="K3:L3"/>
    <mergeCell ref="J4:L4"/>
    <mergeCell ref="A32:A38"/>
    <mergeCell ref="L16:L21"/>
    <mergeCell ref="C16:C21"/>
    <mergeCell ref="B26:B30"/>
    <mergeCell ref="C26:C30"/>
    <mergeCell ref="B32:B38"/>
    <mergeCell ref="C32:C38"/>
    <mergeCell ref="A26:A30"/>
    <mergeCell ref="L26:L30"/>
    <mergeCell ref="B16:B21"/>
    <mergeCell ref="A16:A21"/>
    <mergeCell ref="L32:L38"/>
    <mergeCell ref="A22:A24"/>
    <mergeCell ref="B22:B24"/>
    <mergeCell ref="C22:C24"/>
    <mergeCell ref="L23:L24"/>
    <mergeCell ref="B25:L25"/>
    <mergeCell ref="B31:L31"/>
    <mergeCell ref="B14:L14"/>
    <mergeCell ref="B15:L15"/>
    <mergeCell ref="J6:L7"/>
    <mergeCell ref="A9:L10"/>
    <mergeCell ref="A12:A13"/>
    <mergeCell ref="B12:B13"/>
    <mergeCell ref="C12:C13"/>
    <mergeCell ref="D12:G12"/>
    <mergeCell ref="H12:K12"/>
    <mergeCell ref="L12:L13"/>
  </mergeCell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T34"/>
  <sheetViews>
    <sheetView view="pageBreakPreview" zoomScale="70" zoomScaleNormal="53" zoomScaleSheetLayoutView="70" workbookViewId="0">
      <selection activeCell="L31" sqref="L31"/>
    </sheetView>
  </sheetViews>
  <sheetFormatPr defaultColWidth="8.85546875" defaultRowHeight="15.75"/>
  <cols>
    <col min="1" max="1" width="8.85546875" style="23"/>
    <col min="2" max="2" width="20.85546875" style="6" customWidth="1"/>
    <col min="3" max="3" width="35.42578125" style="6" customWidth="1"/>
    <col min="4" max="4" width="27.140625" style="6" customWidth="1"/>
    <col min="5" max="5" width="8.85546875" style="6"/>
    <col min="6" max="6" width="10.85546875" style="6" customWidth="1"/>
    <col min="7" max="7" width="6.28515625" style="6" customWidth="1"/>
    <col min="8" max="8" width="4.42578125" style="6" customWidth="1"/>
    <col min="9" max="9" width="5.140625" style="6" customWidth="1"/>
    <col min="10" max="10" width="8.85546875" style="6"/>
    <col min="11" max="11" width="18.5703125" style="6" customWidth="1"/>
    <col min="12" max="13" width="19.140625" style="6" customWidth="1"/>
    <col min="14" max="14" width="20.7109375" style="6" customWidth="1"/>
    <col min="15" max="16" width="8.85546875" style="6"/>
    <col min="17" max="17" width="16.28515625" style="6" bestFit="1" customWidth="1"/>
    <col min="18" max="18" width="17.140625" style="6" bestFit="1" customWidth="1"/>
    <col min="19" max="19" width="16.5703125" style="6" customWidth="1"/>
    <col min="20" max="16384" width="8.85546875" style="6"/>
  </cols>
  <sheetData>
    <row r="1" spans="1:14">
      <c r="L1" s="8"/>
      <c r="M1" s="8"/>
      <c r="N1" s="61" t="s">
        <v>284</v>
      </c>
    </row>
    <row r="2" spans="1:14">
      <c r="L2" s="8"/>
      <c r="M2" s="137" t="s">
        <v>298</v>
      </c>
      <c r="N2" s="137"/>
    </row>
    <row r="3" spans="1:14">
      <c r="L3" s="8"/>
      <c r="M3" s="137" t="s">
        <v>285</v>
      </c>
      <c r="N3" s="137"/>
    </row>
    <row r="4" spans="1:14">
      <c r="L4" s="137" t="s">
        <v>286</v>
      </c>
      <c r="M4" s="137"/>
      <c r="N4" s="137"/>
    </row>
    <row r="5" spans="1:14">
      <c r="L5" s="61"/>
      <c r="M5" s="61"/>
      <c r="N5" s="61"/>
    </row>
    <row r="6" spans="1:14" ht="15" customHeight="1">
      <c r="J6" s="26"/>
      <c r="K6" s="159" t="s">
        <v>88</v>
      </c>
      <c r="L6" s="159"/>
      <c r="M6" s="159"/>
      <c r="N6" s="159"/>
    </row>
    <row r="7" spans="1:14" ht="42" customHeight="1">
      <c r="I7" s="26"/>
      <c r="J7" s="26"/>
      <c r="K7" s="159"/>
      <c r="L7" s="159"/>
      <c r="M7" s="159"/>
      <c r="N7" s="159"/>
    </row>
    <row r="8" spans="1:14">
      <c r="I8" s="26"/>
      <c r="J8" s="26"/>
      <c r="K8" s="26"/>
      <c r="L8" s="26"/>
      <c r="M8" s="26"/>
      <c r="N8" s="26"/>
    </row>
    <row r="9" spans="1:14">
      <c r="B9" s="160" t="s">
        <v>221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15" customHeight="1"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</row>
    <row r="11" spans="1:14" ht="12" customHeight="1"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</row>
    <row r="12" spans="1:14" ht="15.6" hidden="1" customHeight="1"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</row>
    <row r="13" spans="1:14" ht="23.45" customHeight="1">
      <c r="B13" s="24"/>
      <c r="C13" s="24"/>
      <c r="D13" s="24"/>
      <c r="E13" s="24"/>
      <c r="F13" s="1"/>
      <c r="G13" s="1">
        <v>8</v>
      </c>
      <c r="H13" s="1"/>
      <c r="I13" s="24"/>
      <c r="J13" s="24"/>
      <c r="K13" s="24"/>
      <c r="L13" s="24"/>
      <c r="M13" s="24"/>
      <c r="N13" s="24"/>
    </row>
    <row r="14" spans="1:14" ht="22.15" customHeight="1">
      <c r="A14" s="158" t="s">
        <v>34</v>
      </c>
      <c r="B14" s="131" t="s">
        <v>10</v>
      </c>
      <c r="C14" s="131" t="s">
        <v>90</v>
      </c>
      <c r="D14" s="131" t="s">
        <v>166</v>
      </c>
      <c r="E14" s="131" t="s">
        <v>0</v>
      </c>
      <c r="F14" s="131"/>
      <c r="G14" s="131"/>
      <c r="H14" s="131"/>
      <c r="I14" s="131"/>
      <c r="J14" s="131"/>
      <c r="K14" s="131" t="s">
        <v>91</v>
      </c>
      <c r="L14" s="131"/>
      <c r="M14" s="131"/>
      <c r="N14" s="131"/>
    </row>
    <row r="15" spans="1:14" ht="97.5" customHeight="1">
      <c r="A15" s="158"/>
      <c r="B15" s="131"/>
      <c r="C15" s="131"/>
      <c r="D15" s="131"/>
      <c r="E15" s="100" t="s">
        <v>1</v>
      </c>
      <c r="F15" s="100" t="s">
        <v>2</v>
      </c>
      <c r="G15" s="131" t="s">
        <v>3</v>
      </c>
      <c r="H15" s="131"/>
      <c r="I15" s="131"/>
      <c r="J15" s="100" t="s">
        <v>4</v>
      </c>
      <c r="K15" s="100" t="s">
        <v>225</v>
      </c>
      <c r="L15" s="100" t="s">
        <v>228</v>
      </c>
      <c r="M15" s="100" t="s">
        <v>234</v>
      </c>
      <c r="N15" s="100" t="s">
        <v>235</v>
      </c>
    </row>
    <row r="16" spans="1:14" ht="47.25">
      <c r="A16" s="142">
        <v>1</v>
      </c>
      <c r="B16" s="157" t="s">
        <v>12</v>
      </c>
      <c r="C16" s="157" t="s">
        <v>89</v>
      </c>
      <c r="D16" s="107" t="s">
        <v>5</v>
      </c>
      <c r="E16" s="100" t="s">
        <v>6</v>
      </c>
      <c r="F16" s="100" t="s">
        <v>6</v>
      </c>
      <c r="G16" s="131" t="s">
        <v>6</v>
      </c>
      <c r="H16" s="131"/>
      <c r="I16" s="131"/>
      <c r="J16" s="100" t="s">
        <v>6</v>
      </c>
      <c r="K16" s="128">
        <f>K18</f>
        <v>272126.59999999998</v>
      </c>
      <c r="L16" s="128">
        <f>L18</f>
        <v>258213.2</v>
      </c>
      <c r="M16" s="128">
        <f>M18</f>
        <v>257213.2</v>
      </c>
      <c r="N16" s="128">
        <f>SUM(K16:M16)</f>
        <v>787553</v>
      </c>
    </row>
    <row r="17" spans="1:20">
      <c r="A17" s="142"/>
      <c r="B17" s="157"/>
      <c r="C17" s="157"/>
      <c r="D17" s="107" t="s">
        <v>7</v>
      </c>
      <c r="E17" s="100" t="s">
        <v>6</v>
      </c>
      <c r="F17" s="100" t="s">
        <v>6</v>
      </c>
      <c r="G17" s="131" t="s">
        <v>6</v>
      </c>
      <c r="H17" s="131"/>
      <c r="I17" s="131"/>
      <c r="J17" s="100" t="s">
        <v>6</v>
      </c>
      <c r="K17" s="128"/>
      <c r="L17" s="128"/>
      <c r="M17" s="128"/>
      <c r="N17" s="128">
        <f>SUM(K17:M17)</f>
        <v>0</v>
      </c>
    </row>
    <row r="18" spans="1:20" ht="35.450000000000003" customHeight="1">
      <c r="A18" s="142"/>
      <c r="B18" s="157"/>
      <c r="C18" s="157"/>
      <c r="D18" s="107" t="s">
        <v>145</v>
      </c>
      <c r="E18" s="102" t="s">
        <v>31</v>
      </c>
      <c r="F18" s="100" t="s">
        <v>6</v>
      </c>
      <c r="G18" s="131" t="s">
        <v>6</v>
      </c>
      <c r="H18" s="131"/>
      <c r="I18" s="131"/>
      <c r="J18" s="100" t="s">
        <v>6</v>
      </c>
      <c r="K18" s="128">
        <f>K21+K24+K27+K30+K33</f>
        <v>272126.59999999998</v>
      </c>
      <c r="L18" s="128">
        <f>L21+L24+L27+L30+L33</f>
        <v>258213.2</v>
      </c>
      <c r="M18" s="128">
        <f>M21+M24+M27+M30+M33</f>
        <v>257213.2</v>
      </c>
      <c r="N18" s="128">
        <f>SUM(K18:M18)</f>
        <v>787553</v>
      </c>
    </row>
    <row r="19" spans="1:20" ht="47.25">
      <c r="A19" s="142" t="s">
        <v>33</v>
      </c>
      <c r="B19" s="157" t="s">
        <v>8</v>
      </c>
      <c r="C19" s="157" t="s">
        <v>29</v>
      </c>
      <c r="D19" s="107" t="s">
        <v>9</v>
      </c>
      <c r="E19" s="102" t="s">
        <v>31</v>
      </c>
      <c r="F19" s="100" t="s">
        <v>6</v>
      </c>
      <c r="G19" s="131" t="s">
        <v>6</v>
      </c>
      <c r="H19" s="131"/>
      <c r="I19" s="131"/>
      <c r="J19" s="100" t="s">
        <v>6</v>
      </c>
      <c r="K19" s="128">
        <f>K21</f>
        <v>52138.8</v>
      </c>
      <c r="L19" s="128">
        <f>L21</f>
        <v>51315.100000000006</v>
      </c>
      <c r="M19" s="128">
        <f>M21</f>
        <v>51315.100000000006</v>
      </c>
      <c r="N19" s="128">
        <f>SUM(K19:M19)</f>
        <v>154769</v>
      </c>
    </row>
    <row r="20" spans="1:20">
      <c r="A20" s="142"/>
      <c r="B20" s="157"/>
      <c r="C20" s="157"/>
      <c r="D20" s="107" t="s">
        <v>7</v>
      </c>
      <c r="E20" s="100" t="s">
        <v>6</v>
      </c>
      <c r="F20" s="100" t="s">
        <v>6</v>
      </c>
      <c r="G20" s="131" t="s">
        <v>6</v>
      </c>
      <c r="H20" s="131"/>
      <c r="I20" s="131"/>
      <c r="J20" s="100" t="s">
        <v>6</v>
      </c>
      <c r="K20" s="128"/>
      <c r="L20" s="128"/>
      <c r="M20" s="128"/>
      <c r="N20" s="128">
        <f>SUM(K20:L20)</f>
        <v>0</v>
      </c>
    </row>
    <row r="21" spans="1:20" ht="35.450000000000003" customHeight="1">
      <c r="A21" s="142"/>
      <c r="B21" s="157"/>
      <c r="C21" s="157"/>
      <c r="D21" s="107" t="s">
        <v>145</v>
      </c>
      <c r="E21" s="102" t="s">
        <v>31</v>
      </c>
      <c r="F21" s="100" t="s">
        <v>6</v>
      </c>
      <c r="G21" s="131" t="s">
        <v>6</v>
      </c>
      <c r="H21" s="131"/>
      <c r="I21" s="131"/>
      <c r="J21" s="100" t="s">
        <v>6</v>
      </c>
      <c r="K21" s="128">
        <f>'подпрограмма 1'!H21</f>
        <v>52138.8</v>
      </c>
      <c r="L21" s="128">
        <f>'подпрограмма 1'!I21</f>
        <v>51315.100000000006</v>
      </c>
      <c r="M21" s="128">
        <f>'подпрограмма 1'!J21</f>
        <v>51315.100000000006</v>
      </c>
      <c r="N21" s="128">
        <f>SUM(K21:M21)</f>
        <v>154769</v>
      </c>
      <c r="Q21" s="19"/>
      <c r="R21" s="19"/>
      <c r="S21" s="19"/>
      <c r="T21" s="19"/>
    </row>
    <row r="22" spans="1:20" ht="47.25">
      <c r="A22" s="142" t="s">
        <v>23</v>
      </c>
      <c r="B22" s="157" t="s">
        <v>13</v>
      </c>
      <c r="C22" s="157" t="s">
        <v>28</v>
      </c>
      <c r="D22" s="107" t="s">
        <v>9</v>
      </c>
      <c r="E22" s="100" t="s">
        <v>6</v>
      </c>
      <c r="F22" s="100" t="s">
        <v>6</v>
      </c>
      <c r="G22" s="131" t="s">
        <v>6</v>
      </c>
      <c r="H22" s="131"/>
      <c r="I22" s="131"/>
      <c r="J22" s="100" t="s">
        <v>6</v>
      </c>
      <c r="K22" s="128">
        <f>K24</f>
        <v>96717.5</v>
      </c>
      <c r="L22" s="128">
        <f>L24</f>
        <v>91961.1</v>
      </c>
      <c r="M22" s="128">
        <f>M24</f>
        <v>90961.1</v>
      </c>
      <c r="N22" s="128">
        <f>SUM(K22:M22)</f>
        <v>279639.7</v>
      </c>
      <c r="R22" s="25"/>
    </row>
    <row r="23" spans="1:20">
      <c r="A23" s="142"/>
      <c r="B23" s="157"/>
      <c r="C23" s="157"/>
      <c r="D23" s="107" t="s">
        <v>7</v>
      </c>
      <c r="E23" s="100" t="s">
        <v>6</v>
      </c>
      <c r="F23" s="100" t="s">
        <v>6</v>
      </c>
      <c r="G23" s="131" t="s">
        <v>6</v>
      </c>
      <c r="H23" s="131"/>
      <c r="I23" s="131"/>
      <c r="J23" s="100" t="s">
        <v>6</v>
      </c>
      <c r="K23" s="128"/>
      <c r="L23" s="128"/>
      <c r="M23" s="128"/>
      <c r="N23" s="128">
        <f>SUM(K23:L23)</f>
        <v>0</v>
      </c>
    </row>
    <row r="24" spans="1:20" ht="36.6" customHeight="1">
      <c r="A24" s="142"/>
      <c r="B24" s="157"/>
      <c r="C24" s="157"/>
      <c r="D24" s="107" t="s">
        <v>145</v>
      </c>
      <c r="E24" s="102" t="s">
        <v>31</v>
      </c>
      <c r="F24" s="100" t="s">
        <v>6</v>
      </c>
      <c r="G24" s="131" t="s">
        <v>6</v>
      </c>
      <c r="H24" s="131"/>
      <c r="I24" s="131"/>
      <c r="J24" s="100" t="s">
        <v>6</v>
      </c>
      <c r="K24" s="128">
        <f>'подпрограмма 2'!H21</f>
        <v>96717.5</v>
      </c>
      <c r="L24" s="128">
        <f>'подпрограмма 2'!I21</f>
        <v>91961.1</v>
      </c>
      <c r="M24" s="128">
        <f>'подпрограмма 2'!J21</f>
        <v>90961.1</v>
      </c>
      <c r="N24" s="128">
        <f>SUM(K24:M24)</f>
        <v>279639.7</v>
      </c>
    </row>
    <row r="25" spans="1:20" ht="47.25">
      <c r="A25" s="142" t="s">
        <v>24</v>
      </c>
      <c r="B25" s="157" t="s">
        <v>14</v>
      </c>
      <c r="C25" s="157" t="s">
        <v>218</v>
      </c>
      <c r="D25" s="107" t="s">
        <v>9</v>
      </c>
      <c r="E25" s="100" t="s">
        <v>6</v>
      </c>
      <c r="F25" s="100" t="s">
        <v>6</v>
      </c>
      <c r="G25" s="131" t="s">
        <v>6</v>
      </c>
      <c r="H25" s="131"/>
      <c r="I25" s="131"/>
      <c r="J25" s="100" t="s">
        <v>6</v>
      </c>
      <c r="K25" s="128">
        <f>K27</f>
        <v>8375.5</v>
      </c>
      <c r="L25" s="128">
        <f>L27</f>
        <v>3283.9</v>
      </c>
      <c r="M25" s="128">
        <f>M27</f>
        <v>3283.9</v>
      </c>
      <c r="N25" s="128">
        <f>SUM(K25:M25)</f>
        <v>14943.3</v>
      </c>
    </row>
    <row r="26" spans="1:20">
      <c r="A26" s="142"/>
      <c r="B26" s="157"/>
      <c r="C26" s="157"/>
      <c r="D26" s="107" t="s">
        <v>7</v>
      </c>
      <c r="E26" s="100" t="s">
        <v>6</v>
      </c>
      <c r="F26" s="100" t="s">
        <v>6</v>
      </c>
      <c r="G26" s="131" t="s">
        <v>6</v>
      </c>
      <c r="H26" s="131"/>
      <c r="I26" s="131"/>
      <c r="J26" s="100" t="s">
        <v>6</v>
      </c>
      <c r="K26" s="128"/>
      <c r="L26" s="128"/>
      <c r="M26" s="128"/>
      <c r="N26" s="128">
        <f>SUM(K26:L26)</f>
        <v>0</v>
      </c>
    </row>
    <row r="27" spans="1:20" ht="39" customHeight="1">
      <c r="A27" s="142"/>
      <c r="B27" s="157"/>
      <c r="C27" s="157"/>
      <c r="D27" s="107" t="s">
        <v>145</v>
      </c>
      <c r="E27" s="102" t="s">
        <v>31</v>
      </c>
      <c r="F27" s="100" t="s">
        <v>6</v>
      </c>
      <c r="G27" s="131" t="s">
        <v>6</v>
      </c>
      <c r="H27" s="131"/>
      <c r="I27" s="131"/>
      <c r="J27" s="100" t="s">
        <v>6</v>
      </c>
      <c r="K27" s="128">
        <f>'подпрограмма 3'!H18</f>
        <v>8375.5</v>
      </c>
      <c r="L27" s="128">
        <f>'подпрограмма 3'!I18</f>
        <v>3283.9</v>
      </c>
      <c r="M27" s="128">
        <f>'подпрограмма 3'!J18</f>
        <v>3283.9</v>
      </c>
      <c r="N27" s="128">
        <f>SUM(K27:M27)</f>
        <v>14943.3</v>
      </c>
    </row>
    <row r="28" spans="1:20" ht="47.25">
      <c r="A28" s="142" t="s">
        <v>30</v>
      </c>
      <c r="B28" s="157" t="s">
        <v>15</v>
      </c>
      <c r="C28" s="157" t="s">
        <v>87</v>
      </c>
      <c r="D28" s="107" t="s">
        <v>9</v>
      </c>
      <c r="E28" s="100" t="s">
        <v>6</v>
      </c>
      <c r="F28" s="100" t="s">
        <v>6</v>
      </c>
      <c r="G28" s="131" t="s">
        <v>6</v>
      </c>
      <c r="H28" s="131"/>
      <c r="I28" s="131"/>
      <c r="J28" s="100" t="s">
        <v>6</v>
      </c>
      <c r="K28" s="128">
        <f>K30</f>
        <v>49401.600000000006</v>
      </c>
      <c r="L28" s="128">
        <f>L30</f>
        <v>47464</v>
      </c>
      <c r="M28" s="128">
        <f>M30</f>
        <v>47464</v>
      </c>
      <c r="N28" s="128">
        <f>SUM(K28:M28)</f>
        <v>144329.60000000001</v>
      </c>
    </row>
    <row r="29" spans="1:20">
      <c r="A29" s="142"/>
      <c r="B29" s="157"/>
      <c r="C29" s="157"/>
      <c r="D29" s="107" t="s">
        <v>7</v>
      </c>
      <c r="E29" s="100" t="s">
        <v>6</v>
      </c>
      <c r="F29" s="100" t="s">
        <v>6</v>
      </c>
      <c r="G29" s="131" t="s">
        <v>6</v>
      </c>
      <c r="H29" s="131"/>
      <c r="I29" s="131"/>
      <c r="J29" s="100" t="s">
        <v>6</v>
      </c>
      <c r="K29" s="128"/>
      <c r="L29" s="128"/>
      <c r="M29" s="128"/>
      <c r="N29" s="128">
        <f>SUM(K29:L29)</f>
        <v>0</v>
      </c>
      <c r="Q29" s="39"/>
      <c r="R29" s="39"/>
      <c r="S29" s="39"/>
    </row>
    <row r="30" spans="1:20" ht="36.6" customHeight="1">
      <c r="A30" s="142"/>
      <c r="B30" s="157"/>
      <c r="C30" s="157"/>
      <c r="D30" s="107" t="s">
        <v>145</v>
      </c>
      <c r="E30" s="102" t="s">
        <v>31</v>
      </c>
      <c r="F30" s="100" t="s">
        <v>6</v>
      </c>
      <c r="G30" s="131" t="s">
        <v>6</v>
      </c>
      <c r="H30" s="131"/>
      <c r="I30" s="131"/>
      <c r="J30" s="100" t="s">
        <v>6</v>
      </c>
      <c r="K30" s="128">
        <f>'подпрограмма 4'!H19</f>
        <v>49401.600000000006</v>
      </c>
      <c r="L30" s="128">
        <f>'подпрограмма 4'!I19</f>
        <v>47464</v>
      </c>
      <c r="M30" s="128">
        <f>'подпрограмма 4'!J19</f>
        <v>47464</v>
      </c>
      <c r="N30" s="128">
        <f>SUM(K30:M30)</f>
        <v>144329.60000000001</v>
      </c>
    </row>
    <row r="31" spans="1:20" ht="49.15" customHeight="1">
      <c r="A31" s="142" t="s">
        <v>32</v>
      </c>
      <c r="B31" s="157" t="s">
        <v>16</v>
      </c>
      <c r="C31" s="157" t="s">
        <v>261</v>
      </c>
      <c r="D31" s="107" t="s">
        <v>9</v>
      </c>
      <c r="E31" s="100" t="s">
        <v>6</v>
      </c>
      <c r="F31" s="100" t="s">
        <v>6</v>
      </c>
      <c r="G31" s="131" t="s">
        <v>6</v>
      </c>
      <c r="H31" s="131"/>
      <c r="I31" s="131"/>
      <c r="J31" s="100" t="s">
        <v>6</v>
      </c>
      <c r="K31" s="128">
        <f>K33</f>
        <v>65493.19999999999</v>
      </c>
      <c r="L31" s="128">
        <f>L33</f>
        <v>64189.1</v>
      </c>
      <c r="M31" s="128">
        <f>M33</f>
        <v>64189.1</v>
      </c>
      <c r="N31" s="128">
        <f>SUM(K31:M31)</f>
        <v>193871.4</v>
      </c>
    </row>
    <row r="32" spans="1:20">
      <c r="A32" s="142"/>
      <c r="B32" s="157"/>
      <c r="C32" s="157"/>
      <c r="D32" s="107" t="s">
        <v>7</v>
      </c>
      <c r="E32" s="100" t="s">
        <v>6</v>
      </c>
      <c r="F32" s="100" t="s">
        <v>6</v>
      </c>
      <c r="G32" s="131" t="s">
        <v>6</v>
      </c>
      <c r="H32" s="131"/>
      <c r="I32" s="131"/>
      <c r="J32" s="100" t="s">
        <v>6</v>
      </c>
      <c r="K32" s="128"/>
      <c r="L32" s="128"/>
      <c r="M32" s="128"/>
      <c r="N32" s="128">
        <f>SUM(K32:L32)</f>
        <v>0</v>
      </c>
    </row>
    <row r="33" spans="1:14" ht="40.15" customHeight="1">
      <c r="A33" s="142"/>
      <c r="B33" s="157"/>
      <c r="C33" s="157"/>
      <c r="D33" s="107" t="s">
        <v>145</v>
      </c>
      <c r="E33" s="102" t="s">
        <v>31</v>
      </c>
      <c r="F33" s="100" t="s">
        <v>6</v>
      </c>
      <c r="G33" s="131" t="s">
        <v>6</v>
      </c>
      <c r="H33" s="131"/>
      <c r="I33" s="131"/>
      <c r="J33" s="100" t="s">
        <v>6</v>
      </c>
      <c r="K33" s="128">
        <f>'подпрограмма 5'!H40</f>
        <v>65493.19999999999</v>
      </c>
      <c r="L33" s="128">
        <f>'подпрограмма 5'!I40</f>
        <v>64189.1</v>
      </c>
      <c r="M33" s="128">
        <f>'подпрограмма 5'!J40</f>
        <v>64189.1</v>
      </c>
      <c r="N33" s="128">
        <f>SUM(K33:M33)</f>
        <v>193871.4</v>
      </c>
    </row>
    <row r="34" spans="1:14" ht="22.9" customHeight="1"/>
  </sheetData>
  <mergeCells count="48">
    <mergeCell ref="M2:N2"/>
    <mergeCell ref="M3:N3"/>
    <mergeCell ref="L4:N4"/>
    <mergeCell ref="G28:I28"/>
    <mergeCell ref="G29:I29"/>
    <mergeCell ref="G25:I25"/>
    <mergeCell ref="G27:I27"/>
    <mergeCell ref="G16:I16"/>
    <mergeCell ref="G21:I21"/>
    <mergeCell ref="K6:N7"/>
    <mergeCell ref="G19:I19"/>
    <mergeCell ref="B9:N12"/>
    <mergeCell ref="B14:B15"/>
    <mergeCell ref="C14:C15"/>
    <mergeCell ref="D14:D15"/>
    <mergeCell ref="E14:J14"/>
    <mergeCell ref="B28:B30"/>
    <mergeCell ref="C28:C30"/>
    <mergeCell ref="G30:I30"/>
    <mergeCell ref="G22:I22"/>
    <mergeCell ref="G23:I23"/>
    <mergeCell ref="G24:I24"/>
    <mergeCell ref="G26:I26"/>
    <mergeCell ref="B25:B27"/>
    <mergeCell ref="C25:C27"/>
    <mergeCell ref="B22:B24"/>
    <mergeCell ref="C22:C24"/>
    <mergeCell ref="A31:A33"/>
    <mergeCell ref="A14:A15"/>
    <mergeCell ref="A16:A18"/>
    <mergeCell ref="A19:A21"/>
    <mergeCell ref="A22:A24"/>
    <mergeCell ref="A25:A27"/>
    <mergeCell ref="A28:A30"/>
    <mergeCell ref="B31:B33"/>
    <mergeCell ref="C31:C33"/>
    <mergeCell ref="G31:I31"/>
    <mergeCell ref="G32:I32"/>
    <mergeCell ref="G33:I33"/>
    <mergeCell ref="B19:B21"/>
    <mergeCell ref="C19:C21"/>
    <mergeCell ref="G20:I20"/>
    <mergeCell ref="K14:N14"/>
    <mergeCell ref="G15:I15"/>
    <mergeCell ref="B16:B18"/>
    <mergeCell ref="G18:I18"/>
    <mergeCell ref="G17:I17"/>
    <mergeCell ref="C16:C18"/>
  </mergeCells>
  <pageMargins left="0.55118110236220474" right="0.27559055118110237" top="0.74803149606299213" bottom="0.31496062992125984" header="0.31496062992125984" footer="0.31496062992125984"/>
  <pageSetup paperSize="9" scale="64" fitToHeight="2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84"/>
  <sheetViews>
    <sheetView view="pageBreakPreview" zoomScale="70" zoomScaleSheetLayoutView="70" workbookViewId="0">
      <selection activeCell="D25" sqref="D25"/>
    </sheetView>
  </sheetViews>
  <sheetFormatPr defaultColWidth="8.85546875" defaultRowHeight="15.75"/>
  <cols>
    <col min="1" max="1" width="8.85546875" style="23"/>
    <col min="2" max="2" width="25" style="6" customWidth="1"/>
    <col min="3" max="3" width="49.42578125" style="6" customWidth="1"/>
    <col min="4" max="4" width="27.140625" style="6" customWidth="1"/>
    <col min="5" max="5" width="20.140625" style="6" customWidth="1"/>
    <col min="6" max="7" width="19.140625" style="6" customWidth="1"/>
    <col min="8" max="8" width="18.140625" style="6" customWidth="1"/>
    <col min="9" max="10" width="8.85546875" style="6"/>
    <col min="11" max="11" width="17.85546875" style="6" bestFit="1" customWidth="1"/>
    <col min="12" max="16384" width="8.85546875" style="6"/>
  </cols>
  <sheetData>
    <row r="1" spans="2:8">
      <c r="F1" s="62"/>
      <c r="G1" s="62"/>
      <c r="H1" s="61" t="s">
        <v>287</v>
      </c>
    </row>
    <row r="2" spans="2:8">
      <c r="F2" s="62"/>
      <c r="G2" s="137" t="s">
        <v>298</v>
      </c>
      <c r="H2" s="137"/>
    </row>
    <row r="3" spans="2:8">
      <c r="F3" s="62"/>
      <c r="G3" s="137" t="s">
        <v>285</v>
      </c>
      <c r="H3" s="137"/>
    </row>
    <row r="4" spans="2:8">
      <c r="F4" s="137" t="s">
        <v>286</v>
      </c>
      <c r="G4" s="137"/>
      <c r="H4" s="137"/>
    </row>
    <row r="5" spans="2:8">
      <c r="F5" s="62"/>
      <c r="G5" s="62"/>
      <c r="H5" s="62"/>
    </row>
    <row r="6" spans="2:8">
      <c r="F6" s="62"/>
      <c r="G6" s="62"/>
      <c r="H6" s="62"/>
    </row>
    <row r="7" spans="2:8" ht="15" customHeight="1">
      <c r="E7" s="159" t="s">
        <v>92</v>
      </c>
      <c r="F7" s="159"/>
      <c r="G7" s="159"/>
      <c r="H7" s="159"/>
    </row>
    <row r="8" spans="2:8" ht="48.75" customHeight="1">
      <c r="E8" s="159"/>
      <c r="F8" s="159"/>
      <c r="G8" s="159"/>
      <c r="H8" s="159"/>
    </row>
    <row r="9" spans="2:8" hidden="1">
      <c r="E9" s="26"/>
      <c r="F9" s="26"/>
      <c r="G9" s="26"/>
      <c r="H9" s="26"/>
    </row>
    <row r="10" spans="2:8" hidden="1">
      <c r="E10" s="26"/>
      <c r="F10" s="26"/>
      <c r="G10" s="26"/>
      <c r="H10" s="26"/>
    </row>
    <row r="11" spans="2:8" hidden="1">
      <c r="E11" s="26"/>
      <c r="F11" s="26"/>
      <c r="G11" s="26"/>
      <c r="H11" s="26"/>
    </row>
    <row r="12" spans="2:8" hidden="1">
      <c r="E12" s="26"/>
      <c r="F12" s="26"/>
      <c r="G12" s="26"/>
      <c r="H12" s="26"/>
    </row>
    <row r="13" spans="2:8" hidden="1">
      <c r="E13" s="26"/>
      <c r="F13" s="26"/>
      <c r="G13" s="26"/>
      <c r="H13" s="26"/>
    </row>
    <row r="14" spans="2:8" hidden="1">
      <c r="E14" s="26"/>
      <c r="F14" s="26"/>
      <c r="G14" s="26"/>
      <c r="H14" s="26"/>
    </row>
    <row r="15" spans="2:8">
      <c r="E15" s="26"/>
      <c r="F15" s="26"/>
      <c r="G15" s="26"/>
      <c r="H15" s="26"/>
    </row>
    <row r="16" spans="2:8">
      <c r="B16" s="170" t="s">
        <v>152</v>
      </c>
      <c r="C16" s="170"/>
      <c r="D16" s="170"/>
      <c r="E16" s="170"/>
      <c r="F16" s="170"/>
      <c r="G16" s="170"/>
      <c r="H16" s="170"/>
    </row>
    <row r="17" spans="1:11" ht="15" customHeight="1">
      <c r="B17" s="170"/>
      <c r="C17" s="170"/>
      <c r="D17" s="170"/>
      <c r="E17" s="170"/>
      <c r="F17" s="170"/>
      <c r="G17" s="170"/>
      <c r="H17" s="170"/>
    </row>
    <row r="18" spans="1:11" ht="18" customHeight="1">
      <c r="B18" s="170"/>
      <c r="C18" s="170"/>
      <c r="D18" s="170"/>
      <c r="E18" s="170"/>
      <c r="F18" s="170"/>
      <c r="G18" s="170"/>
      <c r="H18" s="170"/>
    </row>
    <row r="19" spans="1:11" ht="15.6" hidden="1" customHeight="1">
      <c r="B19" s="170"/>
      <c r="C19" s="170"/>
      <c r="D19" s="170"/>
      <c r="E19" s="170"/>
      <c r="F19" s="170"/>
      <c r="G19" s="170"/>
      <c r="H19" s="170"/>
    </row>
    <row r="20" spans="1:11">
      <c r="B20" s="24"/>
      <c r="C20" s="24"/>
      <c r="D20" s="24"/>
      <c r="E20" s="24"/>
      <c r="F20" s="24"/>
      <c r="G20" s="24"/>
      <c r="H20" s="24"/>
    </row>
    <row r="21" spans="1:11" ht="21" customHeight="1">
      <c r="A21" s="171" t="s">
        <v>34</v>
      </c>
      <c r="B21" s="131" t="s">
        <v>223</v>
      </c>
      <c r="C21" s="131" t="s">
        <v>222</v>
      </c>
      <c r="D21" s="131" t="s">
        <v>71</v>
      </c>
      <c r="E21" s="131" t="s">
        <v>93</v>
      </c>
      <c r="F21" s="131"/>
      <c r="G21" s="131"/>
      <c r="H21" s="131"/>
    </row>
    <row r="22" spans="1:11" ht="89.25" customHeight="1">
      <c r="A22" s="172"/>
      <c r="B22" s="131"/>
      <c r="C22" s="131"/>
      <c r="D22" s="131"/>
      <c r="E22" s="91" t="s">
        <v>225</v>
      </c>
      <c r="F22" s="91" t="s">
        <v>228</v>
      </c>
      <c r="G22" s="91" t="s">
        <v>234</v>
      </c>
      <c r="H22" s="91" t="s">
        <v>235</v>
      </c>
    </row>
    <row r="23" spans="1:11" ht="19.899999999999999" customHeight="1">
      <c r="A23" s="161">
        <v>1</v>
      </c>
      <c r="B23" s="157" t="s">
        <v>12</v>
      </c>
      <c r="C23" s="157" t="s">
        <v>89</v>
      </c>
      <c r="D23" s="38" t="s">
        <v>72</v>
      </c>
      <c r="E23" s="52">
        <f>E25+E26+E27+E28</f>
        <v>272126.59999999998</v>
      </c>
      <c r="F23" s="52">
        <f>F25+F26+F27+F28</f>
        <v>258213.2</v>
      </c>
      <c r="G23" s="52">
        <f>G25+G26+G27+G28</f>
        <v>257213.2</v>
      </c>
      <c r="H23" s="52">
        <f>SUM(E23:G23)</f>
        <v>787553</v>
      </c>
    </row>
    <row r="24" spans="1:11" ht="20.45" customHeight="1">
      <c r="A24" s="162"/>
      <c r="B24" s="157"/>
      <c r="C24" s="157"/>
      <c r="D24" s="38" t="s">
        <v>73</v>
      </c>
      <c r="E24" s="53" t="s">
        <v>6</v>
      </c>
      <c r="F24" s="53" t="s">
        <v>6</v>
      </c>
      <c r="G24" s="53" t="s">
        <v>6</v>
      </c>
      <c r="H24" s="53" t="s">
        <v>6</v>
      </c>
    </row>
    <row r="25" spans="1:11" ht="20.45" customHeight="1">
      <c r="A25" s="162"/>
      <c r="B25" s="157"/>
      <c r="C25" s="157"/>
      <c r="D25" s="38" t="s">
        <v>74</v>
      </c>
      <c r="E25" s="52">
        <f>E31+E37+E43+E49+E55</f>
        <v>0</v>
      </c>
      <c r="F25" s="52">
        <f t="shared" ref="F25" si="0">F31+F37+F43+F49+F55</f>
        <v>0</v>
      </c>
      <c r="G25" s="52">
        <f>G31+G37+G43+G49+G55</f>
        <v>0</v>
      </c>
      <c r="H25" s="52">
        <f>SUM(E25:G25)</f>
        <v>0</v>
      </c>
    </row>
    <row r="26" spans="1:11" ht="21.6" customHeight="1">
      <c r="A26" s="162"/>
      <c r="B26" s="157"/>
      <c r="C26" s="157"/>
      <c r="D26" s="38" t="s">
        <v>76</v>
      </c>
      <c r="E26" s="52">
        <f>E32+E38+E44+E50+E56</f>
        <v>6026.4</v>
      </c>
      <c r="F26" s="52">
        <f t="shared" ref="E26:G28" si="1">F32+F38+F44+F50+F56</f>
        <v>1070.3</v>
      </c>
      <c r="G26" s="52">
        <f t="shared" si="1"/>
        <v>70.3</v>
      </c>
      <c r="H26" s="52">
        <f t="shared" ref="H26:H28" si="2">SUM(E26:G26)</f>
        <v>7167</v>
      </c>
    </row>
    <row r="27" spans="1:11" ht="18.600000000000001" customHeight="1">
      <c r="A27" s="162"/>
      <c r="B27" s="157"/>
      <c r="C27" s="157"/>
      <c r="D27" s="38" t="s">
        <v>75</v>
      </c>
      <c r="E27" s="52">
        <f>E33+E39+E45+E51+E57</f>
        <v>266100.19999999995</v>
      </c>
      <c r="F27" s="52">
        <f>F33+F39+F45+F51+F57</f>
        <v>257142.90000000002</v>
      </c>
      <c r="G27" s="52">
        <f t="shared" si="1"/>
        <v>257142.90000000002</v>
      </c>
      <c r="H27" s="52">
        <f t="shared" si="2"/>
        <v>780386</v>
      </c>
    </row>
    <row r="28" spans="1:11" ht="20.45" customHeight="1">
      <c r="A28" s="162"/>
      <c r="B28" s="157"/>
      <c r="C28" s="157"/>
      <c r="D28" s="38" t="s">
        <v>77</v>
      </c>
      <c r="E28" s="52">
        <f t="shared" si="1"/>
        <v>0</v>
      </c>
      <c r="F28" s="52">
        <f t="shared" si="1"/>
        <v>0</v>
      </c>
      <c r="G28" s="52">
        <f t="shared" si="1"/>
        <v>0</v>
      </c>
      <c r="H28" s="52">
        <f t="shared" si="2"/>
        <v>0</v>
      </c>
      <c r="K28" s="25"/>
    </row>
    <row r="29" spans="1:11">
      <c r="A29" s="161" t="s">
        <v>33</v>
      </c>
      <c r="B29" s="164" t="s">
        <v>8</v>
      </c>
      <c r="C29" s="167" t="s">
        <v>29</v>
      </c>
      <c r="D29" s="38" t="s">
        <v>72</v>
      </c>
      <c r="E29" s="52">
        <f>E31+E32+E33+E34</f>
        <v>52138.799999999996</v>
      </c>
      <c r="F29" s="52">
        <f>F31+F32+F33+F34</f>
        <v>51315.100000000006</v>
      </c>
      <c r="G29" s="52">
        <f>G31+G32+G33+G34</f>
        <v>51315.100000000006</v>
      </c>
      <c r="H29" s="52">
        <f>SUM(E29:G29)</f>
        <v>154769</v>
      </c>
    </row>
    <row r="30" spans="1:11" ht="19.899999999999999" customHeight="1">
      <c r="A30" s="162"/>
      <c r="B30" s="165"/>
      <c r="C30" s="168"/>
      <c r="D30" s="38" t="s">
        <v>73</v>
      </c>
      <c r="E30" s="53" t="s">
        <v>6</v>
      </c>
      <c r="F30" s="53" t="s">
        <v>6</v>
      </c>
      <c r="G30" s="53"/>
      <c r="H30" s="53" t="s">
        <v>6</v>
      </c>
    </row>
    <row r="31" spans="1:11" ht="19.899999999999999" customHeight="1">
      <c r="A31" s="162"/>
      <c r="B31" s="165"/>
      <c r="C31" s="168"/>
      <c r="D31" s="38" t="s">
        <v>74</v>
      </c>
      <c r="E31" s="52"/>
      <c r="F31" s="52"/>
      <c r="G31" s="52"/>
      <c r="H31" s="52">
        <f>SUM(E31:G31)</f>
        <v>0</v>
      </c>
    </row>
    <row r="32" spans="1:11" ht="18.600000000000001" customHeight="1">
      <c r="A32" s="162"/>
      <c r="B32" s="165"/>
      <c r="C32" s="168"/>
      <c r="D32" s="38" t="s">
        <v>76</v>
      </c>
      <c r="E32" s="52">
        <f>'подпрограмма 1'!H16+270.4+553.3</f>
        <v>894</v>
      </c>
      <c r="F32" s="52">
        <f>'подпрограмма 1'!I16</f>
        <v>70.3</v>
      </c>
      <c r="G32" s="52">
        <f>'подпрограмма 1'!J16</f>
        <v>70.3</v>
      </c>
      <c r="H32" s="52">
        <f>SUM(E32:G32)</f>
        <v>1034.5999999999999</v>
      </c>
    </row>
    <row r="33" spans="1:8" ht="24" customHeight="1">
      <c r="A33" s="162"/>
      <c r="B33" s="165"/>
      <c r="C33" s="168"/>
      <c r="D33" s="38" t="s">
        <v>75</v>
      </c>
      <c r="E33" s="52">
        <f>'подпрограмма 1'!H15+'подпрограмма 1'!H17+'подпрограмма 1'!H19-270.4-553.3</f>
        <v>51244.799999999996</v>
      </c>
      <c r="F33" s="52">
        <f>'подпрограмма 1'!I15+'подпрограмма 1'!I17+'подпрограмма 1'!I19</f>
        <v>51244.800000000003</v>
      </c>
      <c r="G33" s="52">
        <f>'подпрограмма 1'!J15+'подпрограмма 1'!J17+'подпрограмма 1'!J19</f>
        <v>51244.800000000003</v>
      </c>
      <c r="H33" s="52">
        <f>SUM(E33:G33)</f>
        <v>153734.40000000002</v>
      </c>
    </row>
    <row r="34" spans="1:8" ht="23.45" customHeight="1">
      <c r="A34" s="163"/>
      <c r="B34" s="166"/>
      <c r="C34" s="169"/>
      <c r="D34" s="38" t="s">
        <v>77</v>
      </c>
      <c r="E34" s="52"/>
      <c r="F34" s="52"/>
      <c r="G34" s="52"/>
      <c r="H34" s="52">
        <f>SUM(E34:F34)</f>
        <v>0</v>
      </c>
    </row>
    <row r="35" spans="1:8" ht="20.45" customHeight="1">
      <c r="A35" s="142" t="s">
        <v>23</v>
      </c>
      <c r="B35" s="167" t="s">
        <v>13</v>
      </c>
      <c r="C35" s="167" t="s">
        <v>28</v>
      </c>
      <c r="D35" s="38" t="s">
        <v>72</v>
      </c>
      <c r="E35" s="52">
        <f>E37+E38+E39+E40</f>
        <v>96717.499999999985</v>
      </c>
      <c r="F35" s="52">
        <f t="shared" ref="F35:G35" si="3">F37+F38+F39+F40</f>
        <v>91961.1</v>
      </c>
      <c r="G35" s="52">
        <f t="shared" si="3"/>
        <v>90961.1</v>
      </c>
      <c r="H35" s="52">
        <f>SUM(E35:G35)</f>
        <v>279639.69999999995</v>
      </c>
    </row>
    <row r="36" spans="1:8" ht="21.6" customHeight="1">
      <c r="A36" s="142"/>
      <c r="B36" s="168"/>
      <c r="C36" s="168"/>
      <c r="D36" s="38" t="s">
        <v>73</v>
      </c>
      <c r="E36" s="53" t="s">
        <v>6</v>
      </c>
      <c r="F36" s="53" t="s">
        <v>6</v>
      </c>
      <c r="G36" s="53"/>
      <c r="H36" s="53" t="s">
        <v>6</v>
      </c>
    </row>
    <row r="37" spans="1:8" ht="19.899999999999999" customHeight="1">
      <c r="A37" s="142"/>
      <c r="B37" s="168"/>
      <c r="C37" s="168"/>
      <c r="D37" s="38" t="s">
        <v>74</v>
      </c>
      <c r="E37" s="52"/>
      <c r="F37" s="52"/>
      <c r="G37" s="52"/>
      <c r="H37" s="52">
        <f>SUM(E37:G37)</f>
        <v>0</v>
      </c>
    </row>
    <row r="38" spans="1:8" ht="20.45" customHeight="1">
      <c r="A38" s="142"/>
      <c r="B38" s="168"/>
      <c r="C38" s="168"/>
      <c r="D38" s="38" t="s">
        <v>76</v>
      </c>
      <c r="E38" s="52">
        <f>'подпрограмма 2'!H19+1719.1+216.6</f>
        <v>1935.6999999999998</v>
      </c>
      <c r="F38" s="52">
        <f>'подпрограмма 2'!I19</f>
        <v>1000</v>
      </c>
      <c r="G38" s="52">
        <f>'подпрограмма 2'!J19</f>
        <v>0</v>
      </c>
      <c r="H38" s="52">
        <f t="shared" ref="H38:H40" si="4">SUM(E38:G38)</f>
        <v>2935.7</v>
      </c>
    </row>
    <row r="39" spans="1:8" ht="19.899999999999999" customHeight="1">
      <c r="A39" s="142"/>
      <c r="B39" s="168"/>
      <c r="C39" s="168"/>
      <c r="D39" s="38" t="s">
        <v>75</v>
      </c>
      <c r="E39" s="52">
        <f>'подпрограмма 2'!H15+'подпрограмма 2'!H16+'подпрограмма 2'!H17+'подпрограмма 2'!H18-1719.1-216.6</f>
        <v>94781.799999999988</v>
      </c>
      <c r="F39" s="52">
        <f>'подпрограмма 2'!I15+'подпрограмма 2'!I16+'подпрограмма 2'!I17+'подпрограмма 2'!I18</f>
        <v>90961.1</v>
      </c>
      <c r="G39" s="52">
        <f>'подпрограмма 2'!J15+'подпрограмма 2'!J16+'подпрограмма 2'!J17+'подпрограмма 2'!J18</f>
        <v>90961.1</v>
      </c>
      <c r="H39" s="52">
        <f>SUM(E39:G39)</f>
        <v>276704</v>
      </c>
    </row>
    <row r="40" spans="1:8" ht="18.600000000000001" customHeight="1">
      <c r="A40" s="142"/>
      <c r="B40" s="169"/>
      <c r="C40" s="169"/>
      <c r="D40" s="38" t="s">
        <v>77</v>
      </c>
      <c r="E40" s="52"/>
      <c r="F40" s="52"/>
      <c r="G40" s="52"/>
      <c r="H40" s="52">
        <f t="shared" si="4"/>
        <v>0</v>
      </c>
    </row>
    <row r="41" spans="1:8">
      <c r="A41" s="142" t="s">
        <v>24</v>
      </c>
      <c r="B41" s="167" t="s">
        <v>14</v>
      </c>
      <c r="C41" s="167" t="s">
        <v>218</v>
      </c>
      <c r="D41" s="38" t="s">
        <v>72</v>
      </c>
      <c r="E41" s="52">
        <f t="shared" ref="E41:G41" si="5">E43+E44+E45+E46</f>
        <v>8375.5</v>
      </c>
      <c r="F41" s="52">
        <f t="shared" si="5"/>
        <v>3283.9</v>
      </c>
      <c r="G41" s="52">
        <f t="shared" si="5"/>
        <v>3283.9</v>
      </c>
      <c r="H41" s="52">
        <f>SUM(E41:G41)</f>
        <v>14943.3</v>
      </c>
    </row>
    <row r="42" spans="1:8">
      <c r="A42" s="142"/>
      <c r="B42" s="168"/>
      <c r="C42" s="168"/>
      <c r="D42" s="38" t="s">
        <v>73</v>
      </c>
      <c r="E42" s="53" t="s">
        <v>6</v>
      </c>
      <c r="F42" s="53" t="s">
        <v>6</v>
      </c>
      <c r="G42" s="53"/>
      <c r="H42" s="53" t="s">
        <v>6</v>
      </c>
    </row>
    <row r="43" spans="1:8">
      <c r="A43" s="142"/>
      <c r="B43" s="168"/>
      <c r="C43" s="168"/>
      <c r="D43" s="38" t="s">
        <v>74</v>
      </c>
      <c r="E43" s="52"/>
      <c r="F43" s="52"/>
      <c r="G43" s="52"/>
      <c r="H43" s="52">
        <f>SUM(E43:G43)</f>
        <v>0</v>
      </c>
    </row>
    <row r="44" spans="1:8" ht="18" customHeight="1">
      <c r="A44" s="142"/>
      <c r="B44" s="168"/>
      <c r="C44" s="168"/>
      <c r="D44" s="38" t="s">
        <v>76</v>
      </c>
      <c r="E44" s="52"/>
      <c r="F44" s="52"/>
      <c r="G44" s="52"/>
      <c r="H44" s="52">
        <f>SUM(E44:G44)</f>
        <v>0</v>
      </c>
    </row>
    <row r="45" spans="1:8" ht="17.25" customHeight="1">
      <c r="A45" s="142"/>
      <c r="B45" s="168"/>
      <c r="C45" s="168"/>
      <c r="D45" s="38" t="s">
        <v>75</v>
      </c>
      <c r="E45" s="52">
        <f>'подпрограмма 3'!H15+'подпрограмма 3'!H16</f>
        <v>8375.5</v>
      </c>
      <c r="F45" s="52">
        <f>'подпрограмма 3'!I15+'подпрограмма 3'!I16</f>
        <v>3283.9</v>
      </c>
      <c r="G45" s="52">
        <f>'подпрограмма 3'!J15+'подпрограмма 3'!J16</f>
        <v>3283.9</v>
      </c>
      <c r="H45" s="52">
        <f>SUM(E45:G45)</f>
        <v>14943.3</v>
      </c>
    </row>
    <row r="46" spans="1:8" ht="18.75" customHeight="1">
      <c r="A46" s="142"/>
      <c r="B46" s="169"/>
      <c r="C46" s="169"/>
      <c r="D46" s="38" t="s">
        <v>77</v>
      </c>
      <c r="E46" s="52"/>
      <c r="F46" s="52"/>
      <c r="G46" s="52"/>
      <c r="H46" s="52">
        <f>SUM(E46:G46)</f>
        <v>0</v>
      </c>
    </row>
    <row r="47" spans="1:8">
      <c r="A47" s="161" t="s">
        <v>30</v>
      </c>
      <c r="B47" s="167" t="s">
        <v>15</v>
      </c>
      <c r="C47" s="167" t="s">
        <v>86</v>
      </c>
      <c r="D47" s="38" t="s">
        <v>72</v>
      </c>
      <c r="E47" s="52">
        <f>E49+E50+E51+E52</f>
        <v>49401.599999999999</v>
      </c>
      <c r="F47" s="52">
        <f t="shared" ref="F47" si="6">F49+F50+F51+F52</f>
        <v>47464</v>
      </c>
      <c r="G47" s="52">
        <f>G49+G50+G51+G52</f>
        <v>47464</v>
      </c>
      <c r="H47" s="52">
        <f>SUM(E47:G47)</f>
        <v>144329.60000000001</v>
      </c>
    </row>
    <row r="48" spans="1:8">
      <c r="A48" s="162"/>
      <c r="B48" s="168"/>
      <c r="C48" s="168"/>
      <c r="D48" s="38" t="s">
        <v>73</v>
      </c>
      <c r="E48" s="53" t="s">
        <v>6</v>
      </c>
      <c r="F48" s="53" t="s">
        <v>6</v>
      </c>
      <c r="G48" s="53"/>
      <c r="H48" s="53" t="s">
        <v>6</v>
      </c>
    </row>
    <row r="49" spans="1:8">
      <c r="A49" s="162"/>
      <c r="B49" s="168"/>
      <c r="C49" s="168"/>
      <c r="D49" s="38" t="s">
        <v>74</v>
      </c>
      <c r="E49" s="52"/>
      <c r="F49" s="52"/>
      <c r="G49" s="52"/>
      <c r="H49" s="52">
        <f>SUM(E49:G49)</f>
        <v>0</v>
      </c>
    </row>
    <row r="50" spans="1:8">
      <c r="A50" s="162"/>
      <c r="B50" s="168"/>
      <c r="C50" s="168"/>
      <c r="D50" s="38" t="s">
        <v>76</v>
      </c>
      <c r="E50" s="52">
        <f>24.9+1242.9+24.9+599.9</f>
        <v>1892.6000000000004</v>
      </c>
      <c r="F50" s="52"/>
      <c r="G50" s="52"/>
      <c r="H50" s="52">
        <f>SUM(E50:G50)</f>
        <v>1892.6000000000004</v>
      </c>
    </row>
    <row r="51" spans="1:8">
      <c r="A51" s="162"/>
      <c r="B51" s="168"/>
      <c r="C51" s="168"/>
      <c r="D51" s="38" t="s">
        <v>75</v>
      </c>
      <c r="E51" s="52">
        <f>'подпрограмма 4'!H15+'подпрограмма 4'!H16+'подпрограмма 4'!H17-24.9-1242.9-24.9-599.9</f>
        <v>47509</v>
      </c>
      <c r="F51" s="52">
        <f>'подпрограмма 4'!I15+'подпрограмма 4'!I16+'подпрограмма 4'!I17</f>
        <v>47464</v>
      </c>
      <c r="G51" s="52">
        <f>'подпрограмма 4'!J15+'подпрограмма 4'!J16+'подпрограмма 4'!J17</f>
        <v>47464</v>
      </c>
      <c r="H51" s="52">
        <f>SUM(E51:G51)</f>
        <v>142437</v>
      </c>
    </row>
    <row r="52" spans="1:8" ht="31.5">
      <c r="A52" s="163"/>
      <c r="B52" s="169"/>
      <c r="C52" s="169"/>
      <c r="D52" s="38" t="s">
        <v>77</v>
      </c>
      <c r="E52" s="52"/>
      <c r="F52" s="52"/>
      <c r="G52" s="52"/>
      <c r="H52" s="52">
        <f>SUM(E52:G52)</f>
        <v>0</v>
      </c>
    </row>
    <row r="53" spans="1:8" ht="16.899999999999999" customHeight="1">
      <c r="A53" s="161" t="s">
        <v>32</v>
      </c>
      <c r="B53" s="167" t="s">
        <v>16</v>
      </c>
      <c r="C53" s="157" t="s">
        <v>94</v>
      </c>
      <c r="D53" s="38" t="s">
        <v>72</v>
      </c>
      <c r="E53" s="52">
        <f t="shared" ref="E53:G53" si="7">E55+E56+E57+E58</f>
        <v>65493.2</v>
      </c>
      <c r="F53" s="52">
        <f t="shared" si="7"/>
        <v>64189.100000000006</v>
      </c>
      <c r="G53" s="52">
        <f t="shared" si="7"/>
        <v>64189.100000000006</v>
      </c>
      <c r="H53" s="52">
        <f>SUM(E53:G53)</f>
        <v>193871.40000000002</v>
      </c>
    </row>
    <row r="54" spans="1:8">
      <c r="A54" s="162"/>
      <c r="B54" s="168"/>
      <c r="C54" s="157"/>
      <c r="D54" s="38" t="s">
        <v>73</v>
      </c>
      <c r="E54" s="53" t="s">
        <v>6</v>
      </c>
      <c r="F54" s="53" t="s">
        <v>6</v>
      </c>
      <c r="G54" s="53"/>
      <c r="H54" s="53" t="s">
        <v>6</v>
      </c>
    </row>
    <row r="55" spans="1:8">
      <c r="A55" s="162"/>
      <c r="B55" s="168"/>
      <c r="C55" s="157"/>
      <c r="D55" s="38" t="s">
        <v>74</v>
      </c>
      <c r="E55" s="52"/>
      <c r="F55" s="52"/>
      <c r="G55" s="52"/>
      <c r="H55" s="52">
        <f>SUM(E55:G55)</f>
        <v>0</v>
      </c>
    </row>
    <row r="56" spans="1:8">
      <c r="A56" s="162"/>
      <c r="B56" s="168"/>
      <c r="C56" s="157"/>
      <c r="D56" s="38" t="s">
        <v>76</v>
      </c>
      <c r="E56" s="52">
        <f>1304.1</f>
        <v>1304.0999999999999</v>
      </c>
      <c r="F56" s="52"/>
      <c r="G56" s="52"/>
      <c r="H56" s="52">
        <f>SUM(E56:G56)</f>
        <v>1304.0999999999999</v>
      </c>
    </row>
    <row r="57" spans="1:8">
      <c r="A57" s="162"/>
      <c r="B57" s="168"/>
      <c r="C57" s="157"/>
      <c r="D57" s="38" t="s">
        <v>75</v>
      </c>
      <c r="E57" s="52">
        <f>'подпрограмма 5'!H16+'подпрограмма 5'!H22+'подпрограмма 5'!H26+'подпрограмма 5'!H32-1304.1</f>
        <v>64189.1</v>
      </c>
      <c r="F57" s="52">
        <f>'подпрограмма 5'!I16+'подпрограмма 5'!I22+'подпрограмма 5'!I26+'подпрограмма 5'!I32</f>
        <v>64189.100000000006</v>
      </c>
      <c r="G57" s="52">
        <f>'подпрограмма 5'!J16+'подпрограмма 5'!J22+'подпрограмма 5'!J26+'подпрограмма 5'!J32</f>
        <v>64189.100000000006</v>
      </c>
      <c r="H57" s="52">
        <f>SUM(E57:G57)</f>
        <v>192567.30000000002</v>
      </c>
    </row>
    <row r="58" spans="1:8" ht="31.5">
      <c r="A58" s="163"/>
      <c r="B58" s="169"/>
      <c r="C58" s="157"/>
      <c r="D58" s="38" t="s">
        <v>77</v>
      </c>
      <c r="E58" s="52"/>
      <c r="F58" s="52"/>
      <c r="G58" s="52"/>
      <c r="H58" s="52">
        <f>SUM(E58:G58)</f>
        <v>0</v>
      </c>
    </row>
    <row r="59" spans="1:8" hidden="1">
      <c r="E59" s="40"/>
      <c r="F59" s="40"/>
      <c r="G59" s="40"/>
      <c r="H59" s="40"/>
    </row>
    <row r="60" spans="1:8" hidden="1">
      <c r="E60" s="40"/>
      <c r="F60" s="40"/>
      <c r="G60" s="40"/>
      <c r="H60" s="40"/>
    </row>
    <row r="61" spans="1:8" s="9" customFormat="1">
      <c r="A61" s="23"/>
      <c r="E61" s="41"/>
      <c r="F61" s="41"/>
      <c r="G61" s="41"/>
      <c r="H61" s="41"/>
    </row>
    <row r="84" spans="8:8">
      <c r="H84" s="6">
        <v>101</v>
      </c>
    </row>
  </sheetData>
  <mergeCells count="28">
    <mergeCell ref="G2:H2"/>
    <mergeCell ref="G3:H3"/>
    <mergeCell ref="F4:H4"/>
    <mergeCell ref="A41:A46"/>
    <mergeCell ref="C35:C40"/>
    <mergeCell ref="B35:B40"/>
    <mergeCell ref="A35:A40"/>
    <mergeCell ref="C41:C46"/>
    <mergeCell ref="B41:B46"/>
    <mergeCell ref="E7:H8"/>
    <mergeCell ref="B16:H19"/>
    <mergeCell ref="A21:A22"/>
    <mergeCell ref="B21:B22"/>
    <mergeCell ref="C21:C22"/>
    <mergeCell ref="D21:D22"/>
    <mergeCell ref="E21:H21"/>
    <mergeCell ref="C53:C58"/>
    <mergeCell ref="B53:B58"/>
    <mergeCell ref="A53:A58"/>
    <mergeCell ref="C47:C52"/>
    <mergeCell ref="B47:B52"/>
    <mergeCell ref="A47:A52"/>
    <mergeCell ref="A29:A34"/>
    <mergeCell ref="B29:B34"/>
    <mergeCell ref="C29:C34"/>
    <mergeCell ref="A23:A28"/>
    <mergeCell ref="B23:B28"/>
    <mergeCell ref="C23:C28"/>
  </mergeCells>
  <pageMargins left="0.55118110236220474" right="0.27559055118110237" top="0.74803149606299213" bottom="0.31496062992125984" header="0.31496062992125984" footer="0.31496062992125984"/>
  <pageSetup paperSize="9" scale="74" fitToHeight="2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Q131"/>
  <sheetViews>
    <sheetView tabSelected="1" zoomScale="70" zoomScaleNormal="70" workbookViewId="0">
      <selection activeCell="T33" sqref="T33"/>
    </sheetView>
  </sheetViews>
  <sheetFormatPr defaultColWidth="8.85546875" defaultRowHeight="15.75"/>
  <cols>
    <col min="1" max="1" width="10.5703125" style="34" bestFit="1" customWidth="1"/>
    <col min="2" max="2" width="43.85546875" style="15" customWidth="1"/>
    <col min="3" max="3" width="12.42578125" style="15" customWidth="1"/>
    <col min="4" max="4" width="13.7109375" style="15" customWidth="1"/>
    <col min="5" max="5" width="12.5703125" style="15" customWidth="1"/>
    <col min="6" max="6" width="13.28515625" style="15" customWidth="1"/>
    <col min="7" max="7" width="13.85546875" style="15" customWidth="1"/>
    <col min="8" max="8" width="19.42578125" style="15" customWidth="1"/>
    <col min="9" max="9" width="19.140625" style="8" customWidth="1"/>
    <col min="10" max="10" width="17" style="8" customWidth="1"/>
    <col min="11" max="11" width="17.140625" style="8" customWidth="1"/>
    <col min="12" max="12" width="18.42578125" style="8" customWidth="1"/>
    <col min="13" max="13" width="11.42578125" style="15" bestFit="1" customWidth="1"/>
    <col min="14" max="14" width="12.28515625" style="15" customWidth="1"/>
    <col min="15" max="15" width="14.140625" style="15" customWidth="1"/>
    <col min="16" max="16" width="14.42578125" style="15" customWidth="1"/>
    <col min="17" max="17" width="17.42578125" style="15" customWidth="1"/>
    <col min="18" max="18" width="8.85546875" style="15"/>
    <col min="19" max="19" width="12.140625" style="15" bestFit="1" customWidth="1"/>
    <col min="20" max="16384" width="8.85546875" style="15"/>
  </cols>
  <sheetData>
    <row r="1" spans="1:16">
      <c r="L1" s="61" t="s">
        <v>288</v>
      </c>
    </row>
    <row r="2" spans="1:16">
      <c r="K2" s="137" t="s">
        <v>298</v>
      </c>
      <c r="L2" s="137"/>
    </row>
    <row r="3" spans="1:16">
      <c r="K3" s="137" t="s">
        <v>285</v>
      </c>
      <c r="L3" s="137"/>
    </row>
    <row r="4" spans="1:16">
      <c r="J4" s="137" t="s">
        <v>286</v>
      </c>
      <c r="K4" s="137"/>
      <c r="L4" s="137"/>
    </row>
    <row r="6" spans="1:16" ht="15.75" customHeight="1">
      <c r="D6" s="186" t="s">
        <v>174</v>
      </c>
      <c r="E6" s="186"/>
      <c r="F6" s="186"/>
      <c r="G6" s="186"/>
      <c r="H6" s="186"/>
      <c r="I6" s="186"/>
      <c r="J6" s="186"/>
      <c r="K6" s="186"/>
      <c r="L6" s="186"/>
    </row>
    <row r="7" spans="1:16">
      <c r="D7" s="186"/>
      <c r="E7" s="186"/>
      <c r="F7" s="186"/>
      <c r="G7" s="186"/>
      <c r="H7" s="186"/>
      <c r="I7" s="186"/>
      <c r="J7" s="186"/>
      <c r="K7" s="186"/>
      <c r="L7" s="186"/>
    </row>
    <row r="8" spans="1:16">
      <c r="D8" s="186"/>
      <c r="E8" s="186"/>
      <c r="F8" s="186"/>
      <c r="G8" s="186"/>
      <c r="H8" s="186"/>
      <c r="I8" s="186"/>
      <c r="J8" s="186"/>
      <c r="K8" s="186"/>
      <c r="L8" s="186"/>
    </row>
    <row r="9" spans="1:16">
      <c r="H9" s="26"/>
      <c r="I9" s="42"/>
      <c r="J9" s="42"/>
      <c r="K9" s="42"/>
      <c r="L9" s="42"/>
    </row>
    <row r="10" spans="1:16" ht="53.25" customHeight="1">
      <c r="A10" s="183" t="s">
        <v>165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5"/>
    </row>
    <row r="12" spans="1:16" ht="48" customHeight="1">
      <c r="A12" s="184" t="s">
        <v>34</v>
      </c>
      <c r="B12" s="185" t="s">
        <v>26</v>
      </c>
      <c r="C12" s="173" t="s">
        <v>181</v>
      </c>
      <c r="D12" s="174"/>
      <c r="E12" s="174"/>
      <c r="F12" s="174"/>
      <c r="G12" s="175"/>
      <c r="H12" s="173" t="s">
        <v>182</v>
      </c>
      <c r="I12" s="174"/>
      <c r="J12" s="174"/>
      <c r="K12" s="174"/>
      <c r="L12" s="175"/>
    </row>
    <row r="13" spans="1:16">
      <c r="A13" s="184"/>
      <c r="B13" s="185"/>
      <c r="C13" s="130" t="s">
        <v>167</v>
      </c>
      <c r="D13" s="130" t="s">
        <v>183</v>
      </c>
      <c r="E13" s="130" t="s">
        <v>225</v>
      </c>
      <c r="F13" s="130" t="s">
        <v>231</v>
      </c>
      <c r="G13" s="130" t="s">
        <v>279</v>
      </c>
      <c r="H13" s="130" t="s">
        <v>167</v>
      </c>
      <c r="I13" s="130" t="s">
        <v>183</v>
      </c>
      <c r="J13" s="109" t="s">
        <v>225</v>
      </c>
      <c r="K13" s="109" t="s">
        <v>231</v>
      </c>
      <c r="L13" s="109" t="s">
        <v>279</v>
      </c>
    </row>
    <row r="14" spans="1:16" ht="15.75" customHeight="1">
      <c r="A14" s="84"/>
      <c r="B14" s="176" t="s">
        <v>203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6">
      <c r="A15" s="84" t="s">
        <v>42</v>
      </c>
      <c r="B15" s="176" t="s">
        <v>153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6" ht="47.25">
      <c r="A16" s="84" t="s">
        <v>33</v>
      </c>
      <c r="B16" s="108" t="s">
        <v>204</v>
      </c>
      <c r="C16" s="130">
        <f>C17</f>
        <v>421100</v>
      </c>
      <c r="D16" s="130">
        <f t="shared" ref="D16:L16" si="0">D17</f>
        <v>421100</v>
      </c>
      <c r="E16" s="130">
        <v>421100</v>
      </c>
      <c r="F16" s="130">
        <v>421100</v>
      </c>
      <c r="G16" s="130">
        <v>421100</v>
      </c>
      <c r="H16" s="112">
        <f t="shared" si="0"/>
        <v>9042.4092299999993</v>
      </c>
      <c r="I16" s="112">
        <f t="shared" si="0"/>
        <v>10785.830840000001</v>
      </c>
      <c r="J16" s="112">
        <f t="shared" si="0"/>
        <v>10927.306259999999</v>
      </c>
      <c r="K16" s="112">
        <f t="shared" si="0"/>
        <v>10814.85583</v>
      </c>
      <c r="L16" s="112">
        <f t="shared" si="0"/>
        <v>10814.85583</v>
      </c>
      <c r="M16" s="55"/>
      <c r="N16" s="118">
        <f>J17+J21+J25+J29+J33+J37+J41</f>
        <v>52138.8</v>
      </c>
      <c r="O16" s="118">
        <f t="shared" ref="O16:P16" si="1">K17+K21+K25+K29+K33+K37+K41</f>
        <v>51315.1</v>
      </c>
      <c r="P16" s="118">
        <f t="shared" si="1"/>
        <v>51315.1</v>
      </c>
    </row>
    <row r="17" spans="1:14" ht="63">
      <c r="A17" s="84" t="s">
        <v>22</v>
      </c>
      <c r="B17" s="108" t="s">
        <v>209</v>
      </c>
      <c r="C17" s="129">
        <v>421100</v>
      </c>
      <c r="D17" s="129">
        <v>421100</v>
      </c>
      <c r="E17" s="130">
        <v>421100</v>
      </c>
      <c r="F17" s="130">
        <v>421100</v>
      </c>
      <c r="G17" s="130">
        <v>421100</v>
      </c>
      <c r="H17" s="113">
        <v>9042.4092299999993</v>
      </c>
      <c r="I17" s="113">
        <v>10785.830840000001</v>
      </c>
      <c r="J17" s="112">
        <v>10927.306259999999</v>
      </c>
      <c r="K17" s="112">
        <v>10814.85583</v>
      </c>
      <c r="L17" s="112">
        <v>10814.85583</v>
      </c>
      <c r="M17" s="54"/>
      <c r="N17" s="54"/>
    </row>
    <row r="18" spans="1:14" ht="15.75" customHeight="1">
      <c r="A18" s="84"/>
      <c r="B18" s="176" t="s">
        <v>262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4">
      <c r="A19" s="84" t="s">
        <v>154</v>
      </c>
      <c r="B19" s="176" t="s">
        <v>155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4" ht="47.25">
      <c r="A20" s="84" t="s">
        <v>45</v>
      </c>
      <c r="B20" s="108" t="s">
        <v>204</v>
      </c>
      <c r="C20" s="130">
        <f>C21</f>
        <v>248000</v>
      </c>
      <c r="D20" s="130">
        <f t="shared" ref="D20:G20" si="2">D21</f>
        <v>248100</v>
      </c>
      <c r="E20" s="130">
        <f t="shared" si="2"/>
        <v>248100</v>
      </c>
      <c r="F20" s="130">
        <f t="shared" si="2"/>
        <v>248100</v>
      </c>
      <c r="G20" s="130">
        <f t="shared" si="2"/>
        <v>248100</v>
      </c>
      <c r="H20" s="112">
        <f>H21</f>
        <v>16956.326089999999</v>
      </c>
      <c r="I20" s="112">
        <f t="shared" ref="I20:L20" si="3">I21</f>
        <v>22796.997350000001</v>
      </c>
      <c r="J20" s="112">
        <f t="shared" si="3"/>
        <v>23372.903300000002</v>
      </c>
      <c r="K20" s="112">
        <f t="shared" si="3"/>
        <v>23004.090789999998</v>
      </c>
      <c r="L20" s="112">
        <f t="shared" si="3"/>
        <v>23004.090789999998</v>
      </c>
    </row>
    <row r="21" spans="1:14" ht="63">
      <c r="A21" s="84" t="s">
        <v>46</v>
      </c>
      <c r="B21" s="108" t="s">
        <v>27</v>
      </c>
      <c r="C21" s="129">
        <v>248000</v>
      </c>
      <c r="D21" s="130">
        <v>248100</v>
      </c>
      <c r="E21" s="129">
        <v>248100</v>
      </c>
      <c r="F21" s="129">
        <v>248100</v>
      </c>
      <c r="G21" s="129">
        <v>248100</v>
      </c>
      <c r="H21" s="113">
        <v>16956.326089999999</v>
      </c>
      <c r="I21" s="113">
        <v>22796.997350000001</v>
      </c>
      <c r="J21" s="112">
        <v>23372.903300000002</v>
      </c>
      <c r="K21" s="112">
        <v>23004.090789999998</v>
      </c>
      <c r="L21" s="112">
        <v>23004.090789999998</v>
      </c>
    </row>
    <row r="22" spans="1:14" ht="15.75" customHeight="1">
      <c r="A22" s="84"/>
      <c r="B22" s="176" t="s">
        <v>187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4">
      <c r="A23" s="84" t="s">
        <v>47</v>
      </c>
      <c r="B23" s="176" t="s">
        <v>155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4" ht="47.25">
      <c r="A24" s="84" t="s">
        <v>48</v>
      </c>
      <c r="B24" s="108" t="s">
        <v>204</v>
      </c>
      <c r="C24" s="130">
        <f t="shared" ref="C24:G24" si="4">C25</f>
        <v>12000</v>
      </c>
      <c r="D24" s="130">
        <v>12000</v>
      </c>
      <c r="E24" s="130">
        <f t="shared" si="4"/>
        <v>12000</v>
      </c>
      <c r="F24" s="130">
        <f t="shared" si="4"/>
        <v>12000</v>
      </c>
      <c r="G24" s="130">
        <f t="shared" si="4"/>
        <v>12000</v>
      </c>
      <c r="H24" s="112">
        <f>H25</f>
        <v>923.39021000000002</v>
      </c>
      <c r="I24" s="112">
        <f t="shared" ref="I24:L24" si="5">I25</f>
        <v>1255.0963099999999</v>
      </c>
      <c r="J24" s="112">
        <f>J25</f>
        <v>1296.48786</v>
      </c>
      <c r="K24" s="112">
        <f t="shared" si="5"/>
        <v>1277.8541499999999</v>
      </c>
      <c r="L24" s="112">
        <f t="shared" si="5"/>
        <v>1277.8541499999999</v>
      </c>
    </row>
    <row r="25" spans="1:14" ht="63">
      <c r="A25" s="84" t="s">
        <v>49</v>
      </c>
      <c r="B25" s="108" t="s">
        <v>27</v>
      </c>
      <c r="C25" s="129">
        <v>12000</v>
      </c>
      <c r="D25" s="129">
        <v>12000</v>
      </c>
      <c r="E25" s="129">
        <v>12000</v>
      </c>
      <c r="F25" s="129">
        <v>12000</v>
      </c>
      <c r="G25" s="129">
        <v>12000</v>
      </c>
      <c r="H25" s="113">
        <v>923.39021000000002</v>
      </c>
      <c r="I25" s="113">
        <v>1255.0963099999999</v>
      </c>
      <c r="J25" s="112">
        <v>1296.48786</v>
      </c>
      <c r="K25" s="112">
        <v>1277.8541499999999</v>
      </c>
      <c r="L25" s="112">
        <v>1277.8541499999999</v>
      </c>
    </row>
    <row r="26" spans="1:14" ht="15.75" customHeight="1">
      <c r="A26" s="84"/>
      <c r="B26" s="176" t="s">
        <v>107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</row>
    <row r="27" spans="1:14">
      <c r="A27" s="84" t="s">
        <v>50</v>
      </c>
      <c r="B27" s="176" t="s">
        <v>153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</row>
    <row r="28" spans="1:14" ht="47.25">
      <c r="A28" s="84" t="s">
        <v>51</v>
      </c>
      <c r="B28" s="108" t="s">
        <v>204</v>
      </c>
      <c r="C28" s="130">
        <f>C29</f>
        <v>6730</v>
      </c>
      <c r="D28" s="130">
        <f t="shared" ref="D28:G28" si="6">D29</f>
        <v>6730</v>
      </c>
      <c r="E28" s="130">
        <f t="shared" si="6"/>
        <v>5500</v>
      </c>
      <c r="F28" s="130">
        <f t="shared" si="6"/>
        <v>5500</v>
      </c>
      <c r="G28" s="130">
        <f t="shared" si="6"/>
        <v>5500</v>
      </c>
      <c r="H28" s="112">
        <f>H29</f>
        <v>1608.66047</v>
      </c>
      <c r="I28" s="112">
        <f t="shared" ref="I28:L28" si="7">I29</f>
        <v>2116.7635</v>
      </c>
      <c r="J28" s="112">
        <f t="shared" si="7"/>
        <v>2189.4025799999999</v>
      </c>
      <c r="K28" s="112">
        <f t="shared" si="7"/>
        <v>2135.9992299999999</v>
      </c>
      <c r="L28" s="112">
        <f t="shared" si="7"/>
        <v>2135.9992299999999</v>
      </c>
    </row>
    <row r="29" spans="1:14" ht="63">
      <c r="A29" s="84" t="s">
        <v>52</v>
      </c>
      <c r="B29" s="108" t="s">
        <v>209</v>
      </c>
      <c r="C29" s="129">
        <v>6730</v>
      </c>
      <c r="D29" s="129">
        <v>6730</v>
      </c>
      <c r="E29" s="129">
        <v>5500</v>
      </c>
      <c r="F29" s="129">
        <v>5500</v>
      </c>
      <c r="G29" s="129">
        <v>5500</v>
      </c>
      <c r="H29" s="113">
        <v>1608.66047</v>
      </c>
      <c r="I29" s="113">
        <v>2116.7635</v>
      </c>
      <c r="J29" s="112">
        <v>2189.4025799999999</v>
      </c>
      <c r="K29" s="112">
        <v>2135.9992299999999</v>
      </c>
      <c r="L29" s="112">
        <v>2135.9992299999999</v>
      </c>
    </row>
    <row r="30" spans="1:14" ht="15.75" customHeight="1">
      <c r="A30" s="84"/>
      <c r="B30" s="178" t="s">
        <v>108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14">
      <c r="A31" s="84" t="s">
        <v>53</v>
      </c>
      <c r="B31" s="176" t="s">
        <v>156</v>
      </c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4" ht="47.25">
      <c r="A32" s="84" t="s">
        <v>54</v>
      </c>
      <c r="B32" s="108" t="s">
        <v>204</v>
      </c>
      <c r="C32" s="121">
        <f>C33</f>
        <v>45685</v>
      </c>
      <c r="D32" s="121">
        <f t="shared" ref="D32:G32" si="8">D33</f>
        <v>45835</v>
      </c>
      <c r="E32" s="121">
        <f t="shared" si="8"/>
        <v>48662</v>
      </c>
      <c r="F32" s="121">
        <f t="shared" si="8"/>
        <v>48662</v>
      </c>
      <c r="G32" s="121">
        <f t="shared" si="8"/>
        <v>48662</v>
      </c>
      <c r="H32" s="112">
        <f>H33</f>
        <v>3206.9749000000002</v>
      </c>
      <c r="I32" s="112">
        <f t="shared" ref="I32:K32" si="9">I33</f>
        <v>4437.03226</v>
      </c>
      <c r="J32" s="112">
        <f t="shared" si="9"/>
        <v>6619.5296799999996</v>
      </c>
      <c r="K32" s="112">
        <f t="shared" si="9"/>
        <v>6557.1890899999999</v>
      </c>
      <c r="L32" s="112">
        <f>L33</f>
        <v>6557.1890899999999</v>
      </c>
    </row>
    <row r="33" spans="1:17" ht="84.75" customHeight="1">
      <c r="A33" s="84" t="s">
        <v>55</v>
      </c>
      <c r="B33" s="108" t="s">
        <v>210</v>
      </c>
      <c r="C33" s="122">
        <v>45685</v>
      </c>
      <c r="D33" s="122">
        <v>45835</v>
      </c>
      <c r="E33" s="122">
        <v>48662</v>
      </c>
      <c r="F33" s="122">
        <v>48662</v>
      </c>
      <c r="G33" s="122">
        <v>48662</v>
      </c>
      <c r="H33" s="113">
        <v>3206.9749000000002</v>
      </c>
      <c r="I33" s="113">
        <v>4437.03226</v>
      </c>
      <c r="J33" s="112">
        <v>6619.5296799999996</v>
      </c>
      <c r="K33" s="112">
        <v>6557.1890899999999</v>
      </c>
      <c r="L33" s="112">
        <v>6557.1890899999999</v>
      </c>
    </row>
    <row r="34" spans="1:17" ht="15.75" customHeight="1">
      <c r="A34" s="84"/>
      <c r="B34" s="178" t="s">
        <v>188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1:17">
      <c r="A35" s="84" t="s">
        <v>56</v>
      </c>
      <c r="B35" s="178" t="s">
        <v>157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  <row r="36" spans="1:17" ht="47.25">
      <c r="A36" s="84" t="s">
        <v>57</v>
      </c>
      <c r="B36" s="108" t="s">
        <v>204</v>
      </c>
      <c r="C36" s="130">
        <f t="shared" ref="C36:G36" si="10">C37</f>
        <v>17800</v>
      </c>
      <c r="D36" s="130">
        <f t="shared" si="10"/>
        <v>17800</v>
      </c>
      <c r="E36" s="130">
        <f t="shared" si="10"/>
        <v>17800</v>
      </c>
      <c r="F36" s="130">
        <f t="shared" si="10"/>
        <v>17800</v>
      </c>
      <c r="G36" s="130">
        <f t="shared" si="10"/>
        <v>17800</v>
      </c>
      <c r="H36" s="112">
        <f>H37</f>
        <v>4137.7076999999999</v>
      </c>
      <c r="I36" s="112">
        <f t="shared" ref="I36:L36" si="11">I37</f>
        <v>4155.4084999999995</v>
      </c>
      <c r="J36" s="112">
        <f t="shared" si="11"/>
        <v>3525.7091399999999</v>
      </c>
      <c r="K36" s="112">
        <f t="shared" si="11"/>
        <v>3495.4862600000001</v>
      </c>
      <c r="L36" s="112">
        <f t="shared" si="11"/>
        <v>3495.4862600000001</v>
      </c>
    </row>
    <row r="37" spans="1:17" ht="78.75" customHeight="1">
      <c r="A37" s="84" t="s">
        <v>58</v>
      </c>
      <c r="B37" s="108" t="s">
        <v>82</v>
      </c>
      <c r="C37" s="129">
        <v>17800</v>
      </c>
      <c r="D37" s="129">
        <v>17800</v>
      </c>
      <c r="E37" s="129">
        <v>17800</v>
      </c>
      <c r="F37" s="129">
        <v>17800</v>
      </c>
      <c r="G37" s="129">
        <v>17800</v>
      </c>
      <c r="H37" s="113">
        <v>4137.7076999999999</v>
      </c>
      <c r="I37" s="113">
        <v>4155.4084999999995</v>
      </c>
      <c r="J37" s="112">
        <v>3525.7091399999999</v>
      </c>
      <c r="K37" s="112">
        <v>3495.4862600000001</v>
      </c>
      <c r="L37" s="112">
        <v>3495.4862600000001</v>
      </c>
    </row>
    <row r="38" spans="1:17" ht="15.75" customHeight="1">
      <c r="A38" s="84"/>
      <c r="B38" s="178" t="s">
        <v>189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</row>
    <row r="39" spans="1:17">
      <c r="A39" s="84" t="s">
        <v>59</v>
      </c>
      <c r="B39" s="176" t="s">
        <v>191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7" ht="48" customHeight="1">
      <c r="A40" s="84" t="s">
        <v>60</v>
      </c>
      <c r="B40" s="108" t="s">
        <v>204</v>
      </c>
      <c r="C40" s="130">
        <f t="shared" ref="C40:G40" si="12">C41</f>
        <v>50</v>
      </c>
      <c r="D40" s="130">
        <f t="shared" si="12"/>
        <v>50</v>
      </c>
      <c r="E40" s="130">
        <f t="shared" si="12"/>
        <v>50</v>
      </c>
      <c r="F40" s="130">
        <f t="shared" si="12"/>
        <v>50</v>
      </c>
      <c r="G40" s="130">
        <f t="shared" si="12"/>
        <v>50</v>
      </c>
      <c r="H40" s="112">
        <f>H41</f>
        <v>3206.9749000000002</v>
      </c>
      <c r="I40" s="112">
        <f t="shared" ref="I40:L40" si="13">I41</f>
        <v>5260.9592400000001</v>
      </c>
      <c r="J40" s="112">
        <f t="shared" si="13"/>
        <v>4207.4611800000002</v>
      </c>
      <c r="K40" s="112">
        <f t="shared" si="13"/>
        <v>4029.6246500000002</v>
      </c>
      <c r="L40" s="112">
        <f t="shared" si="13"/>
        <v>4029.6246500000002</v>
      </c>
    </row>
    <row r="41" spans="1:17" ht="86.25" customHeight="1">
      <c r="A41" s="84" t="s">
        <v>61</v>
      </c>
      <c r="B41" s="108" t="s">
        <v>208</v>
      </c>
      <c r="C41" s="129">
        <v>50</v>
      </c>
      <c r="D41" s="129">
        <v>50</v>
      </c>
      <c r="E41" s="129">
        <v>50</v>
      </c>
      <c r="F41" s="129">
        <v>50</v>
      </c>
      <c r="G41" s="129">
        <v>50</v>
      </c>
      <c r="H41" s="113">
        <v>3206.9749000000002</v>
      </c>
      <c r="I41" s="113">
        <v>5260.9592400000001</v>
      </c>
      <c r="J41" s="112">
        <v>4207.4611800000002</v>
      </c>
      <c r="K41" s="112">
        <v>4029.6246500000002</v>
      </c>
      <c r="L41" s="112">
        <v>4029.6246500000002</v>
      </c>
    </row>
    <row r="42" spans="1:17" ht="15.75" customHeight="1">
      <c r="A42" s="84"/>
      <c r="B42" s="178" t="s">
        <v>193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7" ht="15.75" customHeight="1">
      <c r="A43" s="84" t="s">
        <v>159</v>
      </c>
      <c r="B43" s="178" t="s">
        <v>158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</row>
    <row r="44" spans="1:17" ht="31.5">
      <c r="A44" s="84" t="s">
        <v>160</v>
      </c>
      <c r="B44" s="108" t="s">
        <v>205</v>
      </c>
      <c r="C44" s="130">
        <f>C45</f>
        <v>53</v>
      </c>
      <c r="D44" s="130">
        <f t="shared" ref="D44:G44" si="14">D45</f>
        <v>1469</v>
      </c>
      <c r="E44" s="130">
        <f t="shared" si="14"/>
        <v>1481</v>
      </c>
      <c r="F44" s="130">
        <f t="shared" si="14"/>
        <v>1481</v>
      </c>
      <c r="G44" s="130">
        <f t="shared" si="14"/>
        <v>1481</v>
      </c>
      <c r="H44" s="112">
        <f>H45</f>
        <v>25950.06842</v>
      </c>
      <c r="I44" s="112">
        <f t="shared" ref="I44:L44" si="15">I45</f>
        <v>34639.061370000003</v>
      </c>
      <c r="J44" s="112">
        <f t="shared" si="15"/>
        <v>37466.847979999999</v>
      </c>
      <c r="K44" s="112">
        <f t="shared" si="15"/>
        <v>34339.790119999998</v>
      </c>
      <c r="L44" s="112">
        <f t="shared" si="15"/>
        <v>34339.790119999998</v>
      </c>
      <c r="O44" s="118">
        <f>J45+J49+J53+J57+J61+J65+J69+J73+J77+J81</f>
        <v>96717.5</v>
      </c>
      <c r="P44" s="118">
        <f t="shared" ref="P44:Q44" si="16">K45+K49+K53+K57+K61+K65+K69+K73+K77+K81</f>
        <v>90961.1</v>
      </c>
      <c r="Q44" s="118">
        <f t="shared" si="16"/>
        <v>90961.1</v>
      </c>
    </row>
    <row r="45" spans="1:17" ht="63">
      <c r="A45" s="84" t="s">
        <v>161</v>
      </c>
      <c r="B45" s="108" t="s">
        <v>212</v>
      </c>
      <c r="C45" s="130">
        <v>53</v>
      </c>
      <c r="D45" s="130">
        <v>1469</v>
      </c>
      <c r="E45" s="130">
        <v>1481</v>
      </c>
      <c r="F45" s="130">
        <v>1481</v>
      </c>
      <c r="G45" s="130">
        <v>1481</v>
      </c>
      <c r="H45" s="112">
        <v>25950.06842</v>
      </c>
      <c r="I45" s="112">
        <v>34639.061370000003</v>
      </c>
      <c r="J45" s="112">
        <v>37466.847979999999</v>
      </c>
      <c r="K45" s="112">
        <v>34339.790119999998</v>
      </c>
      <c r="L45" s="112">
        <v>34339.790119999998</v>
      </c>
    </row>
    <row r="46" spans="1:17" ht="15.75" customHeight="1">
      <c r="A46" s="84"/>
      <c r="B46" s="178" t="s">
        <v>265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7">
      <c r="A47" s="84" t="s">
        <v>109</v>
      </c>
      <c r="B47" s="178" t="s">
        <v>194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7" ht="31.5">
      <c r="A48" s="84" t="s">
        <v>263</v>
      </c>
      <c r="B48" s="108" t="s">
        <v>205</v>
      </c>
      <c r="C48" s="130">
        <f>C49</f>
        <v>5232</v>
      </c>
      <c r="D48" s="130">
        <f t="shared" ref="D48:G48" si="17">D49</f>
        <v>0</v>
      </c>
      <c r="E48" s="130">
        <f t="shared" si="17"/>
        <v>0</v>
      </c>
      <c r="F48" s="130">
        <f t="shared" si="17"/>
        <v>0</v>
      </c>
      <c r="G48" s="130">
        <f t="shared" si="17"/>
        <v>0</v>
      </c>
      <c r="H48" s="112">
        <f>H49</f>
        <v>5703.2368399999996</v>
      </c>
      <c r="I48" s="112">
        <f t="shared" ref="I48:L48" si="18">I49</f>
        <v>0</v>
      </c>
      <c r="J48" s="112">
        <f t="shared" si="18"/>
        <v>0</v>
      </c>
      <c r="K48" s="112">
        <f t="shared" si="18"/>
        <v>0</v>
      </c>
      <c r="L48" s="112">
        <f t="shared" si="18"/>
        <v>0</v>
      </c>
    </row>
    <row r="49" spans="1:12" ht="63">
      <c r="A49" s="84" t="s">
        <v>264</v>
      </c>
      <c r="B49" s="108" t="s">
        <v>212</v>
      </c>
      <c r="C49" s="130">
        <v>5232</v>
      </c>
      <c r="D49" s="130">
        <v>0</v>
      </c>
      <c r="E49" s="130">
        <v>0</v>
      </c>
      <c r="F49" s="130">
        <v>0</v>
      </c>
      <c r="G49" s="130">
        <v>0</v>
      </c>
      <c r="H49" s="112">
        <v>5703.2368399999996</v>
      </c>
      <c r="I49" s="112">
        <v>0</v>
      </c>
      <c r="J49" s="112">
        <v>0</v>
      </c>
      <c r="K49" s="112">
        <v>0</v>
      </c>
      <c r="L49" s="112">
        <v>0</v>
      </c>
    </row>
    <row r="50" spans="1:12" ht="15.75" customHeight="1">
      <c r="A50" s="84"/>
      <c r="B50" s="178" t="s">
        <v>233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</row>
    <row r="51" spans="1:12">
      <c r="A51" s="84" t="s">
        <v>232</v>
      </c>
      <c r="B51" s="178" t="s">
        <v>194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1:12" ht="31.5">
      <c r="A52" s="84" t="s">
        <v>110</v>
      </c>
      <c r="B52" s="108" t="s">
        <v>205</v>
      </c>
      <c r="C52" s="130">
        <f>C53</f>
        <v>0</v>
      </c>
      <c r="D52" s="130">
        <f t="shared" ref="D52:G52" si="19">D53</f>
        <v>5508</v>
      </c>
      <c r="E52" s="130">
        <f t="shared" si="19"/>
        <v>6360</v>
      </c>
      <c r="F52" s="130">
        <f t="shared" si="19"/>
        <v>6360</v>
      </c>
      <c r="G52" s="130">
        <f t="shared" si="19"/>
        <v>6360</v>
      </c>
      <c r="H52" s="114">
        <f t="shared" ref="H52:L52" si="20">H53</f>
        <v>0</v>
      </c>
      <c r="I52" s="114">
        <f t="shared" si="20"/>
        <v>7554.39534</v>
      </c>
      <c r="J52" s="114">
        <f t="shared" si="20"/>
        <v>8611.6951700000009</v>
      </c>
      <c r="K52" s="114">
        <f t="shared" si="20"/>
        <v>7822.1125300000003</v>
      </c>
      <c r="L52" s="114">
        <f t="shared" si="20"/>
        <v>7822.1125300000003</v>
      </c>
    </row>
    <row r="53" spans="1:12" ht="63">
      <c r="A53" s="84" t="s">
        <v>111</v>
      </c>
      <c r="B53" s="108" t="s">
        <v>212</v>
      </c>
      <c r="C53" s="130">
        <v>0</v>
      </c>
      <c r="D53" s="130">
        <v>5508</v>
      </c>
      <c r="E53" s="130">
        <v>6360</v>
      </c>
      <c r="F53" s="130">
        <v>6360</v>
      </c>
      <c r="G53" s="130">
        <v>6360</v>
      </c>
      <c r="H53" s="114">
        <v>0</v>
      </c>
      <c r="I53" s="114">
        <v>7554.39534</v>
      </c>
      <c r="J53" s="114">
        <v>8611.6951700000009</v>
      </c>
      <c r="K53" s="114">
        <v>7822.1125300000003</v>
      </c>
      <c r="L53" s="114">
        <v>7822.1125300000003</v>
      </c>
    </row>
    <row r="54" spans="1:12" ht="15.75" customHeight="1">
      <c r="A54" s="84"/>
      <c r="B54" s="178" t="s">
        <v>266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1:12">
      <c r="A55" s="84" t="s">
        <v>62</v>
      </c>
      <c r="B55" s="178" t="s">
        <v>194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</row>
    <row r="56" spans="1:12" ht="31.5">
      <c r="A56" s="84" t="s">
        <v>63</v>
      </c>
      <c r="B56" s="108" t="s">
        <v>205</v>
      </c>
      <c r="C56" s="130">
        <f>C57</f>
        <v>480</v>
      </c>
      <c r="D56" s="130">
        <f t="shared" ref="D56:G56" si="21">D57</f>
        <v>0</v>
      </c>
      <c r="E56" s="130">
        <f t="shared" si="21"/>
        <v>0</v>
      </c>
      <c r="F56" s="130">
        <f t="shared" si="21"/>
        <v>0</v>
      </c>
      <c r="G56" s="130">
        <f t="shared" si="21"/>
        <v>0</v>
      </c>
      <c r="H56" s="114">
        <f t="shared" ref="H56:L56" si="22">H57</f>
        <v>3771.32051</v>
      </c>
      <c r="I56" s="114">
        <f t="shared" si="22"/>
        <v>0</v>
      </c>
      <c r="J56" s="114">
        <f t="shared" si="22"/>
        <v>0</v>
      </c>
      <c r="K56" s="114">
        <f t="shared" si="22"/>
        <v>0</v>
      </c>
      <c r="L56" s="114">
        <f t="shared" si="22"/>
        <v>0</v>
      </c>
    </row>
    <row r="57" spans="1:12" ht="63">
      <c r="A57" s="84" t="s">
        <v>64</v>
      </c>
      <c r="B57" s="108" t="s">
        <v>212</v>
      </c>
      <c r="C57" s="130">
        <v>480</v>
      </c>
      <c r="D57" s="130">
        <v>0</v>
      </c>
      <c r="E57" s="130">
        <v>0</v>
      </c>
      <c r="F57" s="130">
        <v>0</v>
      </c>
      <c r="G57" s="130">
        <v>0</v>
      </c>
      <c r="H57" s="114">
        <v>3771.32051</v>
      </c>
      <c r="I57" s="114">
        <v>0</v>
      </c>
      <c r="J57" s="114">
        <v>0</v>
      </c>
      <c r="K57" s="114">
        <v>0</v>
      </c>
      <c r="L57" s="114">
        <v>0</v>
      </c>
    </row>
    <row r="58" spans="1:12" ht="15.75" customHeight="1">
      <c r="A58" s="84"/>
      <c r="B58" s="178" t="s">
        <v>267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</row>
    <row r="59" spans="1:12">
      <c r="A59" s="84" t="s">
        <v>65</v>
      </c>
      <c r="B59" s="178" t="s">
        <v>194</v>
      </c>
      <c r="C59" s="178"/>
      <c r="D59" s="178"/>
      <c r="E59" s="178"/>
      <c r="F59" s="178"/>
      <c r="G59" s="178"/>
      <c r="H59" s="178"/>
      <c r="I59" s="178"/>
      <c r="J59" s="178"/>
      <c r="K59" s="178"/>
      <c r="L59" s="178"/>
    </row>
    <row r="60" spans="1:12" ht="31.5">
      <c r="A60" s="84" t="s">
        <v>66</v>
      </c>
      <c r="B60" s="108" t="s">
        <v>205</v>
      </c>
      <c r="C60" s="130">
        <f>C61</f>
        <v>0</v>
      </c>
      <c r="D60" s="130">
        <f t="shared" ref="D60:G60" si="23">D61</f>
        <v>400</v>
      </c>
      <c r="E60" s="130">
        <f t="shared" si="23"/>
        <v>600</v>
      </c>
      <c r="F60" s="130">
        <f t="shared" si="23"/>
        <v>600</v>
      </c>
      <c r="G60" s="130">
        <f t="shared" si="23"/>
        <v>600</v>
      </c>
      <c r="H60" s="114">
        <f t="shared" ref="H60:L60" si="24">H61</f>
        <v>0</v>
      </c>
      <c r="I60" s="114">
        <f t="shared" si="24"/>
        <v>4833.8568800000003</v>
      </c>
      <c r="J60" s="114">
        <f t="shared" si="24"/>
        <v>5409.6718099999998</v>
      </c>
      <c r="K60" s="114">
        <f t="shared" si="24"/>
        <v>4924.5383899999997</v>
      </c>
      <c r="L60" s="114">
        <f t="shared" si="24"/>
        <v>4924.5383899999997</v>
      </c>
    </row>
    <row r="61" spans="1:12" ht="63">
      <c r="A61" s="84" t="s">
        <v>67</v>
      </c>
      <c r="B61" s="108" t="s">
        <v>212</v>
      </c>
      <c r="C61" s="130">
        <v>0</v>
      </c>
      <c r="D61" s="130">
        <v>400</v>
      </c>
      <c r="E61" s="130">
        <v>600</v>
      </c>
      <c r="F61" s="130">
        <v>600</v>
      </c>
      <c r="G61" s="130">
        <v>600</v>
      </c>
      <c r="H61" s="114">
        <v>0</v>
      </c>
      <c r="I61" s="114">
        <v>4833.8568800000003</v>
      </c>
      <c r="J61" s="114">
        <v>5409.6718099999998</v>
      </c>
      <c r="K61" s="114">
        <v>4924.5383899999997</v>
      </c>
      <c r="L61" s="114">
        <v>4924.5383899999997</v>
      </c>
    </row>
    <row r="62" spans="1:12" s="16" customFormat="1" ht="15.75" customHeight="1">
      <c r="A62" s="84"/>
      <c r="B62" s="133" t="s">
        <v>112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</row>
    <row r="63" spans="1:12" s="16" customFormat="1" ht="15.75" customHeight="1">
      <c r="A63" s="84" t="s">
        <v>68</v>
      </c>
      <c r="B63" s="133" t="s">
        <v>195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</row>
    <row r="64" spans="1:12" s="16" customFormat="1" ht="31.5">
      <c r="A64" s="84" t="s">
        <v>69</v>
      </c>
      <c r="B64" s="108" t="s">
        <v>205</v>
      </c>
      <c r="C64" s="130">
        <f t="shared" ref="C64:G64" si="25">C65</f>
        <v>355</v>
      </c>
      <c r="D64" s="130">
        <f t="shared" si="25"/>
        <v>355</v>
      </c>
      <c r="E64" s="130">
        <f t="shared" si="25"/>
        <v>355</v>
      </c>
      <c r="F64" s="130">
        <f t="shared" si="25"/>
        <v>355</v>
      </c>
      <c r="G64" s="130">
        <f t="shared" si="25"/>
        <v>355</v>
      </c>
      <c r="H64" s="112">
        <f>H65</f>
        <v>21788.75</v>
      </c>
      <c r="I64" s="112">
        <f t="shared" ref="I64:L64" si="26">I65</f>
        <v>27497.922299999998</v>
      </c>
      <c r="J64" s="112">
        <f t="shared" si="26"/>
        <v>28763.3</v>
      </c>
      <c r="K64" s="112">
        <f t="shared" si="26"/>
        <v>28546.7</v>
      </c>
      <c r="L64" s="112">
        <f t="shared" si="26"/>
        <v>28546.7</v>
      </c>
    </row>
    <row r="65" spans="1:12" s="16" customFormat="1" ht="65.25" customHeight="1">
      <c r="A65" s="84" t="s">
        <v>70</v>
      </c>
      <c r="B65" s="108" t="s">
        <v>206</v>
      </c>
      <c r="C65" s="129">
        <v>355</v>
      </c>
      <c r="D65" s="129">
        <v>355</v>
      </c>
      <c r="E65" s="129">
        <v>355</v>
      </c>
      <c r="F65" s="129">
        <v>355</v>
      </c>
      <c r="G65" s="129">
        <v>355</v>
      </c>
      <c r="H65" s="113">
        <v>21788.75</v>
      </c>
      <c r="I65" s="113">
        <v>27497.922299999998</v>
      </c>
      <c r="J65" s="112">
        <v>28763.3</v>
      </c>
      <c r="K65" s="112">
        <v>28546.7</v>
      </c>
      <c r="L65" s="112">
        <v>28546.7</v>
      </c>
    </row>
    <row r="66" spans="1:12" s="16" customFormat="1" ht="15.75" customHeight="1">
      <c r="A66" s="84"/>
      <c r="B66" s="133" t="s">
        <v>268</v>
      </c>
      <c r="C66" s="133"/>
      <c r="D66" s="133"/>
      <c r="E66" s="133"/>
      <c r="F66" s="133"/>
      <c r="G66" s="133"/>
      <c r="H66" s="133"/>
      <c r="I66" s="133"/>
      <c r="J66" s="133"/>
      <c r="K66" s="133"/>
      <c r="L66" s="133"/>
    </row>
    <row r="67" spans="1:12">
      <c r="A67" s="84" t="s">
        <v>113</v>
      </c>
      <c r="B67" s="133" t="s">
        <v>157</v>
      </c>
      <c r="C67" s="133"/>
      <c r="D67" s="133"/>
      <c r="E67" s="133"/>
      <c r="F67" s="133"/>
      <c r="G67" s="133"/>
      <c r="H67" s="133"/>
      <c r="I67" s="133"/>
      <c r="J67" s="133"/>
      <c r="K67" s="133"/>
      <c r="L67" s="133"/>
    </row>
    <row r="68" spans="1:12" ht="31.5">
      <c r="A68" s="84" t="s">
        <v>114</v>
      </c>
      <c r="B68" s="108" t="s">
        <v>205</v>
      </c>
      <c r="C68" s="130">
        <f t="shared" ref="C68:L68" si="27">C69</f>
        <v>23100</v>
      </c>
      <c r="D68" s="130">
        <f t="shared" si="27"/>
        <v>0</v>
      </c>
      <c r="E68" s="130">
        <f t="shared" si="27"/>
        <v>0</v>
      </c>
      <c r="F68" s="130">
        <f t="shared" si="27"/>
        <v>0</v>
      </c>
      <c r="G68" s="130">
        <f t="shared" si="27"/>
        <v>0</v>
      </c>
      <c r="H68" s="110">
        <f t="shared" si="27"/>
        <v>3000</v>
      </c>
      <c r="I68" s="110">
        <f t="shared" si="27"/>
        <v>0</v>
      </c>
      <c r="J68" s="110">
        <f t="shared" si="27"/>
        <v>0</v>
      </c>
      <c r="K68" s="110">
        <f t="shared" si="27"/>
        <v>0</v>
      </c>
      <c r="L68" s="110">
        <f t="shared" si="27"/>
        <v>0</v>
      </c>
    </row>
    <row r="69" spans="1:12" ht="63">
      <c r="A69" s="84" t="s">
        <v>115</v>
      </c>
      <c r="B69" s="108" t="s">
        <v>206</v>
      </c>
      <c r="C69" s="129">
        <v>23100</v>
      </c>
      <c r="D69" s="129">
        <v>0</v>
      </c>
      <c r="E69" s="129">
        <v>0</v>
      </c>
      <c r="F69" s="129">
        <v>0</v>
      </c>
      <c r="G69" s="129">
        <v>0</v>
      </c>
      <c r="H69" s="111">
        <v>3000</v>
      </c>
      <c r="I69" s="111">
        <v>0</v>
      </c>
      <c r="J69" s="111">
        <v>0</v>
      </c>
      <c r="K69" s="111">
        <v>0</v>
      </c>
      <c r="L69" s="111">
        <v>0</v>
      </c>
    </row>
    <row r="70" spans="1:12" s="16" customFormat="1" ht="15.75" customHeight="1">
      <c r="A70" s="84"/>
      <c r="B70" s="133" t="s">
        <v>269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</row>
    <row r="71" spans="1:12" ht="16.5">
      <c r="A71" s="84" t="s">
        <v>116</v>
      </c>
      <c r="B71" s="177" t="s">
        <v>157</v>
      </c>
      <c r="C71" s="177"/>
      <c r="D71" s="177"/>
      <c r="E71" s="177"/>
      <c r="F71" s="177"/>
      <c r="G71" s="177"/>
      <c r="H71" s="177"/>
      <c r="I71" s="177"/>
      <c r="J71" s="177"/>
      <c r="K71" s="177"/>
      <c r="L71" s="177"/>
    </row>
    <row r="72" spans="1:12" ht="31.5">
      <c r="A72" s="84" t="s">
        <v>117</v>
      </c>
      <c r="B72" s="108" t="s">
        <v>205</v>
      </c>
      <c r="C72" s="123">
        <f>C73</f>
        <v>0</v>
      </c>
      <c r="D72" s="123">
        <f t="shared" ref="D72:L72" si="28">D73</f>
        <v>23100</v>
      </c>
      <c r="E72" s="123">
        <f t="shared" si="28"/>
        <v>23100</v>
      </c>
      <c r="F72" s="123">
        <f t="shared" si="28"/>
        <v>23100</v>
      </c>
      <c r="G72" s="123">
        <f t="shared" si="28"/>
        <v>23100</v>
      </c>
      <c r="H72" s="115">
        <f t="shared" si="28"/>
        <v>0</v>
      </c>
      <c r="I72" s="115">
        <f t="shared" si="28"/>
        <v>3000</v>
      </c>
      <c r="J72" s="115">
        <f t="shared" si="28"/>
        <v>3000</v>
      </c>
      <c r="K72" s="115">
        <f t="shared" si="28"/>
        <v>3000</v>
      </c>
      <c r="L72" s="115">
        <f t="shared" si="28"/>
        <v>3000</v>
      </c>
    </row>
    <row r="73" spans="1:12" ht="63">
      <c r="A73" s="84" t="s">
        <v>118</v>
      </c>
      <c r="B73" s="108" t="s">
        <v>206</v>
      </c>
      <c r="C73" s="124">
        <v>0</v>
      </c>
      <c r="D73" s="129">
        <v>23100</v>
      </c>
      <c r="E73" s="129">
        <v>23100</v>
      </c>
      <c r="F73" s="129">
        <v>23100</v>
      </c>
      <c r="G73" s="129">
        <v>23100</v>
      </c>
      <c r="H73" s="116">
        <v>0</v>
      </c>
      <c r="I73" s="116">
        <v>3000</v>
      </c>
      <c r="J73" s="116">
        <v>3000</v>
      </c>
      <c r="K73" s="116">
        <v>3000</v>
      </c>
      <c r="L73" s="116">
        <v>3000</v>
      </c>
    </row>
    <row r="74" spans="1:12">
      <c r="A74" s="84"/>
      <c r="B74" s="180" t="s">
        <v>120</v>
      </c>
      <c r="C74" s="181"/>
      <c r="D74" s="181"/>
      <c r="E74" s="181"/>
      <c r="F74" s="181"/>
      <c r="G74" s="181"/>
      <c r="H74" s="181"/>
      <c r="I74" s="181"/>
      <c r="J74" s="181"/>
      <c r="K74" s="181"/>
      <c r="L74" s="182"/>
    </row>
    <row r="75" spans="1:12">
      <c r="A75" s="84" t="s">
        <v>119</v>
      </c>
      <c r="B75" s="176" t="s">
        <v>173</v>
      </c>
      <c r="C75" s="176"/>
      <c r="D75" s="176"/>
      <c r="E75" s="176"/>
      <c r="F75" s="176"/>
      <c r="G75" s="176"/>
      <c r="H75" s="176"/>
      <c r="I75" s="176"/>
      <c r="J75" s="176"/>
      <c r="K75" s="176"/>
      <c r="L75" s="176"/>
    </row>
    <row r="76" spans="1:12" ht="31.5">
      <c r="A76" s="84" t="s">
        <v>121</v>
      </c>
      <c r="B76" s="108" t="s">
        <v>205</v>
      </c>
      <c r="C76" s="130">
        <f>C77</f>
        <v>37</v>
      </c>
      <c r="D76" s="130">
        <f t="shared" ref="D76:G76" si="29">D77</f>
        <v>36</v>
      </c>
      <c r="E76" s="130">
        <f t="shared" si="29"/>
        <v>37</v>
      </c>
      <c r="F76" s="130">
        <f t="shared" si="29"/>
        <v>37</v>
      </c>
      <c r="G76" s="130">
        <f t="shared" si="29"/>
        <v>37</v>
      </c>
      <c r="H76" s="112">
        <f>H77</f>
        <v>8097.2401499999996</v>
      </c>
      <c r="I76" s="112">
        <f t="shared" ref="I76:L76" si="30">I77</f>
        <v>10689.580169999999</v>
      </c>
      <c r="J76" s="112">
        <f t="shared" si="30"/>
        <v>11834.469849999999</v>
      </c>
      <c r="K76" s="112">
        <f t="shared" si="30"/>
        <v>10829.54682</v>
      </c>
      <c r="L76" s="112">
        <f t="shared" si="30"/>
        <v>10829.54682</v>
      </c>
    </row>
    <row r="77" spans="1:12" ht="63">
      <c r="A77" s="84" t="s">
        <v>122</v>
      </c>
      <c r="B77" s="108" t="s">
        <v>211</v>
      </c>
      <c r="C77" s="130">
        <v>37</v>
      </c>
      <c r="D77" s="130">
        <v>36</v>
      </c>
      <c r="E77" s="130">
        <v>37</v>
      </c>
      <c r="F77" s="130">
        <v>37</v>
      </c>
      <c r="G77" s="130">
        <v>37</v>
      </c>
      <c r="H77" s="112">
        <v>8097.2401499999996</v>
      </c>
      <c r="I77" s="112">
        <v>10689.580169999999</v>
      </c>
      <c r="J77" s="112">
        <v>11834.469849999999</v>
      </c>
      <c r="K77" s="112">
        <v>10829.54682</v>
      </c>
      <c r="L77" s="112">
        <v>10829.54682</v>
      </c>
    </row>
    <row r="78" spans="1:12" ht="15.75" customHeight="1">
      <c r="A78" s="84"/>
      <c r="B78" s="176" t="s">
        <v>124</v>
      </c>
      <c r="C78" s="176"/>
      <c r="D78" s="176"/>
      <c r="E78" s="176"/>
      <c r="F78" s="176"/>
      <c r="G78" s="176"/>
      <c r="H78" s="176"/>
      <c r="I78" s="176"/>
      <c r="J78" s="176"/>
      <c r="K78" s="176"/>
      <c r="L78" s="176"/>
    </row>
    <row r="79" spans="1:12">
      <c r="A79" s="84" t="s">
        <v>123</v>
      </c>
      <c r="B79" s="176" t="s">
        <v>173</v>
      </c>
      <c r="C79" s="176"/>
      <c r="D79" s="176"/>
      <c r="E79" s="176"/>
      <c r="F79" s="176"/>
      <c r="G79" s="176"/>
      <c r="H79" s="176"/>
      <c r="I79" s="176"/>
      <c r="J79" s="176"/>
      <c r="K79" s="176"/>
      <c r="L79" s="176"/>
    </row>
    <row r="80" spans="1:12" ht="31.5">
      <c r="A80" s="84" t="s">
        <v>125</v>
      </c>
      <c r="B80" s="108" t="s">
        <v>205</v>
      </c>
      <c r="C80" s="130">
        <f>C81</f>
        <v>4</v>
      </c>
      <c r="D80" s="130">
        <f t="shared" ref="D80:G80" si="31">D81</f>
        <v>4</v>
      </c>
      <c r="E80" s="130">
        <f t="shared" si="31"/>
        <v>4</v>
      </c>
      <c r="F80" s="130">
        <f t="shared" si="31"/>
        <v>4</v>
      </c>
      <c r="G80" s="130">
        <f t="shared" si="31"/>
        <v>4</v>
      </c>
      <c r="H80" s="112">
        <f>H81</f>
        <v>1150.59708</v>
      </c>
      <c r="I80" s="112">
        <f t="shared" ref="I80:L80" si="32">I81</f>
        <v>1504.87105</v>
      </c>
      <c r="J80" s="112">
        <f t="shared" si="32"/>
        <v>1631.5151900000001</v>
      </c>
      <c r="K80" s="112">
        <f t="shared" si="32"/>
        <v>1498.4121399999999</v>
      </c>
      <c r="L80" s="112">
        <f t="shared" si="32"/>
        <v>1498.4121399999999</v>
      </c>
    </row>
    <row r="81" spans="1:16" ht="63">
      <c r="A81" s="84" t="s">
        <v>126</v>
      </c>
      <c r="B81" s="108" t="s">
        <v>211</v>
      </c>
      <c r="C81" s="130">
        <v>4</v>
      </c>
      <c r="D81" s="130">
        <v>4</v>
      </c>
      <c r="E81" s="125">
        <v>4</v>
      </c>
      <c r="F81" s="125">
        <v>4</v>
      </c>
      <c r="G81" s="125">
        <v>4</v>
      </c>
      <c r="H81" s="112">
        <v>1150.59708</v>
      </c>
      <c r="I81" s="112">
        <v>1504.87105</v>
      </c>
      <c r="J81" s="126">
        <v>1631.5151900000001</v>
      </c>
      <c r="K81" s="126">
        <v>1498.4121399999999</v>
      </c>
      <c r="L81" s="126">
        <v>1498.4121399999999</v>
      </c>
    </row>
    <row r="82" spans="1:16" ht="15.75" customHeight="1">
      <c r="A82" s="84"/>
      <c r="B82" s="176" t="s">
        <v>192</v>
      </c>
      <c r="C82" s="176"/>
      <c r="D82" s="176"/>
      <c r="E82" s="176"/>
      <c r="F82" s="176"/>
      <c r="G82" s="176"/>
      <c r="H82" s="176"/>
      <c r="I82" s="176"/>
      <c r="J82" s="176"/>
      <c r="K82" s="176"/>
      <c r="L82" s="176"/>
    </row>
    <row r="83" spans="1:16" ht="15.75" customHeight="1">
      <c r="A83" s="84" t="s">
        <v>127</v>
      </c>
      <c r="B83" s="176" t="s">
        <v>185</v>
      </c>
      <c r="C83" s="176"/>
      <c r="D83" s="176"/>
      <c r="E83" s="176"/>
      <c r="F83" s="176"/>
      <c r="G83" s="176"/>
      <c r="H83" s="176"/>
      <c r="I83" s="176"/>
      <c r="J83" s="176"/>
      <c r="K83" s="176"/>
      <c r="L83" s="176"/>
    </row>
    <row r="84" spans="1:16" ht="47.25">
      <c r="A84" s="84" t="s">
        <v>128</v>
      </c>
      <c r="B84" s="108" t="s">
        <v>260</v>
      </c>
      <c r="C84" s="130">
        <f>C85</f>
        <v>14</v>
      </c>
      <c r="D84" s="130">
        <f t="shared" ref="D84:G84" si="33">D85</f>
        <v>22</v>
      </c>
      <c r="E84" s="130">
        <f t="shared" si="33"/>
        <v>15</v>
      </c>
      <c r="F84" s="130">
        <f t="shared" si="33"/>
        <v>15</v>
      </c>
      <c r="G84" s="130">
        <f t="shared" si="33"/>
        <v>15</v>
      </c>
      <c r="H84" s="112">
        <f>H85</f>
        <v>743.16228000000001</v>
      </c>
      <c r="I84" s="112">
        <f t="shared" ref="I84:L84" si="34">I85</f>
        <v>22.353929999999998</v>
      </c>
      <c r="J84" s="112">
        <f t="shared" si="34"/>
        <v>1377.09707</v>
      </c>
      <c r="K84" s="112">
        <f t="shared" si="34"/>
        <v>826.92493999999999</v>
      </c>
      <c r="L84" s="112">
        <f t="shared" si="34"/>
        <v>826.92493999999999</v>
      </c>
      <c r="M84" s="55"/>
      <c r="N84" s="55">
        <f>J85+J89</f>
        <v>8355.5</v>
      </c>
      <c r="O84" s="55">
        <f>K85+K89</f>
        <v>3263.8999999999996</v>
      </c>
      <c r="P84" s="55">
        <f t="shared" ref="P84" si="35">L85+L89</f>
        <v>3263.8999999999996</v>
      </c>
    </row>
    <row r="85" spans="1:16" ht="63">
      <c r="A85" s="84" t="s">
        <v>129</v>
      </c>
      <c r="B85" s="108" t="s">
        <v>211</v>
      </c>
      <c r="C85" s="130">
        <v>14</v>
      </c>
      <c r="D85" s="130">
        <v>22</v>
      </c>
      <c r="E85" s="130">
        <v>15</v>
      </c>
      <c r="F85" s="130">
        <v>15</v>
      </c>
      <c r="G85" s="130">
        <v>15</v>
      </c>
      <c r="H85" s="112">
        <v>743.16228000000001</v>
      </c>
      <c r="I85" s="112">
        <v>22.353929999999998</v>
      </c>
      <c r="J85" s="112">
        <v>1377.09707</v>
      </c>
      <c r="K85" s="112">
        <v>826.92493999999999</v>
      </c>
      <c r="L85" s="112">
        <v>826.92493999999999</v>
      </c>
    </row>
    <row r="86" spans="1:16" ht="15.75" customHeight="1">
      <c r="A86" s="84"/>
      <c r="B86" s="176" t="s">
        <v>190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</row>
    <row r="87" spans="1:16" ht="15.75" customHeight="1">
      <c r="A87" s="84" t="s">
        <v>130</v>
      </c>
      <c r="B87" s="176" t="s">
        <v>185</v>
      </c>
      <c r="C87" s="176"/>
      <c r="D87" s="176"/>
      <c r="E87" s="176"/>
      <c r="F87" s="176"/>
      <c r="G87" s="176"/>
      <c r="H87" s="176"/>
      <c r="I87" s="176"/>
      <c r="J87" s="176"/>
      <c r="K87" s="176"/>
      <c r="L87" s="176"/>
    </row>
    <row r="88" spans="1:16" ht="50.25" customHeight="1">
      <c r="A88" s="84" t="s">
        <v>131</v>
      </c>
      <c r="B88" s="108" t="s">
        <v>260</v>
      </c>
      <c r="C88" s="130">
        <f>C89</f>
        <v>250</v>
      </c>
      <c r="D88" s="130">
        <f t="shared" ref="D88:G88" si="36">D89</f>
        <v>254</v>
      </c>
      <c r="E88" s="130">
        <f t="shared" si="36"/>
        <v>236</v>
      </c>
      <c r="F88" s="130">
        <f t="shared" si="36"/>
        <v>236</v>
      </c>
      <c r="G88" s="130">
        <f t="shared" si="36"/>
        <v>236</v>
      </c>
      <c r="H88" s="112">
        <f>H89</f>
        <v>1545.9377199999999</v>
      </c>
      <c r="I88" s="112">
        <f t="shared" ref="I88:L88" si="37">I89</f>
        <v>805.88246000000004</v>
      </c>
      <c r="J88" s="112">
        <f t="shared" si="37"/>
        <v>6978.4029300000002</v>
      </c>
      <c r="K88" s="112">
        <f t="shared" si="37"/>
        <v>2436.9750599999998</v>
      </c>
      <c r="L88" s="112">
        <f t="shared" si="37"/>
        <v>2436.9750599999998</v>
      </c>
      <c r="M88" s="6" t="s">
        <v>280</v>
      </c>
      <c r="N88" s="119" t="s">
        <v>281</v>
      </c>
    </row>
    <row r="89" spans="1:16" ht="63">
      <c r="A89" s="84" t="s">
        <v>132</v>
      </c>
      <c r="B89" s="108" t="s">
        <v>211</v>
      </c>
      <c r="C89" s="130">
        <v>250</v>
      </c>
      <c r="D89" s="130">
        <v>254</v>
      </c>
      <c r="E89" s="130">
        <f>247-11</f>
        <v>236</v>
      </c>
      <c r="F89" s="130">
        <f t="shared" ref="F89:G89" si="38">247-11</f>
        <v>236</v>
      </c>
      <c r="G89" s="130">
        <f t="shared" si="38"/>
        <v>236</v>
      </c>
      <c r="H89" s="112">
        <v>1545.9377199999999</v>
      </c>
      <c r="I89" s="112">
        <v>805.88246000000004</v>
      </c>
      <c r="J89" s="112">
        <f>7251.80293-273.4</f>
        <v>6978.4029300000002</v>
      </c>
      <c r="K89" s="112">
        <f>2710.37506-273.4</f>
        <v>2436.9750599999998</v>
      </c>
      <c r="L89" s="112">
        <f>2710.37506-273.4</f>
        <v>2436.9750599999998</v>
      </c>
      <c r="M89" s="54"/>
      <c r="O89" s="55"/>
    </row>
    <row r="90" spans="1:16" ht="15.75" customHeight="1">
      <c r="A90" s="20"/>
      <c r="B90" s="140" t="s">
        <v>196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</row>
    <row r="91" spans="1:16">
      <c r="A91" s="20" t="s">
        <v>133</v>
      </c>
      <c r="B91" s="140" t="s">
        <v>199</v>
      </c>
      <c r="C91" s="140"/>
      <c r="D91" s="140"/>
      <c r="E91" s="140"/>
      <c r="F91" s="140"/>
      <c r="G91" s="140"/>
      <c r="H91" s="140"/>
      <c r="I91" s="140"/>
      <c r="J91" s="140"/>
      <c r="K91" s="140"/>
      <c r="L91" s="140"/>
    </row>
    <row r="92" spans="1:16" ht="47.25">
      <c r="A92" s="20" t="s">
        <v>134</v>
      </c>
      <c r="B92" s="97" t="s">
        <v>207</v>
      </c>
      <c r="C92" s="120">
        <f>C93</f>
        <v>115419</v>
      </c>
      <c r="D92" s="120">
        <f t="shared" ref="D92:G92" si="39">D93</f>
        <v>71021</v>
      </c>
      <c r="E92" s="120">
        <f t="shared" si="39"/>
        <v>82076.5</v>
      </c>
      <c r="F92" s="120">
        <f t="shared" si="39"/>
        <v>82076.5</v>
      </c>
      <c r="G92" s="120">
        <f t="shared" si="39"/>
        <v>82076.5</v>
      </c>
      <c r="H92" s="117">
        <f>H93</f>
        <v>21271.02822</v>
      </c>
      <c r="I92" s="117">
        <f t="shared" ref="I92:L92" si="40">I93</f>
        <v>17215.964070000002</v>
      </c>
      <c r="J92" s="117">
        <f t="shared" si="40"/>
        <v>20491.36894</v>
      </c>
      <c r="K92" s="117">
        <f t="shared" si="40"/>
        <v>19746.71761</v>
      </c>
      <c r="L92" s="117">
        <f t="shared" si="40"/>
        <v>19746.71761</v>
      </c>
      <c r="M92" s="55"/>
      <c r="N92" s="118">
        <f>J93+J99+J103+J111+J115+J107</f>
        <v>49356.600000000006</v>
      </c>
      <c r="O92" s="118">
        <f>K93+K99+K103+K111+K115+K107</f>
        <v>47464</v>
      </c>
      <c r="P92" s="118">
        <f>L93+L99+L103+L111+L115+L107</f>
        <v>47464</v>
      </c>
    </row>
    <row r="93" spans="1:16" ht="78.75">
      <c r="A93" s="20" t="s">
        <v>135</v>
      </c>
      <c r="B93" s="97" t="s">
        <v>215</v>
      </c>
      <c r="C93" s="120">
        <v>115419</v>
      </c>
      <c r="D93" s="120">
        <v>71021</v>
      </c>
      <c r="E93" s="120">
        <f>E94+E95</f>
        <v>82076.5</v>
      </c>
      <c r="F93" s="120">
        <f t="shared" ref="F93:G93" si="41">F94+F95</f>
        <v>82076.5</v>
      </c>
      <c r="G93" s="120">
        <f t="shared" si="41"/>
        <v>82076.5</v>
      </c>
      <c r="H93" s="117">
        <v>21271.02822</v>
      </c>
      <c r="I93" s="117">
        <v>17215.964070000002</v>
      </c>
      <c r="J93" s="117">
        <f>J94+J95</f>
        <v>20491.36894</v>
      </c>
      <c r="K93" s="117">
        <f t="shared" ref="K93:L93" si="42">K94+K95</f>
        <v>19746.71761</v>
      </c>
      <c r="L93" s="117">
        <f t="shared" si="42"/>
        <v>19746.71761</v>
      </c>
    </row>
    <row r="94" spans="1:16" ht="20.25" hidden="1">
      <c r="A94" s="20"/>
      <c r="B94" s="127" t="s">
        <v>282</v>
      </c>
      <c r="C94" s="120">
        <v>72623</v>
      </c>
      <c r="D94" s="120">
        <v>38403</v>
      </c>
      <c r="E94" s="120">
        <v>46748.5</v>
      </c>
      <c r="F94" s="120">
        <v>46748.5</v>
      </c>
      <c r="G94" s="120">
        <v>46748.5</v>
      </c>
      <c r="H94" s="117">
        <v>16987.737700000001</v>
      </c>
      <c r="I94" s="117">
        <v>12409.48076</v>
      </c>
      <c r="J94" s="117">
        <v>15189.78897</v>
      </c>
      <c r="K94" s="117">
        <v>14630.078439999999</v>
      </c>
      <c r="L94" s="117">
        <v>14630.078439999999</v>
      </c>
    </row>
    <row r="95" spans="1:16" ht="20.25" hidden="1">
      <c r="A95" s="20"/>
      <c r="B95" s="127" t="s">
        <v>283</v>
      </c>
      <c r="C95" s="120">
        <v>42796</v>
      </c>
      <c r="D95" s="120">
        <v>32618</v>
      </c>
      <c r="E95" s="120">
        <v>35328</v>
      </c>
      <c r="F95" s="120">
        <v>35328</v>
      </c>
      <c r="G95" s="120">
        <v>35328</v>
      </c>
      <c r="H95" s="117">
        <v>4283.2905199999996</v>
      </c>
      <c r="I95" s="117">
        <v>4806.4833099999996</v>
      </c>
      <c r="J95" s="117">
        <v>5301.5799699999998</v>
      </c>
      <c r="K95" s="117">
        <v>5116.6391700000004</v>
      </c>
      <c r="L95" s="117">
        <v>5116.6391700000004</v>
      </c>
    </row>
    <row r="96" spans="1:16" ht="15.75" customHeight="1">
      <c r="A96" s="20"/>
      <c r="B96" s="140" t="s">
        <v>197</v>
      </c>
      <c r="C96" s="140"/>
      <c r="D96" s="140"/>
      <c r="E96" s="140"/>
      <c r="F96" s="140"/>
      <c r="G96" s="140"/>
      <c r="H96" s="140"/>
      <c r="I96" s="140"/>
      <c r="J96" s="140"/>
      <c r="K96" s="140"/>
      <c r="L96" s="140"/>
    </row>
    <row r="97" spans="1:13">
      <c r="A97" s="20" t="s">
        <v>136</v>
      </c>
      <c r="B97" s="140" t="s">
        <v>199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</row>
    <row r="98" spans="1:13" ht="47.25">
      <c r="A98" s="20" t="s">
        <v>137</v>
      </c>
      <c r="B98" s="97" t="s">
        <v>207</v>
      </c>
      <c r="C98" s="120">
        <f>C99</f>
        <v>3831</v>
      </c>
      <c r="D98" s="120">
        <f t="shared" ref="D98:G98" si="43">D99</f>
        <v>5443</v>
      </c>
      <c r="E98" s="120">
        <f t="shared" si="43"/>
        <v>6168</v>
      </c>
      <c r="F98" s="120">
        <f t="shared" si="43"/>
        <v>6168</v>
      </c>
      <c r="G98" s="120">
        <f t="shared" si="43"/>
        <v>6168</v>
      </c>
      <c r="H98" s="117">
        <f>H99</f>
        <v>1050.63049</v>
      </c>
      <c r="I98" s="117">
        <f t="shared" ref="I98:L98" si="44">I99</f>
        <v>1929.3539000000001</v>
      </c>
      <c r="J98" s="117">
        <f t="shared" si="44"/>
        <v>2172.8909399999998</v>
      </c>
      <c r="K98" s="117">
        <f t="shared" si="44"/>
        <v>2099.0426900000002</v>
      </c>
      <c r="L98" s="117">
        <f t="shared" si="44"/>
        <v>2099.0426900000002</v>
      </c>
      <c r="M98" s="55"/>
    </row>
    <row r="99" spans="1:13" ht="78.75">
      <c r="A99" s="20" t="s">
        <v>138</v>
      </c>
      <c r="B99" s="97" t="s">
        <v>215</v>
      </c>
      <c r="C99" s="120">
        <v>3831</v>
      </c>
      <c r="D99" s="120">
        <v>5443</v>
      </c>
      <c r="E99" s="120">
        <v>6168</v>
      </c>
      <c r="F99" s="120">
        <v>6168</v>
      </c>
      <c r="G99" s="120">
        <v>6168</v>
      </c>
      <c r="H99" s="117">
        <v>1050.63049</v>
      </c>
      <c r="I99" s="117">
        <v>1929.3539000000001</v>
      </c>
      <c r="J99" s="117">
        <v>2172.8909399999998</v>
      </c>
      <c r="K99" s="117">
        <v>2099.0426900000002</v>
      </c>
      <c r="L99" s="117">
        <v>2099.0426900000002</v>
      </c>
    </row>
    <row r="100" spans="1:13" ht="15.75" customHeight="1">
      <c r="A100" s="20"/>
      <c r="B100" s="140" t="s">
        <v>198</v>
      </c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</row>
    <row r="101" spans="1:13">
      <c r="A101" s="20" t="s">
        <v>139</v>
      </c>
      <c r="B101" s="140" t="s">
        <v>199</v>
      </c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</row>
    <row r="102" spans="1:13" ht="47.25">
      <c r="A102" s="20" t="s">
        <v>140</v>
      </c>
      <c r="B102" s="97" t="s">
        <v>207</v>
      </c>
      <c r="C102" s="120">
        <f>C103</f>
        <v>27291</v>
      </c>
      <c r="D102" s="120">
        <f t="shared" ref="D102:G102" si="45">D103</f>
        <v>36794.5</v>
      </c>
      <c r="E102" s="120">
        <f t="shared" si="45"/>
        <v>34177.5</v>
      </c>
      <c r="F102" s="120">
        <f t="shared" si="45"/>
        <v>34177.5</v>
      </c>
      <c r="G102" s="120">
        <f t="shared" si="45"/>
        <v>34177.5</v>
      </c>
      <c r="H102" s="117">
        <f>H103</f>
        <v>6346.4648399999996</v>
      </c>
      <c r="I102" s="117">
        <f t="shared" ref="I102:L102" si="46">I103</f>
        <v>11957.173570000001</v>
      </c>
      <c r="J102" s="117">
        <f t="shared" si="46"/>
        <v>11131.74475</v>
      </c>
      <c r="K102" s="117">
        <f t="shared" si="46"/>
        <v>10722.5443</v>
      </c>
      <c r="L102" s="117">
        <f t="shared" si="46"/>
        <v>10722.5443</v>
      </c>
      <c r="M102" s="55"/>
    </row>
    <row r="103" spans="1:13" ht="78.75">
      <c r="A103" s="20" t="s">
        <v>141</v>
      </c>
      <c r="B103" s="97" t="s">
        <v>215</v>
      </c>
      <c r="C103" s="120">
        <v>27291</v>
      </c>
      <c r="D103" s="120">
        <v>36794.5</v>
      </c>
      <c r="E103" s="120">
        <v>34177.5</v>
      </c>
      <c r="F103" s="120">
        <v>34177.5</v>
      </c>
      <c r="G103" s="120">
        <v>34177.5</v>
      </c>
      <c r="H103" s="117">
        <v>6346.4648399999996</v>
      </c>
      <c r="I103" s="117">
        <v>11957.173570000001</v>
      </c>
      <c r="J103" s="117">
        <v>11131.74475</v>
      </c>
      <c r="K103" s="117">
        <v>10722.5443</v>
      </c>
      <c r="L103" s="117">
        <v>10722.5443</v>
      </c>
    </row>
    <row r="104" spans="1:13" ht="15.75" customHeight="1">
      <c r="A104" s="20"/>
      <c r="B104" s="140" t="s">
        <v>200</v>
      </c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</row>
    <row r="105" spans="1:13">
      <c r="A105" s="20" t="s">
        <v>270</v>
      </c>
      <c r="B105" s="140" t="s">
        <v>199</v>
      </c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</row>
    <row r="106" spans="1:13" ht="47.25">
      <c r="A106" s="20" t="s">
        <v>271</v>
      </c>
      <c r="B106" s="97" t="s">
        <v>207</v>
      </c>
      <c r="C106" s="120">
        <f>C107</f>
        <v>2958</v>
      </c>
      <c r="D106" s="120">
        <f t="shared" ref="D106:G106" si="47">D107</f>
        <v>2611.5</v>
      </c>
      <c r="E106" s="120">
        <f t="shared" si="47"/>
        <v>2832.5</v>
      </c>
      <c r="F106" s="120">
        <f t="shared" si="47"/>
        <v>2832.5</v>
      </c>
      <c r="G106" s="120">
        <f t="shared" si="47"/>
        <v>2832.5</v>
      </c>
      <c r="H106" s="117">
        <f>H107</f>
        <v>864.25732000000005</v>
      </c>
      <c r="I106" s="117">
        <f t="shared" ref="I106:L106" si="48">I107</f>
        <v>1021.11621</v>
      </c>
      <c r="J106" s="117">
        <f t="shared" si="48"/>
        <v>1096.2582500000001</v>
      </c>
      <c r="K106" s="117">
        <f t="shared" si="48"/>
        <v>1062.3453099999999</v>
      </c>
      <c r="L106" s="117">
        <f t="shared" si="48"/>
        <v>1062.3453099999999</v>
      </c>
      <c r="M106" s="55"/>
    </row>
    <row r="107" spans="1:13" ht="78.75">
      <c r="A107" s="20" t="s">
        <v>272</v>
      </c>
      <c r="B107" s="97" t="s">
        <v>215</v>
      </c>
      <c r="C107" s="120">
        <v>2958</v>
      </c>
      <c r="D107" s="120">
        <v>2611.5</v>
      </c>
      <c r="E107" s="120">
        <v>2832.5</v>
      </c>
      <c r="F107" s="120">
        <v>2832.5</v>
      </c>
      <c r="G107" s="120">
        <v>2832.5</v>
      </c>
      <c r="H107" s="117">
        <v>864.25732000000005</v>
      </c>
      <c r="I107" s="117">
        <v>1021.11621</v>
      </c>
      <c r="J107" s="117">
        <v>1096.2582500000001</v>
      </c>
      <c r="K107" s="117">
        <v>1062.3453099999999</v>
      </c>
      <c r="L107" s="117">
        <v>1062.3453099999999</v>
      </c>
    </row>
    <row r="108" spans="1:13" ht="15.75" customHeight="1">
      <c r="A108" s="20"/>
      <c r="B108" s="140" t="s">
        <v>201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</row>
    <row r="109" spans="1:13">
      <c r="A109" s="20" t="s">
        <v>273</v>
      </c>
      <c r="B109" s="140" t="s">
        <v>199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</row>
    <row r="110" spans="1:13" ht="47.25">
      <c r="A110" s="20" t="s">
        <v>274</v>
      </c>
      <c r="B110" s="97" t="s">
        <v>207</v>
      </c>
      <c r="C110" s="120">
        <f>C111</f>
        <v>14281</v>
      </c>
      <c r="D110" s="120">
        <f t="shared" ref="D110:G110" si="49">D111</f>
        <v>18167</v>
      </c>
      <c r="E110" s="120">
        <f t="shared" si="49"/>
        <v>15963.5</v>
      </c>
      <c r="F110" s="120">
        <f t="shared" si="49"/>
        <v>15963.5</v>
      </c>
      <c r="G110" s="120">
        <f t="shared" si="49"/>
        <v>15963.5</v>
      </c>
      <c r="H110" s="117">
        <f>H111</f>
        <v>3350.9616500000002</v>
      </c>
      <c r="I110" s="117">
        <f t="shared" ref="I110:L110" si="50">I111</f>
        <v>5930.6049599999997</v>
      </c>
      <c r="J110" s="117">
        <f t="shared" si="50"/>
        <v>5223.4170899999999</v>
      </c>
      <c r="K110" s="117">
        <f t="shared" si="50"/>
        <v>5032.2892599999996</v>
      </c>
      <c r="L110" s="117">
        <f t="shared" si="50"/>
        <v>5032.2892599999996</v>
      </c>
      <c r="M110" s="55"/>
    </row>
    <row r="111" spans="1:13" ht="78.75">
      <c r="A111" s="20" t="s">
        <v>275</v>
      </c>
      <c r="B111" s="97" t="s">
        <v>215</v>
      </c>
      <c r="C111" s="120">
        <v>14281</v>
      </c>
      <c r="D111" s="120">
        <v>18167</v>
      </c>
      <c r="E111" s="120">
        <v>15963.5</v>
      </c>
      <c r="F111" s="120">
        <v>15963.5</v>
      </c>
      <c r="G111" s="120">
        <v>15963.5</v>
      </c>
      <c r="H111" s="117">
        <v>3350.9616500000002</v>
      </c>
      <c r="I111" s="117">
        <v>5930.6049599999997</v>
      </c>
      <c r="J111" s="117">
        <v>5223.4170899999999</v>
      </c>
      <c r="K111" s="117">
        <v>5032.2892599999996</v>
      </c>
      <c r="L111" s="117">
        <v>5032.2892599999996</v>
      </c>
    </row>
    <row r="112" spans="1:13" ht="15.75" customHeight="1">
      <c r="A112" s="20"/>
      <c r="B112" s="140" t="s">
        <v>202</v>
      </c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</row>
    <row r="113" spans="1:14">
      <c r="A113" s="20" t="s">
        <v>276</v>
      </c>
      <c r="B113" s="140" t="s">
        <v>199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</row>
    <row r="114" spans="1:14" ht="50.25" customHeight="1">
      <c r="A114" s="20" t="s">
        <v>277</v>
      </c>
      <c r="B114" s="97" t="s">
        <v>207</v>
      </c>
      <c r="C114" s="120">
        <f>C115</f>
        <v>97528</v>
      </c>
      <c r="D114" s="120">
        <f t="shared" ref="D114:G114" si="51">D115</f>
        <v>98225</v>
      </c>
      <c r="E114" s="120">
        <f t="shared" si="51"/>
        <v>101491</v>
      </c>
      <c r="F114" s="120">
        <f t="shared" si="51"/>
        <v>101491</v>
      </c>
      <c r="G114" s="120">
        <f t="shared" si="51"/>
        <v>101491</v>
      </c>
      <c r="H114" s="117">
        <f>H115</f>
        <v>6819.0424800000001</v>
      </c>
      <c r="I114" s="117">
        <f t="shared" ref="I114:L114" si="52">I115</f>
        <v>8063.3928299999998</v>
      </c>
      <c r="J114" s="117">
        <f t="shared" si="52"/>
        <v>9240.9200299999993</v>
      </c>
      <c r="K114" s="117">
        <f t="shared" si="52"/>
        <v>8801.0608300000004</v>
      </c>
      <c r="L114" s="117">
        <f t="shared" si="52"/>
        <v>8801.0608300000004</v>
      </c>
      <c r="M114" s="55"/>
    </row>
    <row r="115" spans="1:14" ht="78.75">
      <c r="A115" s="20" t="s">
        <v>278</v>
      </c>
      <c r="B115" s="97" t="s">
        <v>215</v>
      </c>
      <c r="C115" s="120">
        <v>97528</v>
      </c>
      <c r="D115" s="120">
        <v>98225</v>
      </c>
      <c r="E115" s="120">
        <v>101491</v>
      </c>
      <c r="F115" s="120">
        <v>101491</v>
      </c>
      <c r="G115" s="120">
        <v>101491</v>
      </c>
      <c r="H115" s="117">
        <v>6819.0424800000001</v>
      </c>
      <c r="I115" s="117">
        <v>8063.3928299999998</v>
      </c>
      <c r="J115" s="117">
        <v>9240.9200299999993</v>
      </c>
      <c r="K115" s="117">
        <v>8801.0608300000004</v>
      </c>
      <c r="L115" s="117">
        <v>8801.0608300000004</v>
      </c>
    </row>
    <row r="116" spans="1:14" ht="16.5">
      <c r="A116" s="35"/>
      <c r="B116" s="36"/>
      <c r="C116" s="35"/>
      <c r="D116" s="35"/>
      <c r="E116" s="35"/>
      <c r="F116" s="35"/>
      <c r="G116" s="35"/>
      <c r="H116" s="44"/>
      <c r="I116" s="45"/>
      <c r="J116" s="45"/>
      <c r="K116" s="45"/>
      <c r="L116" s="45"/>
    </row>
    <row r="117" spans="1:14">
      <c r="A117" s="15"/>
      <c r="B117" s="7" t="s">
        <v>83</v>
      </c>
      <c r="C117" s="37">
        <f>C94+C99+C103+C107+C111</f>
        <v>120984</v>
      </c>
      <c r="D117" s="37">
        <f t="shared" ref="D117:L117" si="53">D94+D99+D103+D107+D111</f>
        <v>101419</v>
      </c>
      <c r="E117" s="37">
        <f t="shared" si="53"/>
        <v>105890</v>
      </c>
      <c r="F117" s="37">
        <f t="shared" si="53"/>
        <v>105890</v>
      </c>
      <c r="G117" s="37">
        <f t="shared" si="53"/>
        <v>105890</v>
      </c>
      <c r="H117" s="60">
        <f t="shared" si="53"/>
        <v>28600.052000000003</v>
      </c>
      <c r="I117" s="60">
        <f t="shared" si="53"/>
        <v>33247.729399999997</v>
      </c>
      <c r="J117" s="60">
        <f t="shared" si="53"/>
        <v>34814.1</v>
      </c>
      <c r="K117" s="60">
        <f t="shared" si="53"/>
        <v>33546.300000000003</v>
      </c>
      <c r="L117" s="60">
        <f t="shared" si="53"/>
        <v>33546.300000000003</v>
      </c>
      <c r="M117" s="43"/>
      <c r="N117" s="43"/>
    </row>
    <row r="118" spans="1:14">
      <c r="A118" s="15"/>
      <c r="B118" s="7" t="s">
        <v>84</v>
      </c>
      <c r="C118" s="37">
        <f>C95+C115</f>
        <v>140324</v>
      </c>
      <c r="D118" s="37">
        <f t="shared" ref="D118:L118" si="54">D95+D115</f>
        <v>130843</v>
      </c>
      <c r="E118" s="37">
        <f t="shared" si="54"/>
        <v>136819</v>
      </c>
      <c r="F118" s="37">
        <f t="shared" si="54"/>
        <v>136819</v>
      </c>
      <c r="G118" s="37">
        <f t="shared" si="54"/>
        <v>136819</v>
      </c>
      <c r="H118" s="60">
        <f t="shared" si="54"/>
        <v>11102.332999999999</v>
      </c>
      <c r="I118" s="60">
        <f t="shared" si="54"/>
        <v>12869.87614</v>
      </c>
      <c r="J118" s="60">
        <f t="shared" si="54"/>
        <v>14542.5</v>
      </c>
      <c r="K118" s="60">
        <f t="shared" si="54"/>
        <v>13917.7</v>
      </c>
      <c r="L118" s="60">
        <f t="shared" si="54"/>
        <v>13917.7</v>
      </c>
    </row>
    <row r="119" spans="1:14">
      <c r="A119" s="15"/>
      <c r="B119" s="7" t="s">
        <v>105</v>
      </c>
      <c r="C119" s="37">
        <f>C45+C49+C53+C57+C61+C77+C81+C85+C89</f>
        <v>6070</v>
      </c>
      <c r="D119" s="37">
        <f t="shared" ref="D119:L119" si="55">D45+D49+D53+D57+D61+D77+D81+D85+D89</f>
        <v>7693</v>
      </c>
      <c r="E119" s="37">
        <f t="shared" si="55"/>
        <v>8733</v>
      </c>
      <c r="F119" s="37">
        <f t="shared" si="55"/>
        <v>8733</v>
      </c>
      <c r="G119" s="37">
        <f t="shared" si="55"/>
        <v>8733</v>
      </c>
      <c r="H119" s="60">
        <f t="shared" si="55"/>
        <v>46961.562999999995</v>
      </c>
      <c r="I119" s="60">
        <f t="shared" si="55"/>
        <v>60050.001200000006</v>
      </c>
      <c r="J119" s="60">
        <f t="shared" si="55"/>
        <v>73309.7</v>
      </c>
      <c r="K119" s="60">
        <f t="shared" si="55"/>
        <v>62678.299999999988</v>
      </c>
      <c r="L119" s="60">
        <f t="shared" si="55"/>
        <v>62678.299999999988</v>
      </c>
    </row>
    <row r="120" spans="1:14">
      <c r="A120" s="15"/>
      <c r="B120" s="7" t="s">
        <v>142</v>
      </c>
      <c r="C120" s="37">
        <f>C65+C69+C73</f>
        <v>23455</v>
      </c>
      <c r="D120" s="37">
        <f t="shared" ref="D120:L120" si="56">D65+D69+D73</f>
        <v>23455</v>
      </c>
      <c r="E120" s="37">
        <f t="shared" si="56"/>
        <v>23455</v>
      </c>
      <c r="F120" s="37">
        <f t="shared" si="56"/>
        <v>23455</v>
      </c>
      <c r="G120" s="37">
        <f t="shared" si="56"/>
        <v>23455</v>
      </c>
      <c r="H120" s="60">
        <f t="shared" si="56"/>
        <v>24788.75</v>
      </c>
      <c r="I120" s="60">
        <f t="shared" si="56"/>
        <v>30497.922299999998</v>
      </c>
      <c r="J120" s="60">
        <f t="shared" si="56"/>
        <v>31763.3</v>
      </c>
      <c r="K120" s="60">
        <f t="shared" si="56"/>
        <v>31546.7</v>
      </c>
      <c r="L120" s="60">
        <f t="shared" si="56"/>
        <v>31546.7</v>
      </c>
    </row>
    <row r="121" spans="1:14">
      <c r="A121" s="15"/>
      <c r="B121" s="7" t="s">
        <v>106</v>
      </c>
      <c r="C121" s="37">
        <f>C33+C37+C41</f>
        <v>63535</v>
      </c>
      <c r="D121" s="37">
        <f t="shared" ref="D121:L121" si="57">D33+D37+D41</f>
        <v>63685</v>
      </c>
      <c r="E121" s="37">
        <f t="shared" si="57"/>
        <v>66512</v>
      </c>
      <c r="F121" s="37">
        <f t="shared" si="57"/>
        <v>66512</v>
      </c>
      <c r="G121" s="37">
        <f t="shared" si="57"/>
        <v>66512</v>
      </c>
      <c r="H121" s="60">
        <f t="shared" si="57"/>
        <v>10551.657500000001</v>
      </c>
      <c r="I121" s="60">
        <f t="shared" si="57"/>
        <v>13853.4</v>
      </c>
      <c r="J121" s="60">
        <f t="shared" si="57"/>
        <v>14352.699999999999</v>
      </c>
      <c r="K121" s="60">
        <f t="shared" si="57"/>
        <v>14082.3</v>
      </c>
      <c r="L121" s="60">
        <f t="shared" si="57"/>
        <v>14082.3</v>
      </c>
    </row>
    <row r="122" spans="1:14">
      <c r="A122" s="15"/>
      <c r="B122" s="7" t="s">
        <v>104</v>
      </c>
      <c r="C122" s="37">
        <f>C17+C21+C25+C29</f>
        <v>687830</v>
      </c>
      <c r="D122" s="37">
        <f t="shared" ref="D122:L122" si="58">D17+D21+D25+D29</f>
        <v>687930</v>
      </c>
      <c r="E122" s="37">
        <f t="shared" si="58"/>
        <v>686700</v>
      </c>
      <c r="F122" s="37">
        <f t="shared" si="58"/>
        <v>686700</v>
      </c>
      <c r="G122" s="37">
        <f t="shared" si="58"/>
        <v>686700</v>
      </c>
      <c r="H122" s="60">
        <f t="shared" si="58"/>
        <v>28530.786</v>
      </c>
      <c r="I122" s="60">
        <f t="shared" si="58"/>
        <v>36954.688000000002</v>
      </c>
      <c r="J122" s="60">
        <f t="shared" si="58"/>
        <v>37786.100000000006</v>
      </c>
      <c r="K122" s="60">
        <f t="shared" si="58"/>
        <v>37232.800000000003</v>
      </c>
      <c r="L122" s="60">
        <f t="shared" si="58"/>
        <v>37232.800000000003</v>
      </c>
    </row>
    <row r="131" spans="9:12">
      <c r="I131" s="46"/>
      <c r="J131" s="46"/>
      <c r="K131" s="46"/>
      <c r="L131" s="46"/>
    </row>
  </sheetData>
  <mergeCells count="59">
    <mergeCell ref="B15:L15"/>
    <mergeCell ref="B46:L46"/>
    <mergeCell ref="K2:L2"/>
    <mergeCell ref="K3:L3"/>
    <mergeCell ref="J4:L4"/>
    <mergeCell ref="B42:L42"/>
    <mergeCell ref="B43:L43"/>
    <mergeCell ref="B26:L26"/>
    <mergeCell ref="A10:K10"/>
    <mergeCell ref="A12:A13"/>
    <mergeCell ref="B12:B13"/>
    <mergeCell ref="C12:G12"/>
    <mergeCell ref="B23:L23"/>
    <mergeCell ref="D6:L8"/>
    <mergeCell ref="B14:L14"/>
    <mergeCell ref="B18:L18"/>
    <mergeCell ref="B22:L22"/>
    <mergeCell ref="B82:L82"/>
    <mergeCell ref="B83:L83"/>
    <mergeCell ref="B86:L86"/>
    <mergeCell ref="B87:L87"/>
    <mergeCell ref="B54:L54"/>
    <mergeCell ref="B59:L59"/>
    <mergeCell ref="B66:L66"/>
    <mergeCell ref="B67:L67"/>
    <mergeCell ref="B78:L78"/>
    <mergeCell ref="B74:L74"/>
    <mergeCell ref="B75:L75"/>
    <mergeCell ref="B79:L79"/>
    <mergeCell ref="B58:L58"/>
    <mergeCell ref="B55:L55"/>
    <mergeCell ref="H12:L12"/>
    <mergeCell ref="B19:L19"/>
    <mergeCell ref="B62:L62"/>
    <mergeCell ref="B63:L63"/>
    <mergeCell ref="B71:L71"/>
    <mergeCell ref="B70:L70"/>
    <mergeCell ref="B50:L50"/>
    <mergeCell ref="B51:L51"/>
    <mergeCell ref="B31:L31"/>
    <mergeCell ref="B27:L27"/>
    <mergeCell ref="B35:L35"/>
    <mergeCell ref="B39:L39"/>
    <mergeCell ref="B34:L34"/>
    <mergeCell ref="B38:L38"/>
    <mergeCell ref="B30:L30"/>
    <mergeCell ref="B47:L47"/>
    <mergeCell ref="B90:L90"/>
    <mergeCell ref="B113:L113"/>
    <mergeCell ref="B91:L91"/>
    <mergeCell ref="B104:L104"/>
    <mergeCell ref="B108:L108"/>
    <mergeCell ref="B112:L112"/>
    <mergeCell ref="B101:L101"/>
    <mergeCell ref="B109:L109"/>
    <mergeCell ref="B105:L105"/>
    <mergeCell ref="B100:L100"/>
    <mergeCell ref="B97:L97"/>
    <mergeCell ref="B96:L96"/>
  </mergeCells>
  <pageMargins left="0.70866141732283472" right="0.70866141732283472" top="0.74803149606299213" bottom="0.74803149606299213" header="0.31496062992125984" footer="0.31496062992125984"/>
  <pageSetup paperSize="9" scale="61" fitToHeight="1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подпрограмма 1</vt:lpstr>
      <vt:lpstr>подпрограмма 2</vt:lpstr>
      <vt:lpstr>подпрограмма 3</vt:lpstr>
      <vt:lpstr>подпрограмма 4</vt:lpstr>
      <vt:lpstr>подпрограмма 5</vt:lpstr>
      <vt:lpstr>МП приложение 2</vt:lpstr>
      <vt:lpstr>приложение 3</vt:lpstr>
      <vt:lpstr>Приложение № 4</vt:lpstr>
      <vt:lpstr>'МП приложение 2'!Заголовки_для_печати</vt:lpstr>
      <vt:lpstr>'подпрограмма 1'!Заголовки_для_печати</vt:lpstr>
      <vt:lpstr>'подпрограмма 2'!Заголовки_для_печати</vt:lpstr>
      <vt:lpstr>'подпрограмма 4'!Заголовки_для_печати</vt:lpstr>
      <vt:lpstr>'подпрограмма 5'!Заголовки_для_печати</vt:lpstr>
      <vt:lpstr>'приложение 3'!Заголовки_для_печати</vt:lpstr>
      <vt:lpstr>'Приложение № 4'!Заголовки_для_печати</vt:lpstr>
      <vt:lpstr>'МП приложение 2'!Область_печати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  <vt:lpstr>'подпрограмма 4'!Область_печати</vt:lpstr>
      <vt:lpstr>'подпрограмма 5'!Область_печати</vt:lpstr>
      <vt:lpstr>'приложение 3'!Область_печати</vt:lpstr>
      <vt:lpstr>'Приложение №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2021-04-20T03:05:58Z</dcterms:modified>
</cp:coreProperties>
</file>