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45" windowWidth="9600" windowHeight="10980" tabRatio="599" firstSheet="1" activeTab="1"/>
  </bookViews>
  <sheets>
    <sheet name="Прил 3(сформированное)" sheetId="1" state="hidden" r:id="rId1"/>
    <sheet name="ПРил5" sheetId="2" r:id="rId2"/>
    <sheet name="Прил5-2013" sheetId="3" state="hidden" r:id="rId3"/>
    <sheet name="Приложение 3.2" sheetId="4" state="hidden" r:id="rId4"/>
  </sheets>
  <definedNames>
    <definedName name="_xlnm.Print_Titles" localSheetId="0">'Прил 3(сформированное)'!$4:$6</definedName>
    <definedName name="_xlnm.Print_Titles" localSheetId="1">'ПРил5'!$11:$13</definedName>
    <definedName name="_xlnm.Print_Titles" localSheetId="2">'Прил5-2013'!$12:$14</definedName>
    <definedName name="_xlnm.Print_Titles" localSheetId="3">'Приложение 3.2'!$6:$8</definedName>
    <definedName name="_xlnm.Print_Area" localSheetId="0">'Прил 3(сформированное)'!$A$1:$G$3346</definedName>
  </definedNames>
  <calcPr fullCalcOnLoad="1"/>
</workbook>
</file>

<file path=xl/comments1.xml><?xml version="1.0" encoding="utf-8"?>
<comments xmlns="http://schemas.openxmlformats.org/spreadsheetml/2006/main">
  <authors>
    <author>Зырянова Татьяна Алексеевна</author>
    <author>Shpeht_NV</author>
  </authors>
  <commentList>
    <comment ref="F2070" authorId="0">
      <text>
        <r>
          <rPr>
            <b/>
            <sz val="9"/>
            <rFont val="Tahoma"/>
            <family val="2"/>
          </rPr>
          <t>Зырянова Татьяна Алексеевна:</t>
        </r>
        <r>
          <rPr>
            <sz val="9"/>
            <rFont val="Tahoma"/>
            <family val="2"/>
          </rPr>
          <t xml:space="preserve">
минерализованные зоны
</t>
        </r>
      </text>
    </comment>
    <comment ref="E1631" authorId="1">
      <text>
        <r>
          <rPr>
            <b/>
            <sz val="8"/>
            <rFont val="Tahoma"/>
            <family val="2"/>
          </rPr>
          <t>Shpeht_NV:</t>
        </r>
        <r>
          <rPr>
            <sz val="8"/>
            <rFont val="Tahoma"/>
            <family val="2"/>
          </rPr>
          <t xml:space="preserve">
8% на з/п
</t>
        </r>
      </text>
    </comment>
    <comment ref="D1676" authorId="1">
      <text>
        <r>
          <rPr>
            <b/>
            <sz val="8"/>
            <rFont val="Tahoma"/>
            <family val="2"/>
          </rPr>
          <t>Shpeht_NV:</t>
        </r>
        <r>
          <rPr>
            <sz val="8"/>
            <rFont val="Tahoma"/>
            <family val="2"/>
          </rPr>
          <t xml:space="preserve">
фб 226.05-126918+9%
</t>
        </r>
      </text>
    </comment>
    <comment ref="G1676" authorId="1">
      <text>
        <r>
          <rPr>
            <b/>
            <sz val="8"/>
            <rFont val="Tahoma"/>
            <family val="2"/>
          </rPr>
          <t>Shpeht_NV:</t>
        </r>
        <r>
          <rPr>
            <sz val="8"/>
            <rFont val="Tahoma"/>
            <family val="2"/>
          </rPr>
          <t xml:space="preserve">
</t>
        </r>
      </text>
    </comment>
    <comment ref="D1540" authorId="1">
      <text>
        <r>
          <rPr>
            <b/>
            <sz val="8"/>
            <rFont val="Tahoma"/>
            <family val="2"/>
          </rPr>
          <t>Shpeht_NV:</t>
        </r>
        <r>
          <rPr>
            <sz val="8"/>
            <rFont val="Tahoma"/>
            <family val="2"/>
          </rPr>
          <t xml:space="preserve">
2015-
178695*50квот
</t>
        </r>
      </text>
    </comment>
  </commentList>
</comments>
</file>

<file path=xl/comments2.xml><?xml version="1.0" encoding="utf-8"?>
<comments xmlns="http://schemas.openxmlformats.org/spreadsheetml/2006/main">
  <authors>
    <author>shunkova</author>
    <author>1</author>
  </authors>
  <commentList>
    <comment ref="B215" authorId="0">
      <text>
        <r>
          <rPr>
            <b/>
            <sz val="8"/>
            <rFont val="Tahoma"/>
            <family val="2"/>
          </rPr>
          <t>shunkova:</t>
        </r>
        <r>
          <rPr>
            <sz val="8"/>
            <rFont val="Tahoma"/>
            <family val="2"/>
          </rPr>
          <t xml:space="preserve">
</t>
        </r>
      </text>
    </comment>
    <comment ref="B368" authorId="0">
      <text>
        <r>
          <rPr>
            <b/>
            <sz val="8"/>
            <rFont val="Tahoma"/>
            <family val="2"/>
          </rPr>
          <t>shunkova:</t>
        </r>
        <r>
          <rPr>
            <sz val="8"/>
            <rFont val="Tahoma"/>
            <family val="2"/>
          </rPr>
          <t xml:space="preserve">
</t>
        </r>
      </text>
    </comment>
    <comment ref="G370" authorId="1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1:
</t>
        </r>
        <r>
          <rPr>
            <sz val="10"/>
            <rFont val="Tahoma"/>
            <family val="2"/>
          </rPr>
          <t>в ГЦП - 263869,2</t>
        </r>
      </text>
    </comment>
    <comment ref="G378" authorId="1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сумма оборудования</t>
        </r>
      </text>
    </comment>
    <comment ref="B458" authorId="0">
      <text>
        <r>
          <rPr>
            <b/>
            <sz val="8"/>
            <rFont val="Tahoma"/>
            <family val="2"/>
          </rPr>
          <t>shunkova:</t>
        </r>
        <r>
          <rPr>
            <sz val="8"/>
            <rFont val="Tahoma"/>
            <family val="2"/>
          </rPr>
          <t xml:space="preserve">
</t>
        </r>
      </text>
    </comment>
    <comment ref="B612" authorId="0">
      <text>
        <r>
          <rPr>
            <b/>
            <sz val="8"/>
            <rFont val="Tahoma"/>
            <family val="2"/>
          </rPr>
          <t>shunkova: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1</author>
    <author>shunkova</author>
  </authors>
  <commentList>
    <comment ref="G88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В ПММ
</t>
        </r>
      </text>
    </comment>
    <comment ref="C107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В ПММ
</t>
        </r>
      </text>
    </comment>
    <comment ref="B151" authorId="1">
      <text>
        <r>
          <rPr>
            <b/>
            <sz val="8"/>
            <rFont val="Tahoma"/>
            <family val="2"/>
          </rPr>
          <t>shunkova:</t>
        </r>
        <r>
          <rPr>
            <sz val="8"/>
            <rFont val="Tahoma"/>
            <family val="2"/>
          </rPr>
          <t xml:space="preserve">
</t>
        </r>
      </text>
    </comment>
    <comment ref="B254" authorId="1">
      <text>
        <r>
          <rPr>
            <b/>
            <sz val="8"/>
            <rFont val="Tahoma"/>
            <family val="2"/>
          </rPr>
          <t>shunkova:</t>
        </r>
        <r>
          <rPr>
            <sz val="8"/>
            <rFont val="Tahoma"/>
            <family val="2"/>
          </rPr>
          <t xml:space="preserve">
</t>
        </r>
      </text>
    </comment>
    <comment ref="G256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1:
</t>
        </r>
        <r>
          <rPr>
            <sz val="10"/>
            <rFont val="Tahoma"/>
            <family val="2"/>
          </rPr>
          <t>в ГЦП - 263869,2</t>
        </r>
      </text>
    </comment>
    <comment ref="G264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сумма оборудования</t>
        </r>
      </text>
    </comment>
    <comment ref="B322" authorId="1">
      <text>
        <r>
          <rPr>
            <b/>
            <sz val="8"/>
            <rFont val="Tahoma"/>
            <family val="2"/>
          </rPr>
          <t>shunkova:</t>
        </r>
        <r>
          <rPr>
            <sz val="8"/>
            <rFont val="Tahoma"/>
            <family val="2"/>
          </rPr>
          <t xml:space="preserve">
</t>
        </r>
      </text>
    </comment>
    <comment ref="B426" authorId="1">
      <text>
        <r>
          <rPr>
            <b/>
            <sz val="8"/>
            <rFont val="Tahoma"/>
            <family val="2"/>
          </rPr>
          <t>shunkova: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<sst xmlns="http://schemas.openxmlformats.org/spreadsheetml/2006/main" count="5252" uniqueCount="707">
  <si>
    <t>Обновление подвижного состава пассажирского автомобильного транспорта</t>
  </si>
  <si>
    <t>Капитальный ремонт объектов физической культуры и спорта</t>
  </si>
  <si>
    <t>3.14</t>
  </si>
  <si>
    <t>Капитальный ремонт объектов муниципальных учреждений дополнительного образования</t>
  </si>
  <si>
    <t>2.7.11</t>
  </si>
  <si>
    <t>2.7.12</t>
  </si>
  <si>
    <t>Запланированные на 2007г финансовые средства КБ не поступили. За счет средств МБ выполнен проект. Устройство быстровозводимой крытой площадки на территории школы №167 начато в 2008г.</t>
  </si>
  <si>
    <t>Обеспечение компенсационных выплат родителям или опекунам, фактически осуществляющим воспитание детей от 1,5 до 3 лет на дому, состоящих на учете в муниципальных органах управления образования для определения в дошкольные образовательные учреждения</t>
  </si>
  <si>
    <t>3.21</t>
  </si>
  <si>
    <t>2013 год</t>
  </si>
  <si>
    <t>2014 год</t>
  </si>
  <si>
    <t>2015 год</t>
  </si>
  <si>
    <t xml:space="preserve">2009 год </t>
  </si>
  <si>
    <t xml:space="preserve">2008 год  
</t>
  </si>
  <si>
    <t xml:space="preserve">2009 год  
</t>
  </si>
  <si>
    <t xml:space="preserve"> - Физическая культура и спорт</t>
  </si>
  <si>
    <t>3.10</t>
  </si>
  <si>
    <t>Созданы физкультурно-спортивные клубы в МОУ «СОШ №170», МОУ «СОШ №165», МОУ «СОШ №161». Созданы туристко-спортивные клубы в МОУ «СОШ №163», МОУ «СОШ №176», МОУ «СОШ №172».</t>
  </si>
  <si>
    <t>Конкурсный отбор осуществлен из 32 образовательных программ, победители получили дополнительное финансирование для детей из малоимущих семей.</t>
  </si>
  <si>
    <t>Три образовательных 
учреждения приняли участие в конкурсе проектов физкультурно-спортивных, туристко-спортивных клубов, победителем стала проектная команда МОУ «СОШ №172».</t>
  </si>
  <si>
    <t>2007-2012</t>
  </si>
  <si>
    <t>Создание 3-х физкультурно-спортивных и 3-х туристско-спортивных клубов на базе общеобразовательных  учреждений</t>
  </si>
  <si>
    <t>7.</t>
  </si>
  <si>
    <t>Приобретение комплекта туристского снаряжения и оборудования для Центра экологии, краеведения и туризма</t>
  </si>
  <si>
    <t>8.</t>
  </si>
  <si>
    <t>Приобретение 5 картов класса «Союз» для Спортивно-технического центра "Витязь"</t>
  </si>
  <si>
    <t>9.</t>
  </si>
  <si>
    <t>Устройство  одной быстровозводимой крытой спортивной площадки на территории школы  №167</t>
  </si>
  <si>
    <t>10.</t>
  </si>
  <si>
    <t xml:space="preserve"> - Развитие связи</t>
  </si>
  <si>
    <t>Реконструкция первого этажа здания базы МУП ГЖКУ и переоборудование его  под регистрационно-экзаменационное отделение ОГИБДД ОВД</t>
  </si>
  <si>
    <t>3.8.5</t>
  </si>
  <si>
    <t>3.8.6</t>
  </si>
  <si>
    <t>3.9.1</t>
  </si>
  <si>
    <t>3.9.2</t>
  </si>
  <si>
    <t>3.9.3</t>
  </si>
  <si>
    <t>3.9.4</t>
  </si>
  <si>
    <t>3.9.5</t>
  </si>
  <si>
    <t>3.9.8</t>
  </si>
  <si>
    <t>3.10.1</t>
  </si>
  <si>
    <t>3.10.2</t>
  </si>
  <si>
    <t>3.10.3</t>
  </si>
  <si>
    <t>3.35</t>
  </si>
  <si>
    <t>3.36</t>
  </si>
  <si>
    <t>3.37</t>
  </si>
  <si>
    <t>Обеспечение безопасных условий функционирования учреждений социального обслуживания населения</t>
  </si>
  <si>
    <t xml:space="preserve">Строительство тепловых сетей в поселке индивидуальных  застройщиков на 1000 дворов               </t>
  </si>
  <si>
    <t>Создание  современных  комфортных  и  безопасных  условий в  образовательных  учреждениях</t>
  </si>
  <si>
    <t>Приобретение экспертно-скрининговой системы для проведения диспансерного осмотра детей от рождения до восемнадцатилетнего возраста</t>
  </si>
  <si>
    <t>4.13</t>
  </si>
  <si>
    <t>2008 год</t>
  </si>
  <si>
    <t>2010 год</t>
  </si>
  <si>
    <t>2011 год</t>
  </si>
  <si>
    <t>Техническое перевооружение и обновление оборудования филиала №2 ООО «СибМЗ»</t>
  </si>
  <si>
    <t>Техническое перевооружение и обновление оборудования ООО «СМУ-95»</t>
  </si>
  <si>
    <t>Техническое перевооружение и обновление оборудования ООО «Автохозяйство»</t>
  </si>
  <si>
    <t>Техническое перевооружение и обновление оборудования ООО «Техническое обслуживание и ремонт»</t>
  </si>
  <si>
    <t xml:space="preserve">Техническое перевооружение и обновление оборудования ООО «Санаторий профилакторий «Березка»
</t>
  </si>
  <si>
    <t>4.9</t>
  </si>
  <si>
    <t>Техническое переоснащение  и обновление оборудования учреждений образования</t>
  </si>
  <si>
    <t>2.7.13</t>
  </si>
  <si>
    <t>Реконструкция пищеблока школы № 174</t>
  </si>
  <si>
    <t>Проведение городского конкурса летних образовательных программ: туристско-спортивных, физкультурно-спортивных летних профильных лагерей</t>
  </si>
  <si>
    <t xml:space="preserve">Организация деятельности летних  профильных лагерей по итогам городского конкурса  летних образовательных программ  </t>
  </si>
  <si>
    <t>Обеспечение доступного и качественного образования</t>
  </si>
  <si>
    <t>Реализация на базе МОУ ДОД «Детская музыкальная школа» краевого проекта «Совершенствование взаимодействия детских музыкальных школ и детских школ искусств Восточного методического объединения в решении задач по подготовке кадров отрасли культуры»</t>
  </si>
  <si>
    <t>Комплектование  библиотечного фонда муниципального учреждения культуры «Библиотека им. Маяковского»</t>
  </si>
  <si>
    <t>Итого по разделу  «Культура и организация досуга населения»</t>
  </si>
  <si>
    <t>Итого по разделу  «Обеспечение общественной безопасности и правопорядка»</t>
  </si>
  <si>
    <t>Реализация мероприятий в рамках  приоритетного национального проекта «Здоровье»:</t>
  </si>
  <si>
    <t>Итого по разделу  «Здравоохранение»</t>
  </si>
  <si>
    <t>Реконструкция и расширение межшкольного стадиона «Труд»</t>
  </si>
  <si>
    <t>Итого по разделу  «Физическая культура и спорт»</t>
  </si>
  <si>
    <t>Итого по разделу «Социальная защита населения»</t>
  </si>
  <si>
    <t>Итого по разделу «Совершенствование защиты населения и территории города от чрезвычайных ситуаций природного и техногенного характера»</t>
  </si>
  <si>
    <t>Итого по разделу «Обеспечение экологической безопасности и охрана окружающей среды»</t>
  </si>
  <si>
    <t>Итого по разделу «Улучшение архитектурного облика города»</t>
  </si>
  <si>
    <t>3.15</t>
  </si>
  <si>
    <t>Организация и проведение спортивно-массовых мероприятий</t>
  </si>
  <si>
    <t xml:space="preserve"> - Социальная защита населения</t>
  </si>
  <si>
    <t>3.16</t>
  </si>
  <si>
    <t>Повышение уровня социальной защищенности пожилых, инвалидов и других категорий</t>
  </si>
  <si>
    <t>3.17</t>
  </si>
  <si>
    <t>Обеспечение деятельности и укрепление материально-технической базы учреждений социального обслуживания населения</t>
  </si>
  <si>
    <t>3.18</t>
  </si>
  <si>
    <t>4.23</t>
  </si>
  <si>
    <t>4.25</t>
  </si>
  <si>
    <t>4.26</t>
  </si>
  <si>
    <t>4.27</t>
  </si>
  <si>
    <t>4.29</t>
  </si>
  <si>
    <t>1.13</t>
  </si>
  <si>
    <t>Итого по разделу «Формирование рынка доступного жилья и обеспечение безопасных и комфортных условий проживания в нём»</t>
  </si>
  <si>
    <t>Итого по разделу «Развитие коммунальной инфраструктуры»</t>
  </si>
  <si>
    <t>Расширение существующей оптоволоконной телекоммуникационной сети (ООО «Портлинк»)</t>
  </si>
  <si>
    <t>Итого по разделу «Развитие дорожной сети и городского транспорта»</t>
  </si>
  <si>
    <t>Реконструкция электрических сетей и оборудования в соответствии с годовым графиком проведения работ Муниципального унитарного предприятия электрических сетей г.Зеленогорска</t>
  </si>
  <si>
    <t>Объемы и источники финансирования (2007 год)</t>
  </si>
  <si>
    <t>Строительство универсального спортивного зала с искусственным льдом и трибунами для зрителей</t>
  </si>
  <si>
    <t>2.</t>
  </si>
  <si>
    <t xml:space="preserve">Цель 2. Рост образовательного, культурного и духовного потенциала </t>
  </si>
  <si>
    <t>2.1</t>
  </si>
  <si>
    <t>Цель 3. Обеспечение комплексной безопасности жизни и здоровья горожан</t>
  </si>
  <si>
    <t>А. Обеспечение общественной безопасности и правопорядка</t>
  </si>
  <si>
    <t>3.1</t>
  </si>
  <si>
    <t>3.2</t>
  </si>
  <si>
    <t xml:space="preserve">Реконструкция теплицы и переоборудование её под тренажёрный зал </t>
  </si>
  <si>
    <t>Реконструкция здания физиотерапевтической поликлиники и создание на её базе санатория-профилактория «Красноярочка»</t>
  </si>
  <si>
    <t>Сохранение и развитие народной культуры</t>
  </si>
  <si>
    <t>Обновление и модернизация материально-технической базы  организаций культуры</t>
  </si>
  <si>
    <t>Создание Центра амбулаторного гемодиализа</t>
  </si>
  <si>
    <t>Создание новых моделей организации культурной деятельности</t>
  </si>
  <si>
    <t>Проведение городского этапа  конкурса проектов физкультурно-спортивных, туристско-спортивных клубов на базе общеобразовательных учреждений</t>
  </si>
  <si>
    <t>6.</t>
  </si>
  <si>
    <t>4.7.1</t>
  </si>
  <si>
    <t>4.7.2</t>
  </si>
  <si>
    <t>4.8</t>
  </si>
  <si>
    <t xml:space="preserve">2007 год </t>
  </si>
  <si>
    <t>3.8.2</t>
  </si>
  <si>
    <t>Строительство городского плавательного бассейна на базе незавершенного строительством спортивно-оздоровительного корпуса</t>
  </si>
  <si>
    <t>Строительство IV жилой группы в микрорайоне 27 (внешнее инженерное обеспечение)</t>
  </si>
  <si>
    <t>Строительство внешнего инженерного обеспечения в микрорайоне 23</t>
  </si>
  <si>
    <t>3.5</t>
  </si>
  <si>
    <t>1.4</t>
  </si>
  <si>
    <t>B. Развитие культуры и организация досуга населения</t>
  </si>
  <si>
    <t>2.10</t>
  </si>
  <si>
    <t>Повышение доступности и обеспечение высокого качества культурных услуг:</t>
  </si>
  <si>
    <t>Поддержка деятельности музеев, развитие экспозиционно-выставочной деятельности</t>
  </si>
  <si>
    <t>Использование  инновационных образовательных технологий и методик</t>
  </si>
  <si>
    <t>Капитальный ремонт фасадов общественных зданий</t>
  </si>
  <si>
    <t xml:space="preserve">Техническое перевооружение и обновление оборудования филиала ООО «Уралприбор» </t>
  </si>
  <si>
    <t>12.</t>
  </si>
  <si>
    <t>Проведение  городского  фестиваля  летних  профильных  лагерей</t>
  </si>
  <si>
    <t>13.</t>
  </si>
  <si>
    <t xml:space="preserve">Проведение зональных турниров по волейболу "Стремительный мяч" </t>
  </si>
  <si>
    <t>14.</t>
  </si>
  <si>
    <t>Профилактика социального сиротства и поддержка  детей-сирот</t>
  </si>
  <si>
    <t>Развитие социальной инфраструктуры  ФГУП «ПО ЭХЗ»</t>
  </si>
  <si>
    <t>Развитие подсобного хозяйства «Искра» ФГУП «ПО ЭХЗ»</t>
  </si>
  <si>
    <t>Программа реструктуризации ОАО «ПО ЭХЗ» «Новый облик»</t>
  </si>
  <si>
    <t>Приобретение и установка оборудования по вакуумной упаковке продукции ООО «Астер»</t>
  </si>
  <si>
    <t xml:space="preserve">Развитие сельскохозяйственного производства ООО «Искра» </t>
  </si>
  <si>
    <t>Итого по разделу  «Малый и средний бизнес»</t>
  </si>
  <si>
    <t>Итого по разделу «Содействие занятости населения»</t>
  </si>
  <si>
    <t>Итого по разделу  «Муниципальное имущество»</t>
  </si>
  <si>
    <t xml:space="preserve">Городская целевая программа «Дети» на 2007-2009 годы </t>
  </si>
  <si>
    <t>1.5</t>
  </si>
  <si>
    <t>1.6</t>
  </si>
  <si>
    <t>Развитие инновационных практик воспитания, направленных на становление ценности здорового образа жизни, ценности использования свободного времени для личностного развития, ценности  осуществления социально значимой деятельности</t>
  </si>
  <si>
    <t>В. Формирование рынка доступного жилья и обеспечение безопасных и комфортных условий проживания в нём</t>
  </si>
  <si>
    <t xml:space="preserve">Утилизация золошлаковых отходов котельной ОАО «УС-604»         </t>
  </si>
  <si>
    <t xml:space="preserve">Итого по программе </t>
  </si>
  <si>
    <t>3.6</t>
  </si>
  <si>
    <t>2.4</t>
  </si>
  <si>
    <t>2.5</t>
  </si>
  <si>
    <t>2.6</t>
  </si>
  <si>
    <t>Реконструкция, модернизация и ремонт систем тепло-, водоснабжения и водоотведения в соответствии с годовым графиком проведения работ Муниципального унитарного предприятия тепловых сетей г.Зеленогорска</t>
  </si>
  <si>
    <t>В. Охрана здоровья населения и формирование здорового образа жизни</t>
  </si>
  <si>
    <t xml:space="preserve"> -   Здравоохранение</t>
  </si>
  <si>
    <t>3.3</t>
  </si>
  <si>
    <t>Цель 4. Улучшение качества городской среды</t>
  </si>
  <si>
    <t>А. Улучшение архитектурного облика города</t>
  </si>
  <si>
    <t>4.1</t>
  </si>
  <si>
    <t>3.7</t>
  </si>
  <si>
    <t>Внедрение оптимальных технологий обследования и лечения больных:</t>
  </si>
  <si>
    <t>1.12</t>
  </si>
  <si>
    <t>С. Развитие инженерной инфраструктуры</t>
  </si>
  <si>
    <t>Строительство тепловых и водопроводных сетей в посёлке Октябрьский, квартал 13Б</t>
  </si>
  <si>
    <t>Расчистка русла р.Барга</t>
  </si>
  <si>
    <t xml:space="preserve">Строительство третьей очереди полигона твёрдых бытовых отходов              </t>
  </si>
  <si>
    <t>Таблица №2.1 (в соответствии с Приложением № 3.2 к комплексной программе социально-экономического развития ЗАТО г.Зеленогорска на период до 2017 года)</t>
  </si>
  <si>
    <t>Проведение проектно-изыскательских работ по строительству жилых домов</t>
  </si>
  <si>
    <t>Модернизация, реконструкция и техническое перевооружение производственных мощностей Красноярской ГРЭС-2</t>
  </si>
  <si>
    <t>Плановое количество участников- 288, фактическое-243.</t>
  </si>
  <si>
    <t>Капитальный ремонт объектов муниципальных учреждений дошкольного образования</t>
  </si>
  <si>
    <t>2.2</t>
  </si>
  <si>
    <t>4.3</t>
  </si>
  <si>
    <t>3.31</t>
  </si>
  <si>
    <t>Строительство рыбозащитного сооружения на водозаборе Красноярской ГРЭС-2</t>
  </si>
  <si>
    <t>3.32</t>
  </si>
  <si>
    <t>Организованы летние профильные лагеря для 1298 учащихся.</t>
  </si>
  <si>
    <t xml:space="preserve">Строительство внешнего электроснабжения города (проектно-изыскательские работы)                           </t>
  </si>
  <si>
    <t xml:space="preserve">В. Производство и распределение электроэнергии, газа и воды </t>
  </si>
  <si>
    <t>Техническое перевооружение и обновление оборудования ООО «Чистый дом»</t>
  </si>
  <si>
    <t>Техническое перевооружение и обновление оборудования ООО «Объединение общественного питания и торговли»</t>
  </si>
  <si>
    <t>D. Сельское хозяйство</t>
  </si>
  <si>
    <t>Привлечение высококвалифицированных специалистов для профессиональной подготовки и повышения квалификации врачей и среднего медицинского персонала</t>
  </si>
  <si>
    <t>3.8.3</t>
  </si>
  <si>
    <t>3.4</t>
  </si>
  <si>
    <t>1.7</t>
  </si>
  <si>
    <t>2.7.10</t>
  </si>
  <si>
    <t>2.11</t>
  </si>
  <si>
    <t>Развитие и укрепление материально-технической базы учреждений культуры:</t>
  </si>
  <si>
    <t>2.11.1</t>
  </si>
  <si>
    <t>Капитальный ремонт объектов муниципальных учреждений культуры</t>
  </si>
  <si>
    <t>2.11.2</t>
  </si>
  <si>
    <t>Приобретение вакцин для профилактики заболеваний населения города</t>
  </si>
  <si>
    <t>4.14</t>
  </si>
  <si>
    <t>4.2</t>
  </si>
  <si>
    <t>A. Развитие образования</t>
  </si>
  <si>
    <t>2012-2013</t>
  </si>
  <si>
    <t>2007-2008</t>
  </si>
  <si>
    <t>Организация мероприятий, посвящённых событийным и памятным датам</t>
  </si>
  <si>
    <t>3.8.4</t>
  </si>
  <si>
    <t>4.7</t>
  </si>
  <si>
    <t>Не проводилось в виду несоответствия требованиям конкурса нормативно-правового обеспечения  учреждений.</t>
  </si>
  <si>
    <t>Городской фестиваль летних профильных лагерей не проводился: не поступили заявки от образовательных учреждений.</t>
  </si>
  <si>
    <t>4.24</t>
  </si>
  <si>
    <t>4.33</t>
  </si>
  <si>
    <t>4.34</t>
  </si>
  <si>
    <t>4.35</t>
  </si>
  <si>
    <t>3.11</t>
  </si>
  <si>
    <t>Государственная регистрация имущественных комплексов объектов коммунальной инфраструктуры, находящихся в муниципальной собственности</t>
  </si>
  <si>
    <t>1.15</t>
  </si>
  <si>
    <t>1.16</t>
  </si>
  <si>
    <t>1.17</t>
  </si>
  <si>
    <t xml:space="preserve">С. Прочие производства </t>
  </si>
  <si>
    <t>1.8</t>
  </si>
  <si>
    <t xml:space="preserve">2010 год  
</t>
  </si>
  <si>
    <t xml:space="preserve">2011 год  
</t>
  </si>
  <si>
    <t xml:space="preserve">2012 год 
</t>
  </si>
  <si>
    <t xml:space="preserve">2008 год 
ценах
</t>
  </si>
  <si>
    <t xml:space="preserve">2009 год 
</t>
  </si>
  <si>
    <t xml:space="preserve">2010 год 
</t>
  </si>
  <si>
    <t xml:space="preserve">2011 год 
</t>
  </si>
  <si>
    <t xml:space="preserve">2012 год 
</t>
  </si>
  <si>
    <t>Оказание услуг по дополнительной диспансеризации граждан, работающих в бюджетной сфере</t>
  </si>
  <si>
    <t>Оказание услуг по дополнительной диспансеризации работающих граждан</t>
  </si>
  <si>
    <t>3.29</t>
  </si>
  <si>
    <t>3.30</t>
  </si>
  <si>
    <t xml:space="preserve">Рекультивация полигона промышленных отходов Красноярской ГРЭС-2    </t>
  </si>
  <si>
    <t xml:space="preserve">Рекультивация полигона древесных отходов деревообрабатывающего комбината ОАО «УС-604»         </t>
  </si>
  <si>
    <t>3.33</t>
  </si>
  <si>
    <t>Строительство жилого дома № 35а в квартале 4</t>
  </si>
  <si>
    <t>Строительство жилого дома № 11 в микрорайоне 23</t>
  </si>
  <si>
    <t>4.6.2</t>
  </si>
  <si>
    <t>4.6.3</t>
  </si>
  <si>
    <t>Отработка содержания деятельности физкультурно-спортивных, туристко-спортивных клубов, распределение грантов.</t>
  </si>
  <si>
    <t xml:space="preserve">Обеспечение жильем молодых семей </t>
  </si>
  <si>
    <t>4.6</t>
  </si>
  <si>
    <t>Строительство социального жилья:</t>
  </si>
  <si>
    <t>4.6.1</t>
  </si>
  <si>
    <t xml:space="preserve">Участие в конкурсе проектов  физкультурно-спортивных, туристско-спортивных клубов муниципальных общеобразовательных учреждений по организации спортивно-массовой работы </t>
  </si>
  <si>
    <t>4.</t>
  </si>
  <si>
    <t>Совершенствование системы питания в общеобразовательных учреждениях</t>
  </si>
  <si>
    <t>Развитие системы массовой физической культуры и спорта по месту жительства</t>
  </si>
  <si>
    <t xml:space="preserve">Благоустройство территории города </t>
  </si>
  <si>
    <t xml:space="preserve">Реконструкция систем электроснабжения в квартале 9-12 </t>
  </si>
  <si>
    <t>4.28</t>
  </si>
  <si>
    <t>4.30</t>
  </si>
  <si>
    <t>4.31</t>
  </si>
  <si>
    <t>Оснащение современным медицинским оборудованием, внедрение новых хирургических технологий, видеоэндохирургических медицинских технологий</t>
  </si>
  <si>
    <t>3.38</t>
  </si>
  <si>
    <t>3.39</t>
  </si>
  <si>
    <t>3.40</t>
  </si>
  <si>
    <t>3.41</t>
  </si>
  <si>
    <t>3.12</t>
  </si>
  <si>
    <t>3.13</t>
  </si>
  <si>
    <t>4.11</t>
  </si>
  <si>
    <t>4.12</t>
  </si>
  <si>
    <t>3.9</t>
  </si>
  <si>
    <t>4.10</t>
  </si>
  <si>
    <t>1.20</t>
  </si>
  <si>
    <t>1.21</t>
  </si>
  <si>
    <t>1.22</t>
  </si>
  <si>
    <t>1.23</t>
  </si>
  <si>
    <t>1.24</t>
  </si>
  <si>
    <t>2.7.7</t>
  </si>
  <si>
    <t>2.7.8</t>
  </si>
  <si>
    <t>Капитальный ремонт объектов муниципальных учреждений общего образования</t>
  </si>
  <si>
    <t>2.7.9</t>
  </si>
  <si>
    <t>3</t>
  </si>
  <si>
    <t>Оказание адресной материальной помощи</t>
  </si>
  <si>
    <t>3.19</t>
  </si>
  <si>
    <t>G. Содействие занятости населения</t>
  </si>
  <si>
    <t>1.25</t>
  </si>
  <si>
    <t>H.Муниципальное имущество</t>
  </si>
  <si>
    <t>2.9</t>
  </si>
  <si>
    <t>Повышение квалификации кадров:</t>
  </si>
  <si>
    <t xml:space="preserve">Улучшение положения малоимущих семей с детьми и детей, попавших в трудную жизненную ситуацию </t>
  </si>
  <si>
    <t>3.20</t>
  </si>
  <si>
    <t>( в ценах соответствующих лет)</t>
  </si>
  <si>
    <t>№</t>
  </si>
  <si>
    <t>Наименование мероприятия</t>
  </si>
  <si>
    <t xml:space="preserve">Объем финансирования  - всего, тыс.руб. </t>
  </si>
  <si>
    <t>в  том числе:</t>
  </si>
  <si>
    <t>федеральный   бюджет</t>
  </si>
  <si>
    <t xml:space="preserve">краевой бюджет  </t>
  </si>
  <si>
    <t>местный  бюджет</t>
  </si>
  <si>
    <t>внебюджетные источники</t>
  </si>
  <si>
    <t>План</t>
  </si>
  <si>
    <t>Факт</t>
  </si>
  <si>
    <t>Отклонение</t>
  </si>
  <si>
    <t>1.</t>
  </si>
  <si>
    <t>Цель 1. Обеспечение эффективного использования и увеличения экономического потенциала</t>
  </si>
  <si>
    <t xml:space="preserve">А. Производство ядерных материалов </t>
  </si>
  <si>
    <t>1.1</t>
  </si>
  <si>
    <t>2007 год</t>
  </si>
  <si>
    <t>1.2</t>
  </si>
  <si>
    <t>Организация производства W</t>
  </si>
  <si>
    <t>1.3</t>
  </si>
  <si>
    <t>2.7.5</t>
  </si>
  <si>
    <t>Реконструкция детского сада № 32</t>
  </si>
  <si>
    <t>2.7.6</t>
  </si>
  <si>
    <t>____________________</t>
  </si>
  <si>
    <t>________________</t>
  </si>
  <si>
    <t>"____"   _________   2008г.</t>
  </si>
  <si>
    <t xml:space="preserve">        (должность)</t>
  </si>
  <si>
    <t xml:space="preserve">              (ФИО)</t>
  </si>
  <si>
    <t xml:space="preserve">Проведение зональных турниров  по легкой атлетике "Шиповка юных" </t>
  </si>
  <si>
    <t>4.4</t>
  </si>
  <si>
    <t>4.5</t>
  </si>
  <si>
    <t>1.10</t>
  </si>
  <si>
    <t>1.11</t>
  </si>
  <si>
    <t xml:space="preserve">Строительство коттеджного посёлка комплексной застройки по ул.Комсомольская   </t>
  </si>
  <si>
    <t>Укрепление материально-технической базы муниципальных образовательных учреждений:</t>
  </si>
  <si>
    <t>2.7.1</t>
  </si>
  <si>
    <t>Реконструкция школы № 172</t>
  </si>
  <si>
    <t>2.7.2</t>
  </si>
  <si>
    <t>Реконструкция школы № 175</t>
  </si>
  <si>
    <t>2.7.3</t>
  </si>
  <si>
    <t>Реконструкция детского сада № 14</t>
  </si>
  <si>
    <t>2.7.4</t>
  </si>
  <si>
    <t xml:space="preserve"> -   Развитие коммунальной инфраструктуры</t>
  </si>
  <si>
    <t>4.15</t>
  </si>
  <si>
    <t>Модернизация строительного производства, применение современных строительных технологий, увеличение объемов строительства</t>
  </si>
  <si>
    <t xml:space="preserve">Снижение напряжённости на рынке труда </t>
  </si>
  <si>
    <t>Обеспечение  долевого  участия  муниципального образования в  конкурсе  проектов  физкультурно-спортивных, туристско-спортивных клубов</t>
  </si>
  <si>
    <t>5.</t>
  </si>
  <si>
    <t>3.28</t>
  </si>
  <si>
    <t>3.8</t>
  </si>
  <si>
    <t>3.8.1</t>
  </si>
  <si>
    <t>С. Совершенствование защиты населения и территории города от чрезвычайных ситуаций природного и техногенного характера</t>
  </si>
  <si>
    <t>3.22</t>
  </si>
  <si>
    <t xml:space="preserve">D. Обеспечение экологической безопасности и охрана окружающей среды </t>
  </si>
  <si>
    <t>3.23</t>
  </si>
  <si>
    <t xml:space="preserve">D. Развитие дорожной сети и городского транспорта </t>
  </si>
  <si>
    <t>Содействие занятости населения города Зеленогорска</t>
  </si>
  <si>
    <t>Строительство систем электроснабжения в квартале 13 по  ул.Мира</t>
  </si>
  <si>
    <t>ИТОГО по городской целевой программе "Дети" на 2007-2009 годы</t>
  </si>
  <si>
    <t>Создание информационно-правового центра по вопросам развития субъектов малого и среднего предпринимательства</t>
  </si>
  <si>
    <t>1.26</t>
  </si>
  <si>
    <t xml:space="preserve">Строительство парковой зоны обводнённых карьеров в черте города  </t>
  </si>
  <si>
    <t xml:space="preserve">2008 год 
</t>
  </si>
  <si>
    <t>1.14</t>
  </si>
  <si>
    <t xml:space="preserve">          (подпись)</t>
  </si>
  <si>
    <t>3.24</t>
  </si>
  <si>
    <t xml:space="preserve">Реконструкция закрытой части р. Барга от входного оголовка до моста по ул. Калинина    </t>
  </si>
  <si>
    <t>3.25</t>
  </si>
  <si>
    <t>3.26</t>
  </si>
  <si>
    <t>Реконструкция систем электроснабжения в квартале 1-17 (проектно-изыскательские работы)</t>
  </si>
  <si>
    <t>Участие муниципальных дошкольных образовательных учреждений в конкурсе на получение грантовой поддержки</t>
  </si>
  <si>
    <t xml:space="preserve">Участие в грантовом  конкурсе на получение денежного поощрения лучших воспитателей муниципальных дошкольных образовательных учреждений </t>
  </si>
  <si>
    <t>3.</t>
  </si>
  <si>
    <t xml:space="preserve">Приобретение диагностического оборудования </t>
  </si>
  <si>
    <t>Строительство объектов защиты города от весенних паводков р.Барги (проектно-изыскательские работы)</t>
  </si>
  <si>
    <t>4.7.3</t>
  </si>
  <si>
    <t>2.7</t>
  </si>
  <si>
    <t>Повышение профессионального уровня работников учреждений культуры</t>
  </si>
  <si>
    <t>Проведение работ по разграничению 
государственной собственности на землю</t>
  </si>
  <si>
    <t xml:space="preserve">Завершение строительства сетей электроснабжения 10; 04 кВ в кварталах 7-12 поселка индивидуальных застройщиков на 1000 дворов            </t>
  </si>
  <si>
    <t>4.16</t>
  </si>
  <si>
    <t>4.17</t>
  </si>
  <si>
    <t>F. Малый и средний бизнес</t>
  </si>
  <si>
    <t>Объёмы и источники финансирования</t>
  </si>
  <si>
    <t>3.27</t>
  </si>
  <si>
    <t xml:space="preserve">Оснащение медицинским оборудованием стационарного отделения родовспоможения </t>
  </si>
  <si>
    <t>Создание  детской  туристической  базы  в Центре экологии, краеведения и туризма</t>
  </si>
  <si>
    <t>2009-2010</t>
  </si>
  <si>
    <t>Формирование оптимальной структуры муниципального имущества</t>
  </si>
  <si>
    <t>Повышение эффективности управления муниципальным имуществом</t>
  </si>
  <si>
    <t>1.9</t>
  </si>
  <si>
    <t>3.34</t>
  </si>
  <si>
    <t>4</t>
  </si>
  <si>
    <t xml:space="preserve">"Согласовано":  </t>
  </si>
  <si>
    <t>в части объемов финансирования за счет средств местного, краевого и федерального бюджетов</t>
  </si>
  <si>
    <t>Проведение медицинских осмотров работников, занятых на работах с вредными и (или) опасными производственными факторами</t>
  </si>
  <si>
    <t>3.5.1</t>
  </si>
  <si>
    <t>3.5.2</t>
  </si>
  <si>
    <t>3.5.3</t>
  </si>
  <si>
    <t>3.5.4</t>
  </si>
  <si>
    <t>3.5.5</t>
  </si>
  <si>
    <t>3.5.6</t>
  </si>
  <si>
    <t>2012 год</t>
  </si>
  <si>
    <t>2.3</t>
  </si>
  <si>
    <t>Укрепление материально-технической базы организаций здравоохранения:</t>
  </si>
  <si>
    <t>3.8.7</t>
  </si>
  <si>
    <t>Приложение № 3                                                            к комплексной программе                        социально-экономического развития               ЗАТО Зеленогорск на период до 2020 года</t>
  </si>
  <si>
    <t xml:space="preserve">Е. Строительный комплекс </t>
  </si>
  <si>
    <t>1.19</t>
  </si>
  <si>
    <t>Приобретение автомобилей скорой медицинской помощи</t>
  </si>
  <si>
    <t>4.18</t>
  </si>
  <si>
    <t>4.19</t>
  </si>
  <si>
    <t xml:space="preserve">Строительство инженерных сетей и благоустройство ул. Сибирской               </t>
  </si>
  <si>
    <t>4.20</t>
  </si>
  <si>
    <t>4.21</t>
  </si>
  <si>
    <t>4.22</t>
  </si>
  <si>
    <t>42 воспитателя приняли
 участие в грантовом конкурсе на получение денежного поощрения, 22 из них стали победителями.</t>
  </si>
  <si>
    <t>2.12</t>
  </si>
  <si>
    <t>2.12.1</t>
  </si>
  <si>
    <t>2.12.2</t>
  </si>
  <si>
    <t>2.12.3</t>
  </si>
  <si>
    <t>2.12.4</t>
  </si>
  <si>
    <t>2.12.5</t>
  </si>
  <si>
    <t>2.12.6</t>
  </si>
  <si>
    <t>2.12.7</t>
  </si>
  <si>
    <t>2.12.8</t>
  </si>
  <si>
    <t>2.12.9</t>
  </si>
  <si>
    <t>2.13</t>
  </si>
  <si>
    <t>2.13.1</t>
  </si>
  <si>
    <t>2.13.2</t>
  </si>
  <si>
    <t>2.13.3</t>
  </si>
  <si>
    <t>Приобретение оборудования, транспортных средств, спортивного инвентаря и обмундирования</t>
  </si>
  <si>
    <t>4.7.4</t>
  </si>
  <si>
    <t xml:space="preserve">Доведение дамб ярусов на Красноярской ГРЭС-2 до проектных отметок  </t>
  </si>
  <si>
    <t>Оборудование дворов многоквартирных жилых домов контейнерными площадками с мусоросборниками</t>
  </si>
  <si>
    <t>Строительство жилья за счёт средств инвесторов:</t>
  </si>
  <si>
    <t>Строительство жилых домов в посёлке  Октябрьский</t>
  </si>
  <si>
    <t>Реконструкция дворовых территорий многоквартирных домов</t>
  </si>
  <si>
    <t xml:space="preserve">Капитальный ремонт многоквартирных домов          </t>
  </si>
  <si>
    <t xml:space="preserve">Капитальный ремонт лифтов в многоквартирных домах                     </t>
  </si>
  <si>
    <t>Замена лифтов в многоквартирных домах</t>
  </si>
  <si>
    <t xml:space="preserve">Участвовало меньшее количество иногородних..  </t>
  </si>
  <si>
    <t>городской целевой программы "Дети" за 2007 год  (мероприятие № 2.4) - в сфере образования</t>
  </si>
  <si>
    <t>Примечание*</t>
  </si>
  <si>
    <t>11.</t>
  </si>
  <si>
    <t>1.18</t>
  </si>
  <si>
    <t xml:space="preserve">Городская целевая программа «Комплексные меры по преодолению распространения  наркомании, пьянства и алкоголизма в ЗАТО г.Зеленогорске» </t>
  </si>
  <si>
    <t xml:space="preserve">№ </t>
  </si>
  <si>
    <t>3.40-1</t>
  </si>
  <si>
    <t>Обеспечение экологической безопасности энергообъектов Красноярской ГРЭС-2</t>
  </si>
  <si>
    <t>4.6.1-1</t>
  </si>
  <si>
    <t>Совершенствование форм  подготовки педагогических кадров и административно-управленческого персонала</t>
  </si>
  <si>
    <t>Строительство 8-квартирного жилого дома</t>
  </si>
  <si>
    <t>Реконструкция жилищно-эксплуатационной конторы № 3 и переоборудование её под муниципальный архив</t>
  </si>
  <si>
    <t>Утратил силу (решение от 26.04.2012 №25-159р)</t>
  </si>
  <si>
    <t>Капитальный ремонт объектов здравоохранения филиала ФГБУЗ СКЦ ФМБА России КБ № 42</t>
  </si>
  <si>
    <t>Техническое переоснащение и обновление инженерного оборудования филиала ФГБУЗ СКЦ ФМБА России КБ № 42</t>
  </si>
  <si>
    <t>Развитие информационной системы здравоохранения на основе  компьютеризации медицинских служб филиала ФГБУЗ СКЦ ФМБА России КБ № 42</t>
  </si>
  <si>
    <t xml:space="preserve">Реализация мероприятий по обеспечению антитеррористической защищенности зданий филиала ФГБУЗ СКЦ ФМБА России КБ № 42
</t>
  </si>
  <si>
    <t>Организация научной деятельности медицинских работников филиала ФГБУЗ СКЦ ФМБА России 
КБ № 42</t>
  </si>
  <si>
    <t>Участие специалистов филиала ФГБУЗ СКЦ ФМБА России КБ № 42 в конференциях, семинарах, симпозиумах, обучение на курсах повышения квалификации</t>
  </si>
  <si>
    <t>Реконструкция зданий пожарных частей ФГКУ «Специальное управление ФПС № 19 МЧС России»</t>
  </si>
  <si>
    <t xml:space="preserve">Техническое переоснащение и обновление оборудования ФГКУ «Специальное управление ФПС № 19 МЧС России» </t>
  </si>
  <si>
    <t>3.15-1</t>
  </si>
  <si>
    <t>Приложение № 5</t>
  </si>
  <si>
    <t xml:space="preserve">к комплексной программе </t>
  </si>
  <si>
    <t xml:space="preserve">социально-экономического развития </t>
  </si>
  <si>
    <t>ЗАТО Зеленогорск на период до 2020 года</t>
  </si>
  <si>
    <t>Перечень объектов капитального строительства</t>
  </si>
  <si>
    <t>4.7.1-1</t>
  </si>
  <si>
    <t>4.7.1-2</t>
  </si>
  <si>
    <t>Строительство жилого дома №2 в районе ул.Юбилейная</t>
  </si>
  <si>
    <t>Строительство жилого дома №1 в районе ул.Юбилейная</t>
  </si>
  <si>
    <t xml:space="preserve">Создание физико-математического лицея </t>
  </si>
  <si>
    <t>Приложение № 10
к решению Совета депутатов ЗАТО г.Зеленогорска 
от «___» ____________2009 г.  № ___________</t>
  </si>
  <si>
    <t>Наименование объекта</t>
  </si>
  <si>
    <t>Мощность объекта</t>
  </si>
  <si>
    <t>Сроки строительства</t>
  </si>
  <si>
    <t>Сметная стоимость строительства в ценах 2001 года,        тыс.рублей</t>
  </si>
  <si>
    <t>Остаток сметной стоимости на начало года в ценах 2001 года, тыс.рублей</t>
  </si>
  <si>
    <t>Остаток сметной стоимости на начало года в ценах соответствующих лет, 
тыс.рублей</t>
  </si>
  <si>
    <t xml:space="preserve">Объем капитальных вложений в ценах соответствующих лет, тыс.рублей </t>
  </si>
  <si>
    <t>Всего</t>
  </si>
  <si>
    <t>в том числе</t>
  </si>
  <si>
    <t xml:space="preserve">федеральный бюджет </t>
  </si>
  <si>
    <t>Цель 2. Рост образовательного, культурного и духовного потенциала</t>
  </si>
  <si>
    <t>Городская целевая программа "Дети" на 2007-2009 годы 
- устройство быстровозводимой крытой площадки на территории школы № 167</t>
  </si>
  <si>
    <r>
      <t xml:space="preserve">                                                                   2007 год 
</t>
    </r>
    <r>
      <rPr>
        <sz val="10"/>
        <rFont val="Times New Roman"/>
        <family val="1"/>
      </rPr>
      <t xml:space="preserve">
</t>
    </r>
  </si>
  <si>
    <r>
      <t xml:space="preserve">                                                                   2008 год 
</t>
    </r>
    <r>
      <rPr>
        <sz val="10"/>
        <rFont val="Times New Roman"/>
        <family val="1"/>
      </rPr>
      <t xml:space="preserve">
</t>
    </r>
  </si>
  <si>
    <r>
      <t xml:space="preserve">                                                                   2009 год 
</t>
    </r>
    <r>
      <rPr>
        <sz val="10"/>
        <rFont val="Times New Roman"/>
        <family val="1"/>
      </rPr>
      <t xml:space="preserve">
</t>
    </r>
  </si>
  <si>
    <r>
      <t xml:space="preserve">                                                                   2010 год 
</t>
    </r>
    <r>
      <rPr>
        <sz val="10"/>
        <rFont val="Times New Roman"/>
        <family val="1"/>
      </rPr>
      <t xml:space="preserve">
</t>
    </r>
  </si>
  <si>
    <r>
      <t xml:space="preserve">                                                                   2011 год 
</t>
    </r>
    <r>
      <rPr>
        <sz val="10"/>
        <rFont val="Times New Roman"/>
        <family val="1"/>
      </rPr>
      <t xml:space="preserve">
</t>
    </r>
  </si>
  <si>
    <r>
      <t xml:space="preserve">                                                                   2012 год 
</t>
    </r>
    <r>
      <rPr>
        <sz val="10"/>
        <rFont val="Times New Roman"/>
        <family val="1"/>
      </rPr>
      <t xml:space="preserve">
</t>
    </r>
  </si>
  <si>
    <r>
      <t xml:space="preserve">                                                                   2013 год 
</t>
    </r>
    <r>
      <rPr>
        <sz val="10"/>
        <rFont val="Times New Roman"/>
        <family val="1"/>
      </rPr>
      <t xml:space="preserve">
</t>
    </r>
  </si>
  <si>
    <r>
      <t xml:space="preserve">                                                                   2014 год 
</t>
    </r>
    <r>
      <rPr>
        <sz val="10"/>
        <rFont val="Times New Roman"/>
        <family val="1"/>
      </rPr>
      <t xml:space="preserve">
</t>
    </r>
  </si>
  <si>
    <r>
      <t xml:space="preserve">                                                                   2015 год 
</t>
    </r>
    <r>
      <rPr>
        <sz val="10"/>
        <rFont val="Times New Roman"/>
        <family val="1"/>
      </rPr>
      <t xml:space="preserve">
</t>
    </r>
  </si>
  <si>
    <t>680 учащихся</t>
  </si>
  <si>
    <t>1000 учащихся</t>
  </si>
  <si>
    <t>950 мест</t>
  </si>
  <si>
    <t>167 мест</t>
  </si>
  <si>
    <t>2006-2007</t>
  </si>
  <si>
    <t>150 мест</t>
  </si>
  <si>
    <t>Реконструкция и расширение картодрома (проектно-изыскатеьские работы)</t>
  </si>
  <si>
    <t>13500,0 кв.м</t>
  </si>
  <si>
    <t>B. Охрана здоровья населения и формирование здорового образа жизни</t>
  </si>
  <si>
    <t xml:space="preserve">     - Здравоохранение</t>
  </si>
  <si>
    <t xml:space="preserve">     - Физическая культура и спорт</t>
  </si>
  <si>
    <t>1000 мест</t>
  </si>
  <si>
    <t>22 м</t>
  </si>
  <si>
    <t>2,35 га</t>
  </si>
  <si>
    <t>2003-2007</t>
  </si>
  <si>
    <t>C. Совершенствование защиты населения и территории города от чрезвычайных ситуаций природного и техногенного характера</t>
  </si>
  <si>
    <t xml:space="preserve">Городская целевая программа «Пожарная безопасность в г. Зеленогорске»:
 - реконструкция системы дымоудаления в многоквартирных домах  
</t>
  </si>
  <si>
    <t>пожарные депо на 8 машино-выездов</t>
  </si>
  <si>
    <t>D. Обеспечение экологической безопасности и охрана окружающей среды</t>
  </si>
  <si>
    <t xml:space="preserve">     -  Жилищно-коммунальное хозяйство</t>
  </si>
  <si>
    <t>230 тыс. куб.м</t>
  </si>
  <si>
    <t>2006-2015</t>
  </si>
  <si>
    <t>500 м п.</t>
  </si>
  <si>
    <t>2006-2010</t>
  </si>
  <si>
    <t>A. Улучшение архитектурного облика города</t>
  </si>
  <si>
    <t>56 га</t>
  </si>
  <si>
    <t>B. Формирование рынка доступного жилья и обеспечение безопасных и комфортных условий проживания в нем</t>
  </si>
  <si>
    <t xml:space="preserve">Строительство социального жилья </t>
  </si>
  <si>
    <t>Строительство жилья за счёт средств инвесторов</t>
  </si>
  <si>
    <t>7,6 га</t>
  </si>
  <si>
    <t>2006-2020</t>
  </si>
  <si>
    <t>35 га</t>
  </si>
  <si>
    <t>2006-2017</t>
  </si>
  <si>
    <t>16,3 км</t>
  </si>
  <si>
    <t>638 м</t>
  </si>
  <si>
    <t>1,5 км</t>
  </si>
  <si>
    <t>1,2 км</t>
  </si>
  <si>
    <t>18,0 км</t>
  </si>
  <si>
    <t>360 м</t>
  </si>
  <si>
    <t>1,7 км</t>
  </si>
  <si>
    <t xml:space="preserve">1600 кВт </t>
  </si>
  <si>
    <t>2,38 км</t>
  </si>
  <si>
    <t>2006-2008</t>
  </si>
  <si>
    <t>1420 м</t>
  </si>
  <si>
    <t>13,9 км</t>
  </si>
  <si>
    <t>F. Строительство объектов органов местного самоуправления</t>
  </si>
  <si>
    <t>Итого по программе</t>
  </si>
  <si>
    <t>Строительство бытовых помещений искусственного футбольного поля</t>
  </si>
  <si>
    <t>Строительство учебно-тренировочной пожарной вышки</t>
  </si>
  <si>
    <t>2.8-1</t>
  </si>
  <si>
    <t>3.15-2</t>
  </si>
  <si>
    <t>Утратил силу (решение от 25.04.2013 №…..)</t>
  </si>
  <si>
    <t xml:space="preserve">Городская целевая программа «Пожарная безопасность в г. Зеленогорске»:
 - строительство сетей питьевого хозяйственного водопровода в посёлке Орловка
</t>
  </si>
  <si>
    <t xml:space="preserve">Городская целевая программа «Пожарная безопасность в г. Зеленогорске»:
 - строительство закольцовки водопровода посёлка Орловка (ул. Сибирская (Урожайная))
</t>
  </si>
  <si>
    <t>1,1 км</t>
  </si>
  <si>
    <t>3.27.2</t>
  </si>
  <si>
    <t>3.27.4-1</t>
  </si>
  <si>
    <t>3.27.4-2</t>
  </si>
  <si>
    <t>Устройство спортивной площадки для общефизической подготовки путём переоборудования имеющейся спортивной площадки Муниципального бюджетного учреждения "Спортивный комплекс"</t>
  </si>
  <si>
    <t>25 тыс. посещений в год</t>
  </si>
  <si>
    <t>611 кв. м</t>
  </si>
  <si>
    <t>3650,2 кв. м</t>
  </si>
  <si>
    <t>212,1 кв. м</t>
  </si>
  <si>
    <t>249,6 кв. м</t>
  </si>
  <si>
    <t>1080 кв. м</t>
  </si>
  <si>
    <t>290 кв. м</t>
  </si>
  <si>
    <t>273,9 кв. м</t>
  </si>
  <si>
    <t>14506,3 кв. м</t>
  </si>
  <si>
    <t>42000 куб. м</t>
  </si>
  <si>
    <t>58100,0 кв. м</t>
  </si>
  <si>
    <t>50 куб. м/сек</t>
  </si>
  <si>
    <t>6876,0 кв. м</t>
  </si>
  <si>
    <t>462,2 кв. м</t>
  </si>
  <si>
    <t>4300,0 кв. м</t>
  </si>
  <si>
    <t>2683,9 кв. м</t>
  </si>
  <si>
    <t>3416,6 кв. м</t>
  </si>
  <si>
    <t>4171,3  кв. м</t>
  </si>
  <si>
    <t>192,0 кв. м</t>
  </si>
  <si>
    <t>6483,0 кв. м</t>
  </si>
  <si>
    <t>386,0 кв. м</t>
  </si>
  <si>
    <t>Городская целевая программа  «Поддержка развития и деятельности товариществ собственников жилья на территории г.Зеленогорска»</t>
  </si>
  <si>
    <t>Утратил силу (решение от 25.04.2013 № 37-218р)</t>
  </si>
  <si>
    <t>4.28-1</t>
  </si>
  <si>
    <t xml:space="preserve">Модернизация технологического оборудования насосно-фильтровальной  станции с внедрением автоматизированной системы управления технологическим процессом водоподготовки </t>
  </si>
  <si>
    <t>4.7.1-3</t>
  </si>
  <si>
    <t>Строительство жилого дома №3 в районе ул.Юбилейная</t>
  </si>
  <si>
    <t>2082,7 кв. м</t>
  </si>
  <si>
    <t>Капитальный ремонт паромной переправы через реку Кан</t>
  </si>
  <si>
    <t>ПАРОМ!!</t>
  </si>
  <si>
    <t>Утратил силу (решение от 25.04.2013 № 37-218р.)</t>
  </si>
  <si>
    <t>4.28-2</t>
  </si>
  <si>
    <t>Изменить в прил7</t>
  </si>
  <si>
    <t>3.6-1</t>
  </si>
  <si>
    <t xml:space="preserve">Реконструкция, модернизация и ремонт улично-дорожной сети </t>
  </si>
  <si>
    <t>Утратил силу (решение от 25.04.2013 №37-218р)</t>
  </si>
  <si>
    <t>Муниципальная программа энергетической эффективности и энергосбережения на территории ЗАТО г.Зеленогорска на 2010-2020 годы</t>
  </si>
  <si>
    <t>Итого по разделу  «Развитие образования»</t>
  </si>
  <si>
    <t>Утратил силу (решение от 24.04.2014 № 52-299р)</t>
  </si>
  <si>
    <t xml:space="preserve">Создание многофункционального центра предоставления государственных и муниципальных услуг </t>
  </si>
  <si>
    <t>2.7.12-1</t>
  </si>
  <si>
    <t>4.36</t>
  </si>
  <si>
    <t>Строительство теплосети диаметром 800 мм вдоль автодороги № 2 в микрорайоне 23
 (проектно-изыскательские работы)</t>
  </si>
  <si>
    <t>Итого по разделу «Развитие инфраструктуры,обеспечивающей оказание государственных и муниципальных услуг (функций)»</t>
  </si>
  <si>
    <t>E.  Развитие инфраструктуры, обеспечивающей оказание государственных и муниципальных услуг (осуществление функций)</t>
  </si>
  <si>
    <t>Капитальный ремонт прочих объектов муниципальных учреждений образования</t>
  </si>
  <si>
    <t>Реконструкция детского сада № 15 (проектно-изыскательские работы)</t>
  </si>
  <si>
    <t>Реконструкция Центра дополнительного образования детей «Перспектива» (проектно-изыскательские работы)</t>
  </si>
  <si>
    <t>Утратил силу (решение от 14.04.2015 № 9-45р)</t>
  </si>
  <si>
    <t>Внедрение новых форм профилактической деятельности по предотвращению правонарушений и методов оперативного реагирования</t>
  </si>
  <si>
    <t>2016 год</t>
  </si>
  <si>
    <t>2017 год</t>
  </si>
  <si>
    <t>2018 год</t>
  </si>
  <si>
    <t>2019 год</t>
  </si>
  <si>
    <t>2020 год</t>
  </si>
  <si>
    <t>4.31-1</t>
  </si>
  <si>
    <t>4.31-2</t>
  </si>
  <si>
    <t>4.31-3</t>
  </si>
  <si>
    <t>Итого по разделу «Развитие связи»</t>
  </si>
  <si>
    <t>Актуализация  Генерального плана г. Зеленогорска</t>
  </si>
  <si>
    <t>Разработка проектов по планировке территорий</t>
  </si>
  <si>
    <t xml:space="preserve"> 4.3-1</t>
  </si>
  <si>
    <t>Обеспечение условий доступности объектов и услуг для инвалидов</t>
  </si>
  <si>
    <t>3.15-3</t>
  </si>
  <si>
    <t>3.19-1</t>
  </si>
  <si>
    <t xml:space="preserve">Развитие адаптивной физической культуры и спорта </t>
  </si>
  <si>
    <t xml:space="preserve"> 4.3-2</t>
  </si>
  <si>
    <t xml:space="preserve"> 4.3-3</t>
  </si>
  <si>
    <t>3.15-1-1</t>
  </si>
  <si>
    <t>Модернизация, техническое  переоборудование студийных аппаратных Муниципального унитарного предприятия «Телерадиокомпания «Зеленогорск»</t>
  </si>
  <si>
    <t>Капитальный ремонт зданий радиотелепередающего центра Муниципального унитарного предприятия «Телерадиокомпания «Зеленогорск»</t>
  </si>
  <si>
    <t>Установка системы резервирования электропитания радиотелепередающего центра Муниципального унитарного предприятия «Телерадиокомпания «Зеленогорск»</t>
  </si>
  <si>
    <t>Реконструкция нежилого здания,  расположенного по адресу г. Зеленогорск, ул. Гоголя 15  под спальный корпус (Общежитие) для размещения одарённых детей в области спорта</t>
  </si>
  <si>
    <t xml:space="preserve">Приведение к единому архитектурному стилю внешнего вида нестационарных торговых объектов  </t>
  </si>
  <si>
    <t>2.2-1</t>
  </si>
  <si>
    <t>2.2-2</t>
  </si>
  <si>
    <t>2.3-1</t>
  </si>
  <si>
    <t>Модернизация основного технологического оборудования (2007-2015 годы)
Модернизация разделительного производства АО «ПО ЭХЗ» (2016-2025 годы)</t>
  </si>
  <si>
    <t>Городская целевая программа «Развитие субъектов  малого и среднего  предпринимательства в городе Зеленогорске» (2008-2013 годы)
Муниципальная программа «Развитие малого и среднего  предпринимательства в городе Зеленогорске» (2014-2020 годы)</t>
  </si>
  <si>
    <t xml:space="preserve"> 3.1-1</t>
  </si>
  <si>
    <t>Муниципальная программа «Комплексные меры противодействия терроризму и экстремизму»</t>
  </si>
  <si>
    <t>3.29-1</t>
  </si>
  <si>
    <t>Приобретение спасательных средств и оборудования</t>
  </si>
  <si>
    <t>3.29-2</t>
  </si>
  <si>
    <t>3.19-2</t>
  </si>
  <si>
    <t xml:space="preserve"> 3.6-2</t>
  </si>
  <si>
    <t>Проведение массовых скринингов здоровья в рамках диспансеризации и профилактических осмотров</t>
  </si>
  <si>
    <t xml:space="preserve"> 3.9.9</t>
  </si>
  <si>
    <t xml:space="preserve"> 3.9.10</t>
  </si>
  <si>
    <t>3.40-2</t>
  </si>
  <si>
    <t>Природоохранные мероприятия организаций города</t>
  </si>
  <si>
    <t>Изготовление контейнеров для сбора и накопления вторичных материальных ресурсов (бутылки ПЭТФ)</t>
  </si>
  <si>
    <t>4.20-1</t>
  </si>
  <si>
    <t>Строительство хозяйственно-питьевого водопровода в посёлке индивидуальных застройщиков на 1000 дворов</t>
  </si>
  <si>
    <t>4.28-3</t>
  </si>
  <si>
    <t>Монтаж тепловых узлов ввода к жилым домам индивидуального посёлка</t>
  </si>
  <si>
    <t>Городская целевая программа «Повышение безопасности дорожного движения» (2010-2013 годы)
Подпрограмма «Повышение безопасности дорожного движения в городе Зеленогорске» муниципальной программы «Развитие транспортной системы в городе Зеленогорске» (2014-2020 годы)</t>
  </si>
  <si>
    <t xml:space="preserve">Городская целевая программа «Пожарная безопасность в г.Зеленогорске» (2008-2013 годы)
Подпрограмма «Пожарная безопасность в г.Зеленогорске» муниципальной программы «Защита населения и территории города Зеленогорска от чрезвычайных ситуаций природного и техногенного характера» (2014-2020 годы) 
</t>
  </si>
  <si>
    <r>
      <t xml:space="preserve">Реконструкция жилищно-эксплуатационной конторы №6 и создание на её базе спортивного </t>
    </r>
    <r>
      <rPr>
        <sz val="12"/>
        <rFont val="Times New Roman"/>
        <family val="1"/>
      </rPr>
      <t>комплекса</t>
    </r>
  </si>
  <si>
    <t>Предупреждение возникновения на территории города  чрезвычайных ситуаций природного характера</t>
  </si>
  <si>
    <t>Обеспечение рационального использования водных ресурсов в производственном процессе  Красноярской ГРЭС-2</t>
  </si>
  <si>
    <t>4.32</t>
  </si>
  <si>
    <t>Реконструкция автодороги вдоль карьера от ул.Парковая до ул.Майское шоссе</t>
  </si>
  <si>
    <t>Внедрение новых форм организации досуга населения (2007-2015)
Внедрение новых форм организации культурного досуга разновозрастных групп населения (2016-2020)</t>
  </si>
  <si>
    <t>Пополнение видового состава животных в МБУ«Зоопарк» (2014 год)
Создание зоны отдыха на территории МБУ «Зоопарк» (2016-2020 годы)</t>
  </si>
  <si>
    <t>Создание и развитие деятельности городского молодёжного центра (2011-2015 годы)
Развитие деятельности городского молодёжного центра (2016-2020 годы)</t>
  </si>
  <si>
    <t>Внедрение современных механизмов и технологий общего образования</t>
  </si>
  <si>
    <t>2.2-3</t>
  </si>
  <si>
    <t>Выявление, развитие  и поддержка одарённых детей в учреждениях образования</t>
  </si>
  <si>
    <t xml:space="preserve">Организация муниципального  оздоровительного лагеря (центра) на базе МОУ ДОД ЦДОД «Центр экологии, краеведения и туризма» (2011-2013 годы)
Развитие деятельности оздоровительно-образовательной базы отдыха «Зеленогорская» (2016-2020 годы)
</t>
  </si>
  <si>
    <t xml:space="preserve">Организация и проведение городских конкурсов профессионального  мастерства </t>
  </si>
  <si>
    <t>Совершенствование форм инклюзивного образования детей</t>
  </si>
  <si>
    <t>Развитие системы профильного обучения</t>
  </si>
  <si>
    <t>Оказание услуг по проведению диспансеризации определённых групп взрослого населения (2013-2015 годы)
Оказание услуг по проведению диспансеризации определённых групп населения (2016-2020 годы)</t>
  </si>
  <si>
    <t xml:space="preserve">Устройство плоскостных спортивных сооружений и обустройство рекреационных зон </t>
  </si>
  <si>
    <t>Строительство уличного освещения</t>
  </si>
  <si>
    <r>
      <t>Оказание медицинской помощи населению близлежащих районов на базе межрайонного центра филиала ФГБУЗ СКЦ ФМБА России КБ № 42 (2007-2015 годы)</t>
    </r>
    <r>
      <rPr>
        <strike/>
        <sz val="12"/>
        <rFont val="Times New Roman"/>
        <family val="1"/>
      </rPr>
      <t xml:space="preserve">
</t>
    </r>
    <r>
      <rPr>
        <sz val="12"/>
        <rFont val="Times New Roman"/>
        <family val="1"/>
      </rPr>
      <t>Организация и развитие деятельности многопрофильного специализированного межрайонного центра на базе филиала ФГБУЗ СКЦ ФМБА России КБ № 42 (2016-2020 годы)</t>
    </r>
    <r>
      <rPr>
        <strike/>
        <sz val="12"/>
        <rFont val="Times New Roman"/>
        <family val="1"/>
      </rPr>
      <t xml:space="preserve">
</t>
    </r>
  </si>
  <si>
    <t>Организация и развитие отделения профилактики на базе городской поликлиники</t>
  </si>
  <si>
    <t xml:space="preserve"> 3.6-3</t>
  </si>
  <si>
    <t xml:space="preserve"> 3.6-4</t>
  </si>
  <si>
    <t>Приобретение современного диагностического и лечебного оборудования</t>
  </si>
  <si>
    <t>Оказание дорогостоящих высококвалифицированных видов медицинской помощи населению города (2007-2015 годы)
Оказание высокотехнологичной медицинской помощи населению города (2016-2020 годы)</t>
  </si>
  <si>
    <t xml:space="preserve">Создание отделения сестринского ухода 
</t>
  </si>
  <si>
    <t>Совершенствование работы кабинета по оказанию неотложной помощи при амбулаторно-поликлинических учреждениях</t>
  </si>
  <si>
    <t>Внедрение современных методов медицинской реабилитации</t>
  </si>
  <si>
    <t xml:space="preserve">Реконструкция и расширение картодрома </t>
  </si>
  <si>
    <t>Городская целевая программа «Охрана окружающей среды» (2010-2013 годы)
Подпрограмма «Охрана окружающей среды» муниципальной программы «Охрана окружающей среды и защита городских лесов на  территории города Зеленогорска» (2014-2020 годы)</t>
  </si>
  <si>
    <t>Итого по разделу «Производство ядерных материалов»</t>
  </si>
  <si>
    <t xml:space="preserve">Приобретение специальной техники     </t>
  </si>
  <si>
    <t>Итого по разделу «Прочие производства»</t>
  </si>
  <si>
    <t>Городская целевая программа «Дети» на 2007-2009 годы 
- устройство быстровозводимой крытой площадки на территории школы № 167</t>
  </si>
  <si>
    <r>
      <t xml:space="preserve">                                                                2007 год 
</t>
    </r>
    <r>
      <rPr>
        <sz val="10"/>
        <rFont val="Times New Roman"/>
        <family val="1"/>
      </rPr>
      <t xml:space="preserve">
</t>
    </r>
  </si>
  <si>
    <r>
      <t xml:space="preserve">                                                                2008 год 
</t>
    </r>
    <r>
      <rPr>
        <sz val="10"/>
        <rFont val="Times New Roman"/>
        <family val="1"/>
      </rPr>
      <t xml:space="preserve">
</t>
    </r>
  </si>
  <si>
    <r>
      <t xml:space="preserve">                                                                2009 год 
</t>
    </r>
    <r>
      <rPr>
        <sz val="10"/>
        <rFont val="Times New Roman"/>
        <family val="1"/>
      </rPr>
      <t xml:space="preserve">
</t>
    </r>
  </si>
  <si>
    <r>
      <t xml:space="preserve">                                                                2010 год 
</t>
    </r>
    <r>
      <rPr>
        <sz val="10"/>
        <rFont val="Times New Roman"/>
        <family val="1"/>
      </rPr>
      <t xml:space="preserve">
</t>
    </r>
  </si>
  <si>
    <r>
      <t xml:space="preserve">                                                                2011 год 
</t>
    </r>
    <r>
      <rPr>
        <sz val="10"/>
        <rFont val="Times New Roman"/>
        <family val="1"/>
      </rPr>
      <t xml:space="preserve">
</t>
    </r>
  </si>
  <si>
    <r>
      <t xml:space="preserve">                                                                2012 год 
</t>
    </r>
    <r>
      <rPr>
        <sz val="10"/>
        <rFont val="Times New Roman"/>
        <family val="1"/>
      </rPr>
      <t xml:space="preserve">
</t>
    </r>
  </si>
  <si>
    <r>
      <t xml:space="preserve">                                                                2013 год 
</t>
    </r>
    <r>
      <rPr>
        <sz val="10"/>
        <rFont val="Times New Roman"/>
        <family val="1"/>
      </rPr>
      <t xml:space="preserve">
</t>
    </r>
  </si>
  <si>
    <r>
      <t xml:space="preserve">                                                                2014 год 
</t>
    </r>
    <r>
      <rPr>
        <sz val="10"/>
        <rFont val="Times New Roman"/>
        <family val="1"/>
      </rPr>
      <t xml:space="preserve">
</t>
    </r>
  </si>
  <si>
    <r>
      <t xml:space="preserve">                                                                2015 год 
</t>
    </r>
    <r>
      <rPr>
        <sz val="10"/>
        <rFont val="Times New Roman"/>
        <family val="1"/>
      </rPr>
      <t xml:space="preserve">
</t>
    </r>
  </si>
  <si>
    <r>
      <t xml:space="preserve">                                                                2016 год 
</t>
    </r>
    <r>
      <rPr>
        <sz val="10"/>
        <rFont val="Times New Roman"/>
        <family val="1"/>
      </rPr>
      <t xml:space="preserve">
</t>
    </r>
  </si>
  <si>
    <r>
      <t xml:space="preserve">                                                                2017 год 
</t>
    </r>
    <r>
      <rPr>
        <sz val="10"/>
        <rFont val="Times New Roman"/>
        <family val="1"/>
      </rPr>
      <t xml:space="preserve">
</t>
    </r>
  </si>
  <si>
    <r>
      <t xml:space="preserve">                                                                2018 год 
</t>
    </r>
    <r>
      <rPr>
        <sz val="10"/>
        <rFont val="Times New Roman"/>
        <family val="1"/>
      </rPr>
      <t xml:space="preserve">
</t>
    </r>
  </si>
  <si>
    <r>
      <t xml:space="preserve">                                                                2019 год 
</t>
    </r>
    <r>
      <rPr>
        <sz val="10"/>
        <rFont val="Times New Roman"/>
        <family val="1"/>
      </rPr>
      <t xml:space="preserve">
</t>
    </r>
  </si>
  <si>
    <r>
      <t xml:space="preserve">                                                                2020 год 
</t>
    </r>
    <r>
      <rPr>
        <sz val="10"/>
        <rFont val="Times New Roman"/>
        <family val="1"/>
      </rPr>
      <t xml:space="preserve">
</t>
    </r>
  </si>
  <si>
    <t xml:space="preserve">Утратил силу (решение от 14.04.2015 № 9-45р)
</t>
  </si>
  <si>
    <t>2008-2011</t>
  </si>
  <si>
    <t>2007-2011</t>
  </si>
  <si>
    <t>2008-2009</t>
  </si>
  <si>
    <t>2007-2009</t>
  </si>
  <si>
    <t>2009-2011</t>
  </si>
  <si>
    <t>1152,0 кв. м</t>
  </si>
  <si>
    <t>2011-2014</t>
  </si>
  <si>
    <t>2770,9 кв. м</t>
  </si>
  <si>
    <t>2009-2013</t>
  </si>
  <si>
    <t>Утратил силу (решение от 24.04.2014 №52-299р)</t>
  </si>
  <si>
    <t>2009-2020</t>
  </si>
  <si>
    <t>2003-2020</t>
  </si>
  <si>
    <t>2007-2019</t>
  </si>
  <si>
    <t>2007-2025</t>
  </si>
  <si>
    <t>2006-2025</t>
  </si>
  <si>
    <t>2007-2020</t>
  </si>
  <si>
    <t>3,56 га</t>
  </si>
  <si>
    <t>2015-2019</t>
  </si>
  <si>
    <t>2007-2018</t>
  </si>
  <si>
    <t>2675 п.м</t>
  </si>
  <si>
    <t>2016-2017</t>
  </si>
  <si>
    <t>3,0 км</t>
  </si>
  <si>
    <t>1598,9 кв. м</t>
  </si>
  <si>
    <t>2013-2020</t>
  </si>
  <si>
    <t xml:space="preserve">Строительство уличного освещения </t>
  </si>
  <si>
    <t xml:space="preserve">                                       Приложение № 5
                                       к решению Совета депутатов 
                                       ЗАТО г. Зеленогорска 
                                       от 25.02.2016 № 19-120р    
                                              Приложение № 5  
                                              к комплексной программе
                                              социально-экономического развития 
                                              ЗАТО Зеленогорск на период до 2020 года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</si>
</sst>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р_._-;\-* #,##0.0_р_._-;_-* &quot;-&quot;??_р_._-;_-@_-"/>
    <numFmt numFmtId="173" formatCode="_-* #,##0.0_р_._-;\-* #,##0.0_р_._-;_-* &quot;-&quot;?_р_._-;_-@_-"/>
    <numFmt numFmtId="174" formatCode="0.0"/>
    <numFmt numFmtId="175" formatCode="_-* #,##0_р_._-;\-* #,##0_р_._-;_-* &quot;-&quot;??_р_._-;_-@_-"/>
    <numFmt numFmtId="176" formatCode="0.000"/>
    <numFmt numFmtId="177" formatCode="#,##0.0"/>
    <numFmt numFmtId="178" formatCode="#,##0.000000"/>
    <numFmt numFmtId="179" formatCode="#,##0.000"/>
    <numFmt numFmtId="180" formatCode="_-* #,##0.000_р_._-;\-* #,##0.000_р_._-;_-* &quot;-&quot;??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.0_р_._-;\-* #,##0.0_р_._-;_-* \-??_р_._-;_-@_-"/>
    <numFmt numFmtId="186" formatCode="_-* #,##0_р_._-;\-* #,##0_р_._-;_-* \-??_р_._-;_-@_-"/>
    <numFmt numFmtId="187" formatCode="[$-FC19]d\ mmmm\ yyyy\ &quot;г.&quot;"/>
    <numFmt numFmtId="188" formatCode="_(* #,##0.0_);_(* \(#,##0.0\);_(* &quot;-&quot;??_);_(@_)"/>
    <numFmt numFmtId="189" formatCode="_(* #,##0_);_(* \(#,##0\);_(* &quot;-&quot;??_);_(@_)"/>
    <numFmt numFmtId="190" formatCode="_(* #,##0.000_);_(* \(#,##0.000\);_(* &quot;-&quot;??_);_(@_)"/>
    <numFmt numFmtId="191" formatCode="_(* #,##0.0000_);_(* \(#,##0.0000\);_(* &quot;-&quot;??_);_(@_)"/>
    <numFmt numFmtId="192" formatCode="_(* #,##0.00000_);_(* \(#,##0.00000\);_(* &quot;-&quot;??_);_(@_)"/>
    <numFmt numFmtId="193" formatCode="_(* #,##0.000000_);_(* \(#,##0.000000\);_(* &quot;-&quot;??_);_(@_)"/>
    <numFmt numFmtId="194" formatCode="_-* #,##0.000_р_._-;\-* #,##0.000_р_._-;_-* &quot;-&quot;???_р_._-;_-@_-"/>
    <numFmt numFmtId="195" formatCode="0.0000"/>
    <numFmt numFmtId="196" formatCode="#,##0.000_ ;\-#,##0.000\ "/>
    <numFmt numFmtId="197" formatCode="#,##0.0_ ;\-#,##0.0\ "/>
    <numFmt numFmtId="198" formatCode="#,##0.00&quot;р.&quot;"/>
  </numFmts>
  <fonts count="65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i/>
      <sz val="10"/>
      <name val="Arial Cyr"/>
      <family val="0"/>
    </font>
    <font>
      <b/>
      <sz val="18"/>
      <name val="Times New Roman"/>
      <family val="1"/>
    </font>
    <font>
      <sz val="12"/>
      <color indexed="9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trike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Times New Roman"/>
      <family val="1"/>
    </font>
    <font>
      <sz val="10"/>
      <color theme="0"/>
      <name val="Arial Cyr"/>
      <family val="0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44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 horizontal="center"/>
    </xf>
    <xf numFmtId="0" fontId="1" fillId="0" borderId="0" xfId="0" applyFont="1" applyFill="1" applyAlignment="1">
      <alignment wrapText="1"/>
    </xf>
    <xf numFmtId="0" fontId="2" fillId="0" borderId="10" xfId="0" applyFont="1" applyBorder="1" applyAlignment="1">
      <alignment vertical="top" wrapText="1"/>
    </xf>
    <xf numFmtId="172" fontId="4" fillId="33" borderId="10" xfId="67" applyNumberFormat="1" applyFont="1" applyFill="1" applyBorder="1" applyAlignment="1">
      <alignment vertical="center" wrapText="1"/>
    </xf>
    <xf numFmtId="172" fontId="4" fillId="0" borderId="10" xfId="67" applyNumberFormat="1" applyFont="1" applyFill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11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172" fontId="4" fillId="0" borderId="10" xfId="67" applyNumberFormat="1" applyFont="1" applyBorder="1" applyAlignment="1">
      <alignment vertical="center"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0" fillId="0" borderId="0" xfId="0" applyFill="1" applyAlignment="1">
      <alignment wrapText="1"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horizontal="justify" vertical="center"/>
    </xf>
    <xf numFmtId="0" fontId="7" fillId="0" borderId="11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right" vertical="top" wrapText="1" indent="1"/>
    </xf>
    <xf numFmtId="172" fontId="5" fillId="0" borderId="10" xfId="67" applyNumberFormat="1" applyFont="1" applyBorder="1" applyAlignment="1">
      <alignment vertical="center" wrapText="1"/>
    </xf>
    <xf numFmtId="172" fontId="5" fillId="0" borderId="10" xfId="67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vertical="top" wrapText="1"/>
    </xf>
    <xf numFmtId="0" fontId="12" fillId="0" borderId="13" xfId="0" applyFont="1" applyFill="1" applyBorder="1" applyAlignment="1">
      <alignment horizontal="left" vertical="top" wrapText="1"/>
    </xf>
    <xf numFmtId="0" fontId="12" fillId="0" borderId="14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49" fontId="5" fillId="0" borderId="15" xfId="0" applyNumberFormat="1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right" vertical="top" wrapText="1" indent="1"/>
    </xf>
    <xf numFmtId="0" fontId="0" fillId="0" borderId="0" xfId="0" applyFont="1" applyFill="1" applyAlignment="1">
      <alignment wrapText="1"/>
    </xf>
    <xf numFmtId="49" fontId="5" fillId="0" borderId="16" xfId="0" applyNumberFormat="1" applyFont="1" applyFill="1" applyBorder="1" applyAlignment="1">
      <alignment horizontal="center" vertical="top" wrapText="1"/>
    </xf>
    <xf numFmtId="49" fontId="5" fillId="0" borderId="17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2" fontId="5" fillId="0" borderId="15" xfId="0" applyNumberFormat="1" applyFont="1" applyFill="1" applyBorder="1" applyAlignment="1">
      <alignment horizontal="center" vertical="top" wrapText="1"/>
    </xf>
    <xf numFmtId="2" fontId="5" fillId="0" borderId="15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172" fontId="5" fillId="0" borderId="17" xfId="67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172" fontId="5" fillId="0" borderId="0" xfId="67" applyNumberFormat="1" applyFont="1" applyFill="1" applyBorder="1" applyAlignment="1">
      <alignment vertical="center" wrapText="1"/>
    </xf>
    <xf numFmtId="0" fontId="5" fillId="34" borderId="10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right" vertical="top" wrapText="1" indent="1"/>
    </xf>
    <xf numFmtId="0" fontId="5" fillId="0" borderId="10" xfId="0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right" vertical="top" wrapText="1" indent="1"/>
    </xf>
    <xf numFmtId="172" fontId="5" fillId="0" borderId="15" xfId="67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12" fillId="0" borderId="10" xfId="0" applyFont="1" applyFill="1" applyBorder="1" applyAlignment="1">
      <alignment vertical="top" wrapText="1"/>
    </xf>
    <xf numFmtId="0" fontId="5" fillId="35" borderId="10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172" fontId="5" fillId="0" borderId="10" xfId="67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72" fontId="5" fillId="0" borderId="10" xfId="67" applyNumberFormat="1" applyFont="1" applyFill="1" applyBorder="1" applyAlignment="1">
      <alignment horizontal="center" vertical="center" wrapText="1"/>
    </xf>
    <xf numFmtId="172" fontId="5" fillId="33" borderId="10" xfId="67" applyNumberFormat="1" applyFont="1" applyFill="1" applyBorder="1" applyAlignment="1">
      <alignment horizontal="left" vertical="center" wrapText="1"/>
    </xf>
    <xf numFmtId="172" fontId="5" fillId="0" borderId="10" xfId="67" applyNumberFormat="1" applyFont="1" applyFill="1" applyBorder="1" applyAlignment="1">
      <alignment horizontal="left" vertical="top" wrapText="1"/>
    </xf>
    <xf numFmtId="172" fontId="5" fillId="0" borderId="10" xfId="67" applyNumberFormat="1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36" borderId="10" xfId="0" applyFont="1" applyFill="1" applyBorder="1" applyAlignment="1">
      <alignment vertical="top" wrapText="1"/>
    </xf>
    <xf numFmtId="174" fontId="5" fillId="0" borderId="10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vertical="top" wrapText="1"/>
    </xf>
    <xf numFmtId="172" fontId="5" fillId="34" borderId="10" xfId="67" applyNumberFormat="1" applyFont="1" applyFill="1" applyBorder="1" applyAlignment="1">
      <alignment horizontal="center" vertical="center" wrapText="1"/>
    </xf>
    <xf numFmtId="172" fontId="5" fillId="34" borderId="10" xfId="67" applyNumberFormat="1" applyFont="1" applyFill="1" applyBorder="1" applyAlignment="1">
      <alignment horizontal="left" vertical="center" wrapText="1"/>
    </xf>
    <xf numFmtId="172" fontId="5" fillId="34" borderId="10" xfId="67" applyNumberFormat="1" applyFont="1" applyFill="1" applyBorder="1" applyAlignment="1">
      <alignment horizontal="left" vertical="top" wrapText="1"/>
    </xf>
    <xf numFmtId="172" fontId="5" fillId="34" borderId="10" xfId="67" applyNumberFormat="1" applyFont="1" applyFill="1" applyBorder="1" applyAlignment="1">
      <alignment horizontal="center" vertical="top" wrapText="1"/>
    </xf>
    <xf numFmtId="175" fontId="19" fillId="0" borderId="10" xfId="67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right" vertical="top" wrapText="1"/>
    </xf>
    <xf numFmtId="2" fontId="5" fillId="0" borderId="10" xfId="0" applyNumberFormat="1" applyFont="1" applyFill="1" applyBorder="1" applyAlignment="1">
      <alignment horizontal="center" vertical="center" wrapText="1"/>
    </xf>
    <xf numFmtId="177" fontId="1" fillId="0" borderId="0" xfId="0" applyNumberFormat="1" applyFont="1" applyFill="1" applyAlignment="1">
      <alignment/>
    </xf>
    <xf numFmtId="172" fontId="5" fillId="0" borderId="10" xfId="67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top" wrapText="1"/>
    </xf>
    <xf numFmtId="172" fontId="5" fillId="0" borderId="0" xfId="67" applyNumberFormat="1" applyFont="1" applyFill="1" applyBorder="1" applyAlignment="1">
      <alignment horizontal="center" vertical="center"/>
    </xf>
    <xf numFmtId="172" fontId="5" fillId="0" borderId="0" xfId="67" applyNumberFormat="1" applyFont="1" applyFill="1" applyBorder="1" applyAlignment="1">
      <alignment vertical="center"/>
    </xf>
    <xf numFmtId="173" fontId="1" fillId="0" borderId="0" xfId="0" applyNumberFormat="1" applyFont="1" applyFill="1" applyAlignment="1">
      <alignment/>
    </xf>
    <xf numFmtId="172" fontId="5" fillId="6" borderId="10" xfId="67" applyNumberFormat="1" applyFont="1" applyFill="1" applyBorder="1" applyAlignment="1">
      <alignment horizontal="left" vertical="center" wrapText="1"/>
    </xf>
    <xf numFmtId="49" fontId="5" fillId="0" borderId="16" xfId="0" applyNumberFormat="1" applyFont="1" applyFill="1" applyBorder="1" applyAlignment="1">
      <alignment vertical="top" wrapText="1"/>
    </xf>
    <xf numFmtId="49" fontId="5" fillId="0" borderId="17" xfId="0" applyNumberFormat="1" applyFont="1" applyFill="1" applyBorder="1" applyAlignment="1">
      <alignment vertical="top" wrapText="1"/>
    </xf>
    <xf numFmtId="49" fontId="5" fillId="6" borderId="15" xfId="0" applyNumberFormat="1" applyFont="1" applyFill="1" applyBorder="1" applyAlignment="1">
      <alignment vertical="top" wrapText="1"/>
    </xf>
    <xf numFmtId="0" fontId="5" fillId="6" borderId="10" xfId="0" applyFont="1" applyFill="1" applyBorder="1" applyAlignment="1">
      <alignment vertical="top" wrapText="1"/>
    </xf>
    <xf numFmtId="0" fontId="5" fillId="6" borderId="10" xfId="0" applyFont="1" applyFill="1" applyBorder="1" applyAlignment="1">
      <alignment horizontal="center" vertical="center" wrapText="1"/>
    </xf>
    <xf numFmtId="49" fontId="5" fillId="34" borderId="15" xfId="0" applyNumberFormat="1" applyFont="1" applyFill="1" applyBorder="1" applyAlignment="1">
      <alignment vertical="top" wrapText="1"/>
    </xf>
    <xf numFmtId="2" fontId="5" fillId="35" borderId="15" xfId="0" applyNumberFormat="1" applyFont="1" applyFill="1" applyBorder="1" applyAlignment="1">
      <alignment vertical="top" wrapText="1"/>
    </xf>
    <xf numFmtId="172" fontId="5" fillId="37" borderId="10" xfId="67" applyNumberFormat="1" applyFont="1" applyFill="1" applyBorder="1" applyAlignment="1">
      <alignment horizontal="center" vertical="center" wrapText="1"/>
    </xf>
    <xf numFmtId="172" fontId="11" fillId="34" borderId="10" xfId="67" applyNumberFormat="1" applyFont="1" applyFill="1" applyBorder="1" applyAlignment="1">
      <alignment horizontal="center" vertical="center" wrapText="1"/>
    </xf>
    <xf numFmtId="172" fontId="11" fillId="0" borderId="10" xfId="67" applyNumberFormat="1" applyFont="1" applyFill="1" applyBorder="1" applyAlignment="1">
      <alignment horizontal="left" vertical="center" wrapText="1"/>
    </xf>
    <xf numFmtId="172" fontId="11" fillId="0" borderId="10" xfId="67" applyNumberFormat="1" applyFont="1" applyFill="1" applyBorder="1" applyAlignment="1">
      <alignment horizontal="center" vertical="center" wrapText="1"/>
    </xf>
    <xf numFmtId="172" fontId="11" fillId="0" borderId="10" xfId="67" applyNumberFormat="1" applyFont="1" applyFill="1" applyBorder="1" applyAlignment="1">
      <alignment horizontal="left" vertical="top" wrapText="1"/>
    </xf>
    <xf numFmtId="49" fontId="5" fillId="35" borderId="15" xfId="0" applyNumberFormat="1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172" fontId="11" fillId="33" borderId="10" xfId="67" applyNumberFormat="1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right" vertical="top" wrapText="1"/>
    </xf>
    <xf numFmtId="172" fontId="11" fillId="6" borderId="10" xfId="67" applyNumberFormat="1" applyFont="1" applyFill="1" applyBorder="1" applyAlignment="1">
      <alignment horizontal="left" vertical="center" wrapText="1"/>
    </xf>
    <xf numFmtId="172" fontId="11" fillId="0" borderId="10" xfId="67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2" fontId="5" fillId="12" borderId="15" xfId="0" applyNumberFormat="1" applyFont="1" applyFill="1" applyBorder="1" applyAlignment="1">
      <alignment vertical="top" wrapText="1"/>
    </xf>
    <xf numFmtId="2" fontId="5" fillId="12" borderId="12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right" vertical="top" wrapText="1" indent="1"/>
    </xf>
    <xf numFmtId="2" fontId="12" fillId="35" borderId="12" xfId="0" applyNumberFormat="1" applyFont="1" applyFill="1" applyBorder="1" applyAlignment="1">
      <alignment vertical="top" wrapText="1"/>
    </xf>
    <xf numFmtId="49" fontId="5" fillId="35" borderId="16" xfId="0" applyNumberFormat="1" applyFont="1" applyFill="1" applyBorder="1" applyAlignment="1">
      <alignment vertical="top" wrapText="1"/>
    </xf>
    <xf numFmtId="49" fontId="5" fillId="35" borderId="17" xfId="0" applyNumberFormat="1" applyFont="1" applyFill="1" applyBorder="1" applyAlignment="1">
      <alignment vertical="top" wrapText="1"/>
    </xf>
    <xf numFmtId="0" fontId="12" fillId="35" borderId="20" xfId="0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right" vertical="top" wrapText="1"/>
    </xf>
    <xf numFmtId="172" fontId="5" fillId="0" borderId="0" xfId="67" applyNumberFormat="1" applyFont="1" applyFill="1" applyBorder="1" applyAlignment="1">
      <alignment horizontal="left" vertical="top" wrapText="1"/>
    </xf>
    <xf numFmtId="175" fontId="19" fillId="0" borderId="0" xfId="67" applyNumberFormat="1" applyFont="1" applyFill="1" applyBorder="1" applyAlignment="1">
      <alignment horizontal="center" vertical="top" wrapText="1"/>
    </xf>
    <xf numFmtId="172" fontId="5" fillId="0" borderId="0" xfId="67" applyNumberFormat="1" applyFont="1" applyFill="1" applyBorder="1" applyAlignment="1">
      <alignment horizontal="left" vertical="center" wrapText="1"/>
    </xf>
    <xf numFmtId="172" fontId="5" fillId="0" borderId="0" xfId="67" applyNumberFormat="1" applyFont="1" applyFill="1" applyBorder="1" applyAlignment="1">
      <alignment horizontal="center" vertical="top" wrapText="1"/>
    </xf>
    <xf numFmtId="172" fontId="62" fillId="0" borderId="10" xfId="67" applyNumberFormat="1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left" vertical="top" wrapText="1"/>
    </xf>
    <xf numFmtId="49" fontId="5" fillId="37" borderId="15" xfId="0" applyNumberFormat="1" applyFont="1" applyFill="1" applyBorder="1" applyAlignment="1">
      <alignment vertical="top" wrapText="1"/>
    </xf>
    <xf numFmtId="0" fontId="5" fillId="37" borderId="10" xfId="0" applyFont="1" applyFill="1" applyBorder="1" applyAlignment="1">
      <alignment vertical="top" wrapText="1"/>
    </xf>
    <xf numFmtId="0" fontId="1" fillId="37" borderId="0" xfId="0" applyFont="1" applyFill="1" applyAlignment="1">
      <alignment/>
    </xf>
    <xf numFmtId="0" fontId="12" fillId="0" borderId="20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center" vertical="top" wrapText="1"/>
    </xf>
    <xf numFmtId="2" fontId="5" fillId="0" borderId="19" xfId="0" applyNumberFormat="1" applyFont="1" applyFill="1" applyBorder="1" applyAlignment="1">
      <alignment horizontal="left" vertical="top" wrapText="1"/>
    </xf>
    <xf numFmtId="0" fontId="0" fillId="0" borderId="0" xfId="0" applyFill="1" applyBorder="1" applyAlignment="1">
      <alignment wrapText="1"/>
    </xf>
    <xf numFmtId="195" fontId="17" fillId="0" borderId="10" xfId="0" applyNumberFormat="1" applyFont="1" applyFill="1" applyBorder="1" applyAlignment="1">
      <alignment wrapText="1"/>
    </xf>
    <xf numFmtId="195" fontId="1" fillId="0" borderId="10" xfId="0" applyNumberFormat="1" applyFont="1" applyFill="1" applyBorder="1" applyAlignment="1">
      <alignment wrapText="1"/>
    </xf>
    <xf numFmtId="172" fontId="5" fillId="0" borderId="10" xfId="69" applyNumberFormat="1" applyFont="1" applyFill="1" applyBorder="1" applyAlignment="1">
      <alignment vertical="center" wrapText="1"/>
    </xf>
    <xf numFmtId="172" fontId="5" fillId="35" borderId="10" xfId="67" applyNumberFormat="1" applyFont="1" applyFill="1" applyBorder="1" applyAlignment="1">
      <alignment vertical="center" wrapText="1"/>
    </xf>
    <xf numFmtId="2" fontId="5" fillId="35" borderId="15" xfId="0" applyNumberFormat="1" applyFont="1" applyFill="1" applyBorder="1" applyAlignment="1">
      <alignment horizontal="left" vertical="top" wrapText="1"/>
    </xf>
    <xf numFmtId="2" fontId="5" fillId="35" borderId="10" xfId="0" applyNumberFormat="1" applyFont="1" applyFill="1" applyBorder="1" applyAlignment="1">
      <alignment horizontal="left" vertical="top" wrapText="1"/>
    </xf>
    <xf numFmtId="2" fontId="5" fillId="37" borderId="15" xfId="0" applyNumberFormat="1" applyFont="1" applyFill="1" applyBorder="1" applyAlignment="1">
      <alignment horizontal="left" vertical="top" wrapText="1"/>
    </xf>
    <xf numFmtId="172" fontId="5" fillId="37" borderId="10" xfId="67" applyNumberFormat="1" applyFont="1" applyFill="1" applyBorder="1" applyAlignment="1">
      <alignment vertical="center" wrapText="1"/>
    </xf>
    <xf numFmtId="2" fontId="5" fillId="37" borderId="10" xfId="0" applyNumberFormat="1" applyFont="1" applyFill="1" applyBorder="1" applyAlignment="1">
      <alignment horizontal="left" vertical="top" wrapText="1"/>
    </xf>
    <xf numFmtId="172" fontId="5" fillId="34" borderId="10" xfId="67" applyNumberFormat="1" applyFont="1" applyFill="1" applyBorder="1" applyAlignment="1">
      <alignment vertical="center" wrapText="1"/>
    </xf>
    <xf numFmtId="49" fontId="5" fillId="0" borderId="21" xfId="0" applyNumberFormat="1" applyFont="1" applyFill="1" applyBorder="1" applyAlignment="1">
      <alignment horizontal="center" vertical="top" wrapText="1"/>
    </xf>
    <xf numFmtId="172" fontId="5" fillId="0" borderId="12" xfId="67" applyNumberFormat="1" applyFont="1" applyFill="1" applyBorder="1" applyAlignment="1">
      <alignment vertical="center" wrapText="1"/>
    </xf>
    <xf numFmtId="174" fontId="5" fillId="38" borderId="10" xfId="69" applyNumberFormat="1" applyFont="1" applyFill="1" applyBorder="1" applyAlignment="1">
      <alignment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172" fontId="5" fillId="0" borderId="10" xfId="78" applyNumberFormat="1" applyFont="1" applyFill="1" applyBorder="1" applyAlignment="1">
      <alignment horizontal="left" vertical="center" wrapText="1"/>
    </xf>
    <xf numFmtId="172" fontId="5" fillId="0" borderId="10" xfId="78" applyNumberFormat="1" applyFont="1" applyFill="1" applyBorder="1" applyAlignment="1">
      <alignment horizontal="center" vertical="center" wrapText="1"/>
    </xf>
    <xf numFmtId="172" fontId="5" fillId="0" borderId="10" xfId="78" applyNumberFormat="1" applyFont="1" applyFill="1" applyBorder="1" applyAlignment="1">
      <alignment horizontal="left" vertical="top" wrapText="1"/>
    </xf>
    <xf numFmtId="172" fontId="5" fillId="0" borderId="10" xfId="78" applyNumberFormat="1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2" fontId="5" fillId="0" borderId="15" xfId="0" applyNumberFormat="1" applyFont="1" applyFill="1" applyBorder="1" applyAlignment="1">
      <alignment vertical="top" wrapText="1"/>
    </xf>
    <xf numFmtId="2" fontId="5" fillId="0" borderId="12" xfId="0" applyNumberFormat="1" applyFont="1" applyFill="1" applyBorder="1" applyAlignment="1">
      <alignment vertical="top" wrapText="1"/>
    </xf>
    <xf numFmtId="172" fontId="5" fillId="0" borderId="10" xfId="78" applyNumberFormat="1" applyFont="1" applyFill="1" applyBorder="1" applyAlignment="1">
      <alignment vertical="center" wrapText="1"/>
    </xf>
    <xf numFmtId="2" fontId="12" fillId="0" borderId="15" xfId="0" applyNumberFormat="1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right" vertical="top" wrapText="1"/>
    </xf>
    <xf numFmtId="0" fontId="5" fillId="0" borderId="18" xfId="0" applyFont="1" applyFill="1" applyBorder="1" applyAlignment="1">
      <alignment horizontal="center" vertical="top" wrapText="1"/>
    </xf>
    <xf numFmtId="172" fontId="5" fillId="0" borderId="10" xfId="71" applyNumberFormat="1" applyFont="1" applyFill="1" applyBorder="1" applyAlignment="1">
      <alignment horizontal="left" vertical="center" wrapText="1"/>
    </xf>
    <xf numFmtId="0" fontId="63" fillId="0" borderId="0" xfId="0" applyFont="1" applyFill="1" applyAlignment="1">
      <alignment/>
    </xf>
    <xf numFmtId="172" fontId="5" fillId="0" borderId="12" xfId="0" applyNumberFormat="1" applyFont="1" applyFill="1" applyBorder="1" applyAlignment="1">
      <alignment horizontal="left" vertical="center" wrapText="1"/>
    </xf>
    <xf numFmtId="172" fontId="5" fillId="0" borderId="12" xfId="0" applyNumberFormat="1" applyFont="1" applyFill="1" applyBorder="1" applyAlignment="1">
      <alignment horizontal="center" vertical="center" wrapText="1"/>
    </xf>
    <xf numFmtId="172" fontId="5" fillId="0" borderId="18" xfId="0" applyNumberFormat="1" applyFont="1" applyFill="1" applyBorder="1" applyAlignment="1">
      <alignment horizontal="left" vertical="top" wrapText="1"/>
    </xf>
    <xf numFmtId="172" fontId="5" fillId="0" borderId="18" xfId="0" applyNumberFormat="1" applyFont="1" applyFill="1" applyBorder="1" applyAlignment="1">
      <alignment horizontal="center" vertical="top" wrapText="1"/>
    </xf>
    <xf numFmtId="172" fontId="5" fillId="0" borderId="18" xfId="0" applyNumberFormat="1" applyFont="1" applyFill="1" applyBorder="1" applyAlignment="1">
      <alignment horizontal="left" vertical="center" wrapText="1"/>
    </xf>
    <xf numFmtId="172" fontId="5" fillId="0" borderId="0" xfId="78" applyNumberFormat="1" applyFont="1" applyFill="1" applyBorder="1" applyAlignment="1">
      <alignment horizontal="left" vertical="top" wrapText="1"/>
    </xf>
    <xf numFmtId="172" fontId="5" fillId="0" borderId="0" xfId="78" applyNumberFormat="1" applyFont="1" applyFill="1" applyBorder="1" applyAlignment="1">
      <alignment horizontal="center" vertical="top" wrapText="1"/>
    </xf>
    <xf numFmtId="172" fontId="5" fillId="0" borderId="0" xfId="78" applyNumberFormat="1" applyFont="1" applyFill="1" applyBorder="1" applyAlignment="1">
      <alignment horizontal="left" vertical="center" wrapText="1"/>
    </xf>
    <xf numFmtId="172" fontId="5" fillId="0" borderId="10" xfId="78" applyNumberFormat="1" applyFont="1" applyFill="1" applyBorder="1" applyAlignment="1">
      <alignment vertical="center"/>
    </xf>
    <xf numFmtId="172" fontId="5" fillId="0" borderId="0" xfId="78" applyNumberFormat="1" applyFont="1" applyFill="1" applyBorder="1" applyAlignment="1">
      <alignment horizontal="center" vertical="center"/>
    </xf>
    <xf numFmtId="172" fontId="5" fillId="0" borderId="0" xfId="78" applyNumberFormat="1" applyFont="1" applyFill="1" applyBorder="1" applyAlignment="1">
      <alignment vertical="center"/>
    </xf>
    <xf numFmtId="2" fontId="5" fillId="0" borderId="10" xfId="0" applyNumberFormat="1" applyFont="1" applyFill="1" applyBorder="1" applyAlignment="1">
      <alignment vertical="top" wrapText="1"/>
    </xf>
    <xf numFmtId="172" fontId="5" fillId="34" borderId="10" xfId="78" applyNumberFormat="1" applyFont="1" applyFill="1" applyBorder="1" applyAlignment="1">
      <alignment horizontal="left" vertical="center" wrapText="1"/>
    </xf>
    <xf numFmtId="172" fontId="5" fillId="34" borderId="10" xfId="78" applyNumberFormat="1" applyFont="1" applyFill="1" applyBorder="1" applyAlignment="1">
      <alignment horizontal="center" vertical="center" wrapText="1"/>
    </xf>
    <xf numFmtId="172" fontId="5" fillId="34" borderId="10" xfId="78" applyNumberFormat="1" applyFont="1" applyFill="1" applyBorder="1" applyAlignment="1">
      <alignment horizontal="left" vertical="top" wrapText="1"/>
    </xf>
    <xf numFmtId="172" fontId="5" fillId="34" borderId="10" xfId="78" applyNumberFormat="1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173" fontId="1" fillId="0" borderId="0" xfId="0" applyNumberFormat="1" applyFont="1" applyFill="1" applyAlignment="1">
      <alignment wrapText="1"/>
    </xf>
    <xf numFmtId="172" fontId="11" fillId="0" borderId="10" xfId="67" applyNumberFormat="1" applyFont="1" applyFill="1" applyBorder="1" applyAlignment="1">
      <alignment vertical="center" wrapText="1"/>
    </xf>
    <xf numFmtId="173" fontId="25" fillId="0" borderId="0" xfId="0" applyNumberFormat="1" applyFont="1" applyFill="1" applyAlignment="1">
      <alignment wrapText="1"/>
    </xf>
    <xf numFmtId="0" fontId="0" fillId="0" borderId="0" xfId="58" applyFill="1">
      <alignment/>
      <protection/>
    </xf>
    <xf numFmtId="0" fontId="0" fillId="0" borderId="0" xfId="0" applyFill="1" applyAlignment="1">
      <alignment/>
    </xf>
    <xf numFmtId="49" fontId="5" fillId="0" borderId="0" xfId="58" applyNumberFormat="1" applyFont="1" applyFill="1" applyAlignment="1">
      <alignment wrapText="1"/>
      <protection/>
    </xf>
    <xf numFmtId="0" fontId="12" fillId="0" borderId="13" xfId="0" applyFont="1" applyFill="1" applyBorder="1" applyAlignment="1">
      <alignment horizontal="left" vertical="top" wrapText="1"/>
    </xf>
    <xf numFmtId="0" fontId="12" fillId="0" borderId="14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left" vertical="top" wrapText="1"/>
    </xf>
    <xf numFmtId="0" fontId="11" fillId="0" borderId="14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5" fillId="0" borderId="0" xfId="58" applyNumberFormat="1" applyFont="1" applyFill="1" applyAlignment="1">
      <alignment horizontal="left" wrapText="1"/>
      <protection/>
    </xf>
    <xf numFmtId="0" fontId="18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49" fontId="5" fillId="0" borderId="15" xfId="0" applyNumberFormat="1" applyFont="1" applyFill="1" applyBorder="1" applyAlignment="1">
      <alignment horizontal="center" vertical="top" wrapText="1"/>
    </xf>
    <xf numFmtId="49" fontId="5" fillId="0" borderId="16" xfId="0" applyNumberFormat="1" applyFont="1" applyFill="1" applyBorder="1" applyAlignment="1">
      <alignment horizontal="center" vertical="top" wrapText="1"/>
    </xf>
    <xf numFmtId="49" fontId="5" fillId="0" borderId="17" xfId="0" applyNumberFormat="1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right" wrapText="1"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3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Обычный 6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Финансовый 2 2" xfId="70"/>
    <cellStyle name="Финансовый 3" xfId="71"/>
    <cellStyle name="Финансовый 4" xfId="72"/>
    <cellStyle name="Финансовый 4 2" xfId="73"/>
    <cellStyle name="Финансовый 5" xfId="74"/>
    <cellStyle name="Финансовый 6" xfId="75"/>
    <cellStyle name="Финансовый 7" xfId="76"/>
    <cellStyle name="Финансовый 8" xfId="77"/>
    <cellStyle name="Финансовый 9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180975</xdr:colOff>
      <xdr:row>141</xdr:row>
      <xdr:rowOff>0</xdr:rowOff>
    </xdr:from>
    <xdr:to>
      <xdr:col>8</xdr:col>
      <xdr:colOff>714375</xdr:colOff>
      <xdr:row>141</xdr:row>
      <xdr:rowOff>0</xdr:rowOff>
    </xdr:to>
    <xdr:sp>
      <xdr:nvSpPr>
        <xdr:cNvPr id="1" name="Line 44"/>
        <xdr:cNvSpPr>
          <a:spLocks/>
        </xdr:cNvSpPr>
      </xdr:nvSpPr>
      <xdr:spPr>
        <a:xfrm>
          <a:off x="11430000" y="238982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156</xdr:row>
      <xdr:rowOff>0</xdr:rowOff>
    </xdr:from>
    <xdr:to>
      <xdr:col>8</xdr:col>
      <xdr:colOff>714375</xdr:colOff>
      <xdr:row>156</xdr:row>
      <xdr:rowOff>0</xdr:rowOff>
    </xdr:to>
    <xdr:sp>
      <xdr:nvSpPr>
        <xdr:cNvPr id="2" name="Line 44"/>
        <xdr:cNvSpPr>
          <a:spLocks/>
        </xdr:cNvSpPr>
      </xdr:nvSpPr>
      <xdr:spPr>
        <a:xfrm>
          <a:off x="11430000" y="268890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180975</xdr:colOff>
      <xdr:row>102</xdr:row>
      <xdr:rowOff>0</xdr:rowOff>
    </xdr:from>
    <xdr:to>
      <xdr:col>8</xdr:col>
      <xdr:colOff>714375</xdr:colOff>
      <xdr:row>102</xdr:row>
      <xdr:rowOff>0</xdr:rowOff>
    </xdr:to>
    <xdr:sp>
      <xdr:nvSpPr>
        <xdr:cNvPr id="1" name="Line 44"/>
        <xdr:cNvSpPr>
          <a:spLocks/>
        </xdr:cNvSpPr>
      </xdr:nvSpPr>
      <xdr:spPr>
        <a:xfrm>
          <a:off x="10839450" y="2167890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8</xdr:row>
      <xdr:rowOff>0</xdr:rowOff>
    </xdr:from>
    <xdr:to>
      <xdr:col>5</xdr:col>
      <xdr:colOff>666750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4181475" y="27717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26"/>
  <sheetViews>
    <sheetView view="pageBreakPreview" zoomScaleSheetLayoutView="100" zoomScalePageLayoutView="0" workbookViewId="0" topLeftCell="A3318">
      <selection activeCell="C3349" sqref="C3349:G3349"/>
    </sheetView>
  </sheetViews>
  <sheetFormatPr defaultColWidth="9.140625" defaultRowHeight="12.75"/>
  <cols>
    <col min="1" max="1" width="8.7109375" style="45" customWidth="1"/>
    <col min="2" max="2" width="53.7109375" style="3" customWidth="1"/>
    <col min="3" max="3" width="15.28125" style="20" customWidth="1"/>
    <col min="4" max="4" width="14.57421875" style="20" customWidth="1"/>
    <col min="5" max="5" width="15.140625" style="20" customWidth="1"/>
    <col min="6" max="6" width="14.140625" style="20" customWidth="1"/>
    <col min="7" max="7" width="15.140625" style="20" customWidth="1"/>
    <col min="8" max="8" width="0" style="20" hidden="1" customWidth="1"/>
    <col min="9" max="16384" width="9.140625" style="20" customWidth="1"/>
  </cols>
  <sheetData>
    <row r="1" spans="3:7" ht="63" customHeight="1">
      <c r="C1" s="3"/>
      <c r="D1" s="3"/>
      <c r="E1" s="200" t="s">
        <v>386</v>
      </c>
      <c r="F1" s="200"/>
      <c r="G1" s="200"/>
    </row>
    <row r="2" spans="1:7" ht="19.5" customHeight="1">
      <c r="A2" s="201" t="s">
        <v>363</v>
      </c>
      <c r="B2" s="201"/>
      <c r="C2" s="201"/>
      <c r="D2" s="201"/>
      <c r="E2" s="201"/>
      <c r="F2" s="201"/>
      <c r="G2" s="201"/>
    </row>
    <row r="3" spans="1:7" ht="16.5" customHeight="1">
      <c r="A3" s="46"/>
      <c r="B3" s="24"/>
      <c r="C3" s="24"/>
      <c r="D3" s="24"/>
      <c r="E3" s="202" t="s">
        <v>280</v>
      </c>
      <c r="F3" s="202"/>
      <c r="G3" s="202"/>
    </row>
    <row r="4" spans="1:7" ht="15" customHeight="1">
      <c r="A4" s="206" t="s">
        <v>281</v>
      </c>
      <c r="B4" s="206" t="s">
        <v>282</v>
      </c>
      <c r="C4" s="206" t="s">
        <v>283</v>
      </c>
      <c r="D4" s="206" t="s">
        <v>284</v>
      </c>
      <c r="E4" s="206"/>
      <c r="F4" s="206"/>
      <c r="G4" s="206"/>
    </row>
    <row r="5" spans="1:7" ht="12" customHeight="1">
      <c r="A5" s="206"/>
      <c r="B5" s="206"/>
      <c r="C5" s="207"/>
      <c r="D5" s="206" t="s">
        <v>285</v>
      </c>
      <c r="E5" s="206" t="s">
        <v>286</v>
      </c>
      <c r="F5" s="206" t="s">
        <v>287</v>
      </c>
      <c r="G5" s="206" t="s">
        <v>288</v>
      </c>
    </row>
    <row r="6" spans="1:7" ht="21.75" customHeight="1">
      <c r="A6" s="206"/>
      <c r="B6" s="206"/>
      <c r="C6" s="207"/>
      <c r="D6" s="207"/>
      <c r="E6" s="206"/>
      <c r="F6" s="206"/>
      <c r="G6" s="206"/>
    </row>
    <row r="7" spans="1:7" ht="18" customHeight="1">
      <c r="A7" s="25" t="s">
        <v>292</v>
      </c>
      <c r="B7" s="203" t="s">
        <v>293</v>
      </c>
      <c r="C7" s="204"/>
      <c r="D7" s="204"/>
      <c r="E7" s="204"/>
      <c r="F7" s="204"/>
      <c r="G7" s="205"/>
    </row>
    <row r="8" spans="1:7" ht="18" customHeight="1">
      <c r="A8" s="35"/>
      <c r="B8" s="197" t="s">
        <v>294</v>
      </c>
      <c r="C8" s="198"/>
      <c r="D8" s="198"/>
      <c r="E8" s="198"/>
      <c r="F8" s="198"/>
      <c r="G8" s="199"/>
    </row>
    <row r="9" spans="1:7" ht="63.75" customHeight="1">
      <c r="A9" s="35" t="s">
        <v>295</v>
      </c>
      <c r="B9" s="31" t="s">
        <v>612</v>
      </c>
      <c r="C9" s="29">
        <f>SUM(C10:C23)</f>
        <v>47144906.4</v>
      </c>
      <c r="D9" s="29">
        <f>SUM(D10:D23)</f>
        <v>0</v>
      </c>
      <c r="E9" s="29">
        <f>SUM(E10:E23)</f>
        <v>0</v>
      </c>
      <c r="F9" s="29">
        <f>SUM(F10:F23)</f>
        <v>0</v>
      </c>
      <c r="G9" s="29">
        <f>SUM(G10:G23)</f>
        <v>47144906.4</v>
      </c>
    </row>
    <row r="10" spans="1:7" ht="15" customHeight="1">
      <c r="A10" s="38"/>
      <c r="B10" s="36" t="s">
        <v>296</v>
      </c>
      <c r="C10" s="29">
        <f aca="true" t="shared" si="0" ref="C10:C15">SUM(D10:G10)</f>
        <v>2526709</v>
      </c>
      <c r="D10" s="29">
        <v>0</v>
      </c>
      <c r="E10" s="29">
        <v>0</v>
      </c>
      <c r="F10" s="29">
        <v>0</v>
      </c>
      <c r="G10" s="29">
        <v>2526709</v>
      </c>
    </row>
    <row r="11" spans="1:7" ht="15" customHeight="1">
      <c r="A11" s="38"/>
      <c r="B11" s="36" t="s">
        <v>50</v>
      </c>
      <c r="C11" s="29">
        <f t="shared" si="0"/>
        <v>2546450</v>
      </c>
      <c r="D11" s="29">
        <v>0</v>
      </c>
      <c r="E11" s="29">
        <v>0</v>
      </c>
      <c r="F11" s="29">
        <v>0</v>
      </c>
      <c r="G11" s="29">
        <v>2546450</v>
      </c>
    </row>
    <row r="12" spans="1:7" ht="15" customHeight="1">
      <c r="A12" s="38"/>
      <c r="B12" s="36" t="s">
        <v>12</v>
      </c>
      <c r="C12" s="29">
        <f t="shared" si="0"/>
        <v>2022403</v>
      </c>
      <c r="D12" s="29">
        <v>0</v>
      </c>
      <c r="E12" s="29">
        <v>0</v>
      </c>
      <c r="F12" s="29">
        <v>0</v>
      </c>
      <c r="G12" s="29">
        <v>2022403</v>
      </c>
    </row>
    <row r="13" spans="1:7" ht="15" customHeight="1">
      <c r="A13" s="38"/>
      <c r="B13" s="36" t="s">
        <v>51</v>
      </c>
      <c r="C13" s="29">
        <f t="shared" si="0"/>
        <v>2760561.4</v>
      </c>
      <c r="D13" s="29">
        <v>0</v>
      </c>
      <c r="E13" s="29">
        <v>0</v>
      </c>
      <c r="F13" s="29">
        <v>0</v>
      </c>
      <c r="G13" s="29">
        <v>2760561.4</v>
      </c>
    </row>
    <row r="14" spans="1:7" ht="15" customHeight="1">
      <c r="A14" s="38"/>
      <c r="B14" s="36" t="s">
        <v>52</v>
      </c>
      <c r="C14" s="29">
        <f t="shared" si="0"/>
        <v>1779394.8</v>
      </c>
      <c r="D14" s="29">
        <v>0</v>
      </c>
      <c r="E14" s="29">
        <v>0</v>
      </c>
      <c r="F14" s="29">
        <v>0</v>
      </c>
      <c r="G14" s="29">
        <v>1779394.8</v>
      </c>
    </row>
    <row r="15" spans="1:7" ht="15" customHeight="1">
      <c r="A15" s="38"/>
      <c r="B15" s="36" t="s">
        <v>382</v>
      </c>
      <c r="C15" s="29">
        <f t="shared" si="0"/>
        <v>4171090</v>
      </c>
      <c r="D15" s="29">
        <v>0</v>
      </c>
      <c r="E15" s="29">
        <v>0</v>
      </c>
      <c r="F15" s="29">
        <v>0</v>
      </c>
      <c r="G15" s="29">
        <v>4171090</v>
      </c>
    </row>
    <row r="16" spans="1:7" ht="15" customHeight="1">
      <c r="A16" s="38"/>
      <c r="B16" s="36" t="s">
        <v>9</v>
      </c>
      <c r="C16" s="29">
        <f aca="true" t="shared" si="1" ref="C16:C23">SUM(D16:G16)</f>
        <v>3485704.3</v>
      </c>
      <c r="D16" s="29">
        <v>0</v>
      </c>
      <c r="E16" s="29">
        <v>0</v>
      </c>
      <c r="F16" s="29">
        <v>0</v>
      </c>
      <c r="G16" s="29">
        <v>3485704.3</v>
      </c>
    </row>
    <row r="17" spans="1:7" ht="15" customHeight="1">
      <c r="A17" s="38"/>
      <c r="B17" s="36" t="s">
        <v>10</v>
      </c>
      <c r="C17" s="29">
        <f t="shared" si="1"/>
        <v>631059.2</v>
      </c>
      <c r="D17" s="29">
        <v>0</v>
      </c>
      <c r="E17" s="29">
        <v>0</v>
      </c>
      <c r="F17" s="29">
        <v>0</v>
      </c>
      <c r="G17" s="29">
        <v>631059.2</v>
      </c>
    </row>
    <row r="18" spans="1:7" ht="15" customHeight="1">
      <c r="A18" s="38"/>
      <c r="B18" s="36" t="s">
        <v>11</v>
      </c>
      <c r="C18" s="29">
        <f t="shared" si="1"/>
        <v>748383.6</v>
      </c>
      <c r="D18" s="29">
        <v>0</v>
      </c>
      <c r="E18" s="29">
        <v>0</v>
      </c>
      <c r="F18" s="29">
        <v>0</v>
      </c>
      <c r="G18" s="29">
        <v>748383.6</v>
      </c>
    </row>
    <row r="19" spans="1:7" ht="15" customHeight="1">
      <c r="A19" s="38"/>
      <c r="B19" s="36" t="s">
        <v>585</v>
      </c>
      <c r="C19" s="29">
        <f t="shared" si="1"/>
        <v>2585281.2</v>
      </c>
      <c r="D19" s="29">
        <v>0</v>
      </c>
      <c r="E19" s="29">
        <v>0</v>
      </c>
      <c r="F19" s="29">
        <v>0</v>
      </c>
      <c r="G19" s="29">
        <v>2585281.2</v>
      </c>
    </row>
    <row r="20" spans="1:7" ht="15" customHeight="1">
      <c r="A20" s="38"/>
      <c r="B20" s="36" t="s">
        <v>586</v>
      </c>
      <c r="C20" s="29">
        <f t="shared" si="1"/>
        <v>2424216.9</v>
      </c>
      <c r="D20" s="29">
        <v>0</v>
      </c>
      <c r="E20" s="29">
        <v>0</v>
      </c>
      <c r="F20" s="29">
        <v>0</v>
      </c>
      <c r="G20" s="29">
        <v>2424216.9</v>
      </c>
    </row>
    <row r="21" spans="1:7" ht="15" customHeight="1">
      <c r="A21" s="38"/>
      <c r="B21" s="36" t="s">
        <v>587</v>
      </c>
      <c r="C21" s="29">
        <f t="shared" si="1"/>
        <v>2334416.8</v>
      </c>
      <c r="D21" s="29">
        <v>0</v>
      </c>
      <c r="E21" s="29">
        <v>0</v>
      </c>
      <c r="F21" s="29">
        <v>0</v>
      </c>
      <c r="G21" s="29">
        <v>2334416.8</v>
      </c>
    </row>
    <row r="22" spans="1:7" ht="15" customHeight="1">
      <c r="A22" s="38"/>
      <c r="B22" s="36" t="s">
        <v>588</v>
      </c>
      <c r="C22" s="29">
        <f t="shared" si="1"/>
        <v>10886120.8</v>
      </c>
      <c r="D22" s="29">
        <v>0</v>
      </c>
      <c r="E22" s="29">
        <v>0</v>
      </c>
      <c r="F22" s="29">
        <v>0</v>
      </c>
      <c r="G22" s="29">
        <v>10886120.8</v>
      </c>
    </row>
    <row r="23" spans="1:7" ht="15" customHeight="1">
      <c r="A23" s="39"/>
      <c r="B23" s="36" t="s">
        <v>589</v>
      </c>
      <c r="C23" s="29">
        <f t="shared" si="1"/>
        <v>8243115.4</v>
      </c>
      <c r="D23" s="29">
        <v>0</v>
      </c>
      <c r="E23" s="29">
        <v>0</v>
      </c>
      <c r="F23" s="29">
        <v>0</v>
      </c>
      <c r="G23" s="29">
        <v>8243115.4</v>
      </c>
    </row>
    <row r="24" spans="1:7" ht="18" customHeight="1">
      <c r="A24" s="35" t="s">
        <v>297</v>
      </c>
      <c r="B24" s="31" t="s">
        <v>298</v>
      </c>
      <c r="C24" s="29">
        <f>SUM(C25:C38)</f>
        <v>3602030</v>
      </c>
      <c r="D24" s="29">
        <f>SUM(D25:D38)</f>
        <v>0</v>
      </c>
      <c r="E24" s="29">
        <f>SUM(E25:E38)</f>
        <v>0</v>
      </c>
      <c r="F24" s="29">
        <f>SUM(F25:F38)</f>
        <v>0</v>
      </c>
      <c r="G24" s="29">
        <f>SUM(G25:G38)</f>
        <v>3602030</v>
      </c>
    </row>
    <row r="25" spans="1:7" ht="15" customHeight="1">
      <c r="A25" s="38"/>
      <c r="B25" s="36" t="s">
        <v>296</v>
      </c>
      <c r="C25" s="29">
        <f aca="true" t="shared" si="2" ref="C25:C30">SUM(D25:G25)</f>
        <v>1220380</v>
      </c>
      <c r="D25" s="29">
        <v>0</v>
      </c>
      <c r="E25" s="29">
        <v>0</v>
      </c>
      <c r="F25" s="29">
        <v>0</v>
      </c>
      <c r="G25" s="29">
        <v>1220380</v>
      </c>
    </row>
    <row r="26" spans="1:7" ht="15" customHeight="1">
      <c r="A26" s="38"/>
      <c r="B26" s="36" t="s">
        <v>13</v>
      </c>
      <c r="C26" s="29">
        <f t="shared" si="2"/>
        <v>1700000</v>
      </c>
      <c r="D26" s="29">
        <v>0</v>
      </c>
      <c r="E26" s="29">
        <v>0</v>
      </c>
      <c r="F26" s="29">
        <v>0</v>
      </c>
      <c r="G26" s="29">
        <v>1700000</v>
      </c>
    </row>
    <row r="27" spans="1:7" ht="15" customHeight="1">
      <c r="A27" s="38"/>
      <c r="B27" s="36" t="s">
        <v>14</v>
      </c>
      <c r="C27" s="29">
        <f t="shared" si="2"/>
        <v>681650</v>
      </c>
      <c r="D27" s="29">
        <v>0</v>
      </c>
      <c r="E27" s="29">
        <v>0</v>
      </c>
      <c r="F27" s="29">
        <v>0</v>
      </c>
      <c r="G27" s="29">
        <v>681650</v>
      </c>
    </row>
    <row r="28" spans="1:7" ht="15" customHeight="1">
      <c r="A28" s="38"/>
      <c r="B28" s="36" t="s">
        <v>217</v>
      </c>
      <c r="C28" s="29">
        <f t="shared" si="2"/>
        <v>0</v>
      </c>
      <c r="D28" s="29">
        <v>0</v>
      </c>
      <c r="E28" s="29">
        <v>0</v>
      </c>
      <c r="F28" s="29">
        <v>0</v>
      </c>
      <c r="G28" s="29">
        <v>0</v>
      </c>
    </row>
    <row r="29" spans="1:7" ht="15" customHeight="1">
      <c r="A29" s="38"/>
      <c r="B29" s="36" t="s">
        <v>218</v>
      </c>
      <c r="C29" s="29">
        <f t="shared" si="2"/>
        <v>0</v>
      </c>
      <c r="D29" s="29">
        <v>0</v>
      </c>
      <c r="E29" s="29">
        <v>0</v>
      </c>
      <c r="F29" s="29">
        <v>0</v>
      </c>
      <c r="G29" s="29">
        <v>0</v>
      </c>
    </row>
    <row r="30" spans="1:7" ht="15" customHeight="1">
      <c r="A30" s="38"/>
      <c r="B30" s="36" t="s">
        <v>219</v>
      </c>
      <c r="C30" s="29">
        <f t="shared" si="2"/>
        <v>0</v>
      </c>
      <c r="D30" s="29">
        <v>0</v>
      </c>
      <c r="E30" s="29">
        <v>0</v>
      </c>
      <c r="F30" s="29">
        <v>0</v>
      </c>
      <c r="G30" s="29">
        <v>0</v>
      </c>
    </row>
    <row r="31" spans="1:7" ht="15" customHeight="1">
      <c r="A31" s="38"/>
      <c r="B31" s="36" t="s">
        <v>9</v>
      </c>
      <c r="C31" s="29">
        <f aca="true" t="shared" si="3" ref="C31:C38">SUM(D31:G31)</f>
        <v>0</v>
      </c>
      <c r="D31" s="29">
        <v>0</v>
      </c>
      <c r="E31" s="29">
        <v>0</v>
      </c>
      <c r="F31" s="29">
        <v>0</v>
      </c>
      <c r="G31" s="29">
        <v>0</v>
      </c>
    </row>
    <row r="32" spans="1:7" ht="15" customHeight="1">
      <c r="A32" s="38"/>
      <c r="B32" s="36" t="s">
        <v>10</v>
      </c>
      <c r="C32" s="29">
        <f t="shared" si="3"/>
        <v>0</v>
      </c>
      <c r="D32" s="29">
        <v>0</v>
      </c>
      <c r="E32" s="29">
        <v>0</v>
      </c>
      <c r="F32" s="29">
        <v>0</v>
      </c>
      <c r="G32" s="29">
        <v>0</v>
      </c>
    </row>
    <row r="33" spans="1:7" ht="15" customHeight="1">
      <c r="A33" s="38"/>
      <c r="B33" s="36" t="s">
        <v>11</v>
      </c>
      <c r="C33" s="29">
        <f t="shared" si="3"/>
        <v>0</v>
      </c>
      <c r="D33" s="29">
        <v>0</v>
      </c>
      <c r="E33" s="29">
        <v>0</v>
      </c>
      <c r="F33" s="29">
        <v>0</v>
      </c>
      <c r="G33" s="29">
        <v>0</v>
      </c>
    </row>
    <row r="34" spans="1:7" ht="15" customHeight="1">
      <c r="A34" s="38"/>
      <c r="B34" s="36" t="s">
        <v>585</v>
      </c>
      <c r="C34" s="29">
        <f t="shared" si="3"/>
        <v>0</v>
      </c>
      <c r="D34" s="29">
        <v>0</v>
      </c>
      <c r="E34" s="29">
        <v>0</v>
      </c>
      <c r="F34" s="29">
        <v>0</v>
      </c>
      <c r="G34" s="29">
        <v>0</v>
      </c>
    </row>
    <row r="35" spans="1:7" ht="15" customHeight="1">
      <c r="A35" s="38"/>
      <c r="B35" s="36" t="s">
        <v>586</v>
      </c>
      <c r="C35" s="29">
        <f t="shared" si="3"/>
        <v>0</v>
      </c>
      <c r="D35" s="29">
        <v>0</v>
      </c>
      <c r="E35" s="29">
        <v>0</v>
      </c>
      <c r="F35" s="29">
        <v>0</v>
      </c>
      <c r="G35" s="29">
        <v>0</v>
      </c>
    </row>
    <row r="36" spans="1:7" ht="15" customHeight="1">
      <c r="A36" s="38"/>
      <c r="B36" s="36" t="s">
        <v>587</v>
      </c>
      <c r="C36" s="29">
        <f t="shared" si="3"/>
        <v>0</v>
      </c>
      <c r="D36" s="29">
        <v>0</v>
      </c>
      <c r="E36" s="29">
        <v>0</v>
      </c>
      <c r="F36" s="29">
        <v>0</v>
      </c>
      <c r="G36" s="29">
        <v>0</v>
      </c>
    </row>
    <row r="37" spans="1:7" ht="15" customHeight="1">
      <c r="A37" s="38"/>
      <c r="B37" s="36" t="s">
        <v>588</v>
      </c>
      <c r="C37" s="29">
        <f t="shared" si="3"/>
        <v>0</v>
      </c>
      <c r="D37" s="29">
        <v>0</v>
      </c>
      <c r="E37" s="29">
        <v>0</v>
      </c>
      <c r="F37" s="29">
        <v>0</v>
      </c>
      <c r="G37" s="29">
        <v>0</v>
      </c>
    </row>
    <row r="38" spans="1:7" ht="15" customHeight="1">
      <c r="A38" s="39"/>
      <c r="B38" s="36" t="s">
        <v>589</v>
      </c>
      <c r="C38" s="29">
        <f t="shared" si="3"/>
        <v>0</v>
      </c>
      <c r="D38" s="29">
        <v>0</v>
      </c>
      <c r="E38" s="29">
        <v>0</v>
      </c>
      <c r="F38" s="29">
        <v>0</v>
      </c>
      <c r="G38" s="29">
        <v>0</v>
      </c>
    </row>
    <row r="39" spans="1:7" ht="31.5" customHeight="1">
      <c r="A39" s="35" t="s">
        <v>299</v>
      </c>
      <c r="B39" s="31" t="s">
        <v>136</v>
      </c>
      <c r="C39" s="29">
        <f>SUM(C40:C53)</f>
        <v>103200</v>
      </c>
      <c r="D39" s="29">
        <f>SUM(D40:D53)</f>
        <v>0</v>
      </c>
      <c r="E39" s="29">
        <f>SUM(E40:E53)</f>
        <v>0</v>
      </c>
      <c r="F39" s="29">
        <f>SUM(F40:F53)</f>
        <v>0</v>
      </c>
      <c r="G39" s="29">
        <f>SUM(G40:G53)</f>
        <v>103200</v>
      </c>
    </row>
    <row r="40" spans="1:7" ht="15" customHeight="1">
      <c r="A40" s="38"/>
      <c r="B40" s="36" t="s">
        <v>296</v>
      </c>
      <c r="C40" s="29">
        <f aca="true" t="shared" si="4" ref="C40:C45">SUM(D40:G40)</f>
        <v>78200</v>
      </c>
      <c r="D40" s="29">
        <v>0</v>
      </c>
      <c r="E40" s="29">
        <v>0</v>
      </c>
      <c r="F40" s="29">
        <v>0</v>
      </c>
      <c r="G40" s="29">
        <v>78200</v>
      </c>
    </row>
    <row r="41" spans="1:7" ht="15" customHeight="1">
      <c r="A41" s="38"/>
      <c r="B41" s="36" t="s">
        <v>220</v>
      </c>
      <c r="C41" s="29">
        <f t="shared" si="4"/>
        <v>23500</v>
      </c>
      <c r="D41" s="29">
        <v>0</v>
      </c>
      <c r="E41" s="29">
        <v>0</v>
      </c>
      <c r="F41" s="29">
        <v>0</v>
      </c>
      <c r="G41" s="29">
        <v>23500</v>
      </c>
    </row>
    <row r="42" spans="1:7" ht="15" customHeight="1">
      <c r="A42" s="38"/>
      <c r="B42" s="36" t="s">
        <v>221</v>
      </c>
      <c r="C42" s="29">
        <f t="shared" si="4"/>
        <v>1500</v>
      </c>
      <c r="D42" s="29">
        <v>0</v>
      </c>
      <c r="E42" s="29">
        <v>0</v>
      </c>
      <c r="F42" s="29">
        <v>0</v>
      </c>
      <c r="G42" s="29">
        <v>1500</v>
      </c>
    </row>
    <row r="43" spans="1:7" ht="15" customHeight="1">
      <c r="A43" s="38"/>
      <c r="B43" s="36" t="s">
        <v>222</v>
      </c>
      <c r="C43" s="29">
        <f t="shared" si="4"/>
        <v>0</v>
      </c>
      <c r="D43" s="29">
        <v>0</v>
      </c>
      <c r="E43" s="29">
        <v>0</v>
      </c>
      <c r="F43" s="29">
        <v>0</v>
      </c>
      <c r="G43" s="29">
        <v>0</v>
      </c>
    </row>
    <row r="44" spans="1:7" ht="15" customHeight="1">
      <c r="A44" s="38"/>
      <c r="B44" s="36" t="s">
        <v>223</v>
      </c>
      <c r="C44" s="29">
        <f t="shared" si="4"/>
        <v>0</v>
      </c>
      <c r="D44" s="29">
        <v>0</v>
      </c>
      <c r="E44" s="29">
        <v>0</v>
      </c>
      <c r="F44" s="29">
        <v>0</v>
      </c>
      <c r="G44" s="29">
        <v>0</v>
      </c>
    </row>
    <row r="45" spans="1:7" ht="15" customHeight="1">
      <c r="A45" s="38"/>
      <c r="B45" s="36" t="s">
        <v>224</v>
      </c>
      <c r="C45" s="29">
        <f t="shared" si="4"/>
        <v>0</v>
      </c>
      <c r="D45" s="29">
        <v>0</v>
      </c>
      <c r="E45" s="29">
        <v>0</v>
      </c>
      <c r="F45" s="29">
        <v>0</v>
      </c>
      <c r="G45" s="29">
        <v>0</v>
      </c>
    </row>
    <row r="46" spans="1:7" ht="15" customHeight="1">
      <c r="A46" s="38"/>
      <c r="B46" s="36" t="s">
        <v>9</v>
      </c>
      <c r="C46" s="29">
        <f aca="true" t="shared" si="5" ref="C46:C53">SUM(D46:G46)</f>
        <v>0</v>
      </c>
      <c r="D46" s="29">
        <v>0</v>
      </c>
      <c r="E46" s="29">
        <v>0</v>
      </c>
      <c r="F46" s="29">
        <v>0</v>
      </c>
      <c r="G46" s="29">
        <v>0</v>
      </c>
    </row>
    <row r="47" spans="1:7" ht="15" customHeight="1">
      <c r="A47" s="38"/>
      <c r="B47" s="36" t="s">
        <v>9</v>
      </c>
      <c r="C47" s="29">
        <f t="shared" si="5"/>
        <v>0</v>
      </c>
      <c r="D47" s="29">
        <v>0</v>
      </c>
      <c r="E47" s="29">
        <v>0</v>
      </c>
      <c r="F47" s="29">
        <v>0</v>
      </c>
      <c r="G47" s="29">
        <v>0</v>
      </c>
    </row>
    <row r="48" spans="1:7" ht="15" customHeight="1">
      <c r="A48" s="38"/>
      <c r="B48" s="36" t="s">
        <v>11</v>
      </c>
      <c r="C48" s="29">
        <f t="shared" si="5"/>
        <v>0</v>
      </c>
      <c r="D48" s="29">
        <v>0</v>
      </c>
      <c r="E48" s="29">
        <v>0</v>
      </c>
      <c r="F48" s="29">
        <v>0</v>
      </c>
      <c r="G48" s="29">
        <v>0</v>
      </c>
    </row>
    <row r="49" spans="1:7" ht="15" customHeight="1">
      <c r="A49" s="38"/>
      <c r="B49" s="36" t="s">
        <v>585</v>
      </c>
      <c r="C49" s="29">
        <f t="shared" si="5"/>
        <v>0</v>
      </c>
      <c r="D49" s="29">
        <v>0</v>
      </c>
      <c r="E49" s="29">
        <v>0</v>
      </c>
      <c r="F49" s="29">
        <v>0</v>
      </c>
      <c r="G49" s="29">
        <v>0</v>
      </c>
    </row>
    <row r="50" spans="1:7" ht="15" customHeight="1">
      <c r="A50" s="38"/>
      <c r="B50" s="36" t="s">
        <v>586</v>
      </c>
      <c r="C50" s="29">
        <f t="shared" si="5"/>
        <v>0</v>
      </c>
      <c r="D50" s="29">
        <v>0</v>
      </c>
      <c r="E50" s="29">
        <v>0</v>
      </c>
      <c r="F50" s="29">
        <v>0</v>
      </c>
      <c r="G50" s="29">
        <v>0</v>
      </c>
    </row>
    <row r="51" spans="1:7" ht="15" customHeight="1">
      <c r="A51" s="38"/>
      <c r="B51" s="36" t="s">
        <v>587</v>
      </c>
      <c r="C51" s="29">
        <f t="shared" si="5"/>
        <v>0</v>
      </c>
      <c r="D51" s="29">
        <v>0</v>
      </c>
      <c r="E51" s="29">
        <v>0</v>
      </c>
      <c r="F51" s="29">
        <v>0</v>
      </c>
      <c r="G51" s="29">
        <v>0</v>
      </c>
    </row>
    <row r="52" spans="1:7" ht="15" customHeight="1">
      <c r="A52" s="38"/>
      <c r="B52" s="36" t="s">
        <v>588</v>
      </c>
      <c r="C52" s="29">
        <f t="shared" si="5"/>
        <v>0</v>
      </c>
      <c r="D52" s="29">
        <v>0</v>
      </c>
      <c r="E52" s="29">
        <v>0</v>
      </c>
      <c r="F52" s="29">
        <v>0</v>
      </c>
      <c r="G52" s="29">
        <v>0</v>
      </c>
    </row>
    <row r="53" spans="1:7" ht="15" customHeight="1">
      <c r="A53" s="39"/>
      <c r="B53" s="36" t="s">
        <v>589</v>
      </c>
      <c r="C53" s="29">
        <f t="shared" si="5"/>
        <v>0</v>
      </c>
      <c r="D53" s="29">
        <v>0</v>
      </c>
      <c r="E53" s="29">
        <v>0</v>
      </c>
      <c r="F53" s="29">
        <v>0</v>
      </c>
      <c r="G53" s="29">
        <v>0</v>
      </c>
    </row>
    <row r="54" spans="1:7" ht="31.5" customHeight="1">
      <c r="A54" s="35" t="s">
        <v>122</v>
      </c>
      <c r="B54" s="31" t="s">
        <v>137</v>
      </c>
      <c r="C54" s="29">
        <f>SUM(C55:C68)</f>
        <v>28876.3</v>
      </c>
      <c r="D54" s="29">
        <f>SUM(D55:D68)</f>
        <v>0</v>
      </c>
      <c r="E54" s="29">
        <f>SUM(E55:E68)</f>
        <v>5246.3</v>
      </c>
      <c r="F54" s="29">
        <f>SUM(F55:F68)</f>
        <v>0</v>
      </c>
      <c r="G54" s="29">
        <f>SUM(G55:G68)</f>
        <v>23630</v>
      </c>
    </row>
    <row r="55" spans="1:7" ht="15" customHeight="1">
      <c r="A55" s="38"/>
      <c r="B55" s="36" t="s">
        <v>296</v>
      </c>
      <c r="C55" s="29">
        <f aca="true" t="shared" si="6" ref="C55:C60">SUM(D55:G55)</f>
        <v>25256.7</v>
      </c>
      <c r="D55" s="29">
        <v>0</v>
      </c>
      <c r="E55" s="29">
        <v>1626.7</v>
      </c>
      <c r="F55" s="29">
        <v>0</v>
      </c>
      <c r="G55" s="29">
        <v>23630</v>
      </c>
    </row>
    <row r="56" spans="1:7" ht="15" customHeight="1">
      <c r="A56" s="38"/>
      <c r="B56" s="36" t="s">
        <v>220</v>
      </c>
      <c r="C56" s="29">
        <f t="shared" si="6"/>
        <v>1750.3</v>
      </c>
      <c r="D56" s="29">
        <v>0</v>
      </c>
      <c r="E56" s="29">
        <v>1750.3</v>
      </c>
      <c r="F56" s="29">
        <v>0</v>
      </c>
      <c r="G56" s="29">
        <v>0</v>
      </c>
    </row>
    <row r="57" spans="1:7" ht="15" customHeight="1">
      <c r="A57" s="38"/>
      <c r="B57" s="36" t="s">
        <v>221</v>
      </c>
      <c r="C57" s="29">
        <f t="shared" si="6"/>
        <v>1869.3</v>
      </c>
      <c r="D57" s="29">
        <v>0</v>
      </c>
      <c r="E57" s="29">
        <v>1869.3</v>
      </c>
      <c r="F57" s="29">
        <v>0</v>
      </c>
      <c r="G57" s="29">
        <v>0</v>
      </c>
    </row>
    <row r="58" spans="1:7" ht="15" customHeight="1">
      <c r="A58" s="38"/>
      <c r="B58" s="36" t="s">
        <v>222</v>
      </c>
      <c r="C58" s="29">
        <f t="shared" si="6"/>
        <v>0</v>
      </c>
      <c r="D58" s="29">
        <v>0</v>
      </c>
      <c r="E58" s="29">
        <v>0</v>
      </c>
      <c r="F58" s="29">
        <v>0</v>
      </c>
      <c r="G58" s="29">
        <v>0</v>
      </c>
    </row>
    <row r="59" spans="1:7" ht="15" customHeight="1">
      <c r="A59" s="38"/>
      <c r="B59" s="36" t="s">
        <v>223</v>
      </c>
      <c r="C59" s="29">
        <f t="shared" si="6"/>
        <v>0</v>
      </c>
      <c r="D59" s="29">
        <v>0</v>
      </c>
      <c r="E59" s="29">
        <v>0</v>
      </c>
      <c r="F59" s="29">
        <v>0</v>
      </c>
      <c r="G59" s="29">
        <v>0</v>
      </c>
    </row>
    <row r="60" spans="1:7" ht="15" customHeight="1">
      <c r="A60" s="38"/>
      <c r="B60" s="36" t="s">
        <v>224</v>
      </c>
      <c r="C60" s="29">
        <f t="shared" si="6"/>
        <v>0</v>
      </c>
      <c r="D60" s="29">
        <v>0</v>
      </c>
      <c r="E60" s="29">
        <v>0</v>
      </c>
      <c r="F60" s="29">
        <v>0</v>
      </c>
      <c r="G60" s="29">
        <v>0</v>
      </c>
    </row>
    <row r="61" spans="1:7" ht="15" customHeight="1">
      <c r="A61" s="38"/>
      <c r="B61" s="36" t="s">
        <v>9</v>
      </c>
      <c r="C61" s="29">
        <f aca="true" t="shared" si="7" ref="C61:C68">SUM(D61:G61)</f>
        <v>0</v>
      </c>
      <c r="D61" s="29">
        <v>0</v>
      </c>
      <c r="E61" s="29">
        <v>0</v>
      </c>
      <c r="F61" s="29">
        <v>0</v>
      </c>
      <c r="G61" s="29">
        <v>0</v>
      </c>
    </row>
    <row r="62" spans="1:7" ht="15" customHeight="1">
      <c r="A62" s="38"/>
      <c r="B62" s="36" t="s">
        <v>10</v>
      </c>
      <c r="C62" s="29">
        <f t="shared" si="7"/>
        <v>0</v>
      </c>
      <c r="D62" s="29">
        <v>0</v>
      </c>
      <c r="E62" s="29">
        <v>0</v>
      </c>
      <c r="F62" s="29">
        <v>0</v>
      </c>
      <c r="G62" s="29">
        <v>0</v>
      </c>
    </row>
    <row r="63" spans="1:7" ht="15" customHeight="1">
      <c r="A63" s="38"/>
      <c r="B63" s="36" t="s">
        <v>11</v>
      </c>
      <c r="C63" s="29">
        <f t="shared" si="7"/>
        <v>0</v>
      </c>
      <c r="D63" s="29">
        <v>0</v>
      </c>
      <c r="E63" s="29">
        <v>0</v>
      </c>
      <c r="F63" s="29">
        <v>0</v>
      </c>
      <c r="G63" s="29">
        <v>0</v>
      </c>
    </row>
    <row r="64" spans="1:7" ht="15" customHeight="1">
      <c r="A64" s="38"/>
      <c r="B64" s="36" t="s">
        <v>585</v>
      </c>
      <c r="C64" s="29">
        <f t="shared" si="7"/>
        <v>0</v>
      </c>
      <c r="D64" s="29">
        <v>0</v>
      </c>
      <c r="E64" s="29">
        <v>0</v>
      </c>
      <c r="F64" s="29">
        <v>0</v>
      </c>
      <c r="G64" s="29">
        <v>0</v>
      </c>
    </row>
    <row r="65" spans="1:7" ht="15" customHeight="1">
      <c r="A65" s="38"/>
      <c r="B65" s="36" t="s">
        <v>586</v>
      </c>
      <c r="C65" s="29">
        <f t="shared" si="7"/>
        <v>0</v>
      </c>
      <c r="D65" s="29">
        <v>0</v>
      </c>
      <c r="E65" s="29">
        <v>0</v>
      </c>
      <c r="F65" s="29">
        <v>0</v>
      </c>
      <c r="G65" s="29">
        <v>0</v>
      </c>
    </row>
    <row r="66" spans="1:7" ht="15" customHeight="1">
      <c r="A66" s="38"/>
      <c r="B66" s="36" t="s">
        <v>587</v>
      </c>
      <c r="C66" s="29">
        <f t="shared" si="7"/>
        <v>0</v>
      </c>
      <c r="D66" s="29">
        <v>0</v>
      </c>
      <c r="E66" s="29">
        <v>0</v>
      </c>
      <c r="F66" s="29">
        <v>0</v>
      </c>
      <c r="G66" s="29">
        <v>0</v>
      </c>
    </row>
    <row r="67" spans="1:7" ht="15" customHeight="1">
      <c r="A67" s="38"/>
      <c r="B67" s="36" t="s">
        <v>588</v>
      </c>
      <c r="C67" s="29">
        <f t="shared" si="7"/>
        <v>0</v>
      </c>
      <c r="D67" s="29">
        <v>0</v>
      </c>
      <c r="E67" s="29">
        <v>0</v>
      </c>
      <c r="F67" s="29">
        <v>0</v>
      </c>
      <c r="G67" s="29">
        <v>0</v>
      </c>
    </row>
    <row r="68" spans="1:7" ht="15" customHeight="1">
      <c r="A68" s="39"/>
      <c r="B68" s="36" t="s">
        <v>589</v>
      </c>
      <c r="C68" s="29">
        <f t="shared" si="7"/>
        <v>0</v>
      </c>
      <c r="D68" s="29">
        <v>0</v>
      </c>
      <c r="E68" s="29">
        <v>0</v>
      </c>
      <c r="F68" s="29">
        <v>0</v>
      </c>
      <c r="G68" s="29">
        <v>0</v>
      </c>
    </row>
    <row r="69" spans="1:7" ht="31.5" customHeight="1">
      <c r="A69" s="35" t="s">
        <v>145</v>
      </c>
      <c r="B69" s="31" t="s">
        <v>138</v>
      </c>
      <c r="C69" s="29">
        <f>SUM(C70:C83)</f>
        <v>295166.2</v>
      </c>
      <c r="D69" s="29">
        <f>SUM(D70:D83)</f>
        <v>0</v>
      </c>
      <c r="E69" s="29">
        <f>SUM(E70:E83)</f>
        <v>0</v>
      </c>
      <c r="F69" s="29">
        <f>SUM(F70:F83)</f>
        <v>0</v>
      </c>
      <c r="G69" s="29">
        <f>SUM(G70:G83)</f>
        <v>295166.2</v>
      </c>
    </row>
    <row r="70" spans="1:7" ht="15" customHeight="1">
      <c r="A70" s="38"/>
      <c r="B70" s="36" t="s">
        <v>296</v>
      </c>
      <c r="C70" s="29">
        <f aca="true" t="shared" si="8" ref="C70:C75">SUM(D70:G70)</f>
        <v>0</v>
      </c>
      <c r="D70" s="29">
        <v>0</v>
      </c>
      <c r="E70" s="29">
        <v>0</v>
      </c>
      <c r="F70" s="29">
        <v>0</v>
      </c>
      <c r="G70" s="29">
        <v>0</v>
      </c>
    </row>
    <row r="71" spans="1:7" ht="15" customHeight="1">
      <c r="A71" s="38"/>
      <c r="B71" s="36" t="s">
        <v>220</v>
      </c>
      <c r="C71" s="29">
        <f t="shared" si="8"/>
        <v>0</v>
      </c>
      <c r="D71" s="29">
        <v>0</v>
      </c>
      <c r="E71" s="29">
        <v>0</v>
      </c>
      <c r="F71" s="29">
        <v>0</v>
      </c>
      <c r="G71" s="29">
        <v>0</v>
      </c>
    </row>
    <row r="72" spans="1:7" ht="15" customHeight="1">
      <c r="A72" s="38"/>
      <c r="B72" s="36" t="s">
        <v>221</v>
      </c>
      <c r="C72" s="29">
        <f t="shared" si="8"/>
        <v>0</v>
      </c>
      <c r="D72" s="29">
        <v>0</v>
      </c>
      <c r="E72" s="29">
        <v>0</v>
      </c>
      <c r="F72" s="29">
        <v>0</v>
      </c>
      <c r="G72" s="29">
        <v>0</v>
      </c>
    </row>
    <row r="73" spans="1:7" ht="15" customHeight="1">
      <c r="A73" s="38"/>
      <c r="B73" s="36" t="s">
        <v>222</v>
      </c>
      <c r="C73" s="29">
        <f t="shared" si="8"/>
        <v>295166.2</v>
      </c>
      <c r="D73" s="29">
        <v>0</v>
      </c>
      <c r="E73" s="29">
        <v>0</v>
      </c>
      <c r="F73" s="29">
        <v>0</v>
      </c>
      <c r="G73" s="29">
        <v>295166.2</v>
      </c>
    </row>
    <row r="74" spans="1:7" ht="15" customHeight="1">
      <c r="A74" s="38"/>
      <c r="B74" s="36" t="s">
        <v>223</v>
      </c>
      <c r="C74" s="29">
        <f t="shared" si="8"/>
        <v>0</v>
      </c>
      <c r="D74" s="29">
        <v>0</v>
      </c>
      <c r="E74" s="29">
        <v>0</v>
      </c>
      <c r="F74" s="29">
        <v>0</v>
      </c>
      <c r="G74" s="29">
        <v>0</v>
      </c>
    </row>
    <row r="75" spans="1:7" ht="15" customHeight="1">
      <c r="A75" s="38"/>
      <c r="B75" s="36" t="s">
        <v>224</v>
      </c>
      <c r="C75" s="29">
        <f t="shared" si="8"/>
        <v>0</v>
      </c>
      <c r="D75" s="29">
        <v>0</v>
      </c>
      <c r="E75" s="29">
        <v>0</v>
      </c>
      <c r="F75" s="29">
        <v>0</v>
      </c>
      <c r="G75" s="29">
        <v>0</v>
      </c>
    </row>
    <row r="76" spans="1:7" ht="15" customHeight="1">
      <c r="A76" s="38"/>
      <c r="B76" s="36" t="s">
        <v>9</v>
      </c>
      <c r="C76" s="29">
        <f aca="true" t="shared" si="9" ref="C76:C83">SUM(D76:G76)</f>
        <v>0</v>
      </c>
      <c r="D76" s="29">
        <v>0</v>
      </c>
      <c r="E76" s="29">
        <v>0</v>
      </c>
      <c r="F76" s="29">
        <v>0</v>
      </c>
      <c r="G76" s="29">
        <v>0</v>
      </c>
    </row>
    <row r="77" spans="1:7" ht="15" customHeight="1">
      <c r="A77" s="38"/>
      <c r="B77" s="36" t="s">
        <v>10</v>
      </c>
      <c r="C77" s="29">
        <f t="shared" si="9"/>
        <v>0</v>
      </c>
      <c r="D77" s="29">
        <v>0</v>
      </c>
      <c r="E77" s="29">
        <v>0</v>
      </c>
      <c r="F77" s="29">
        <v>0</v>
      </c>
      <c r="G77" s="29">
        <v>0</v>
      </c>
    </row>
    <row r="78" spans="1:7" ht="15" customHeight="1">
      <c r="A78" s="38"/>
      <c r="B78" s="36" t="s">
        <v>11</v>
      </c>
      <c r="C78" s="29">
        <f t="shared" si="9"/>
        <v>0</v>
      </c>
      <c r="D78" s="29">
        <v>0</v>
      </c>
      <c r="E78" s="29">
        <v>0</v>
      </c>
      <c r="F78" s="29">
        <v>0</v>
      </c>
      <c r="G78" s="29">
        <v>0</v>
      </c>
    </row>
    <row r="79" spans="1:7" ht="15" customHeight="1">
      <c r="A79" s="38"/>
      <c r="B79" s="36" t="s">
        <v>585</v>
      </c>
      <c r="C79" s="29">
        <f t="shared" si="9"/>
        <v>0</v>
      </c>
      <c r="D79" s="29">
        <v>0</v>
      </c>
      <c r="E79" s="29">
        <v>0</v>
      </c>
      <c r="F79" s="29">
        <v>0</v>
      </c>
      <c r="G79" s="29">
        <v>0</v>
      </c>
    </row>
    <row r="80" spans="1:7" ht="15" customHeight="1">
      <c r="A80" s="38"/>
      <c r="B80" s="36" t="s">
        <v>586</v>
      </c>
      <c r="C80" s="29">
        <f t="shared" si="9"/>
        <v>0</v>
      </c>
      <c r="D80" s="29">
        <v>0</v>
      </c>
      <c r="E80" s="29">
        <v>0</v>
      </c>
      <c r="F80" s="29">
        <v>0</v>
      </c>
      <c r="G80" s="29">
        <v>0</v>
      </c>
    </row>
    <row r="81" spans="1:7" ht="15" customHeight="1">
      <c r="A81" s="38"/>
      <c r="B81" s="36" t="s">
        <v>587</v>
      </c>
      <c r="C81" s="29">
        <f t="shared" si="9"/>
        <v>0</v>
      </c>
      <c r="D81" s="29">
        <v>0</v>
      </c>
      <c r="E81" s="29">
        <v>0</v>
      </c>
      <c r="F81" s="29">
        <v>0</v>
      </c>
      <c r="G81" s="29">
        <v>0</v>
      </c>
    </row>
    <row r="82" spans="1:7" ht="15" customHeight="1">
      <c r="A82" s="38"/>
      <c r="B82" s="36" t="s">
        <v>588</v>
      </c>
      <c r="C82" s="29">
        <f t="shared" si="9"/>
        <v>0</v>
      </c>
      <c r="D82" s="29">
        <v>0</v>
      </c>
      <c r="E82" s="29">
        <v>0</v>
      </c>
      <c r="F82" s="29">
        <v>0</v>
      </c>
      <c r="G82" s="29">
        <v>0</v>
      </c>
    </row>
    <row r="83" spans="1:7" ht="15" customHeight="1">
      <c r="A83" s="39"/>
      <c r="B83" s="36" t="s">
        <v>589</v>
      </c>
      <c r="C83" s="29">
        <f t="shared" si="9"/>
        <v>0</v>
      </c>
      <c r="D83" s="29">
        <v>0</v>
      </c>
      <c r="E83" s="29">
        <v>0</v>
      </c>
      <c r="F83" s="29">
        <v>0</v>
      </c>
      <c r="G83" s="29">
        <v>0</v>
      </c>
    </row>
    <row r="84" spans="1:7" ht="16.5" customHeight="1">
      <c r="A84" s="42"/>
      <c r="B84" s="30" t="s">
        <v>662</v>
      </c>
      <c r="C84" s="29">
        <f>SUM(C85:C98)</f>
        <v>51174178.9</v>
      </c>
      <c r="D84" s="29">
        <f>SUM(D85:D98)</f>
        <v>0</v>
      </c>
      <c r="E84" s="29">
        <f>SUM(E85:E98)</f>
        <v>5246.3</v>
      </c>
      <c r="F84" s="29">
        <f>SUM(F85:F98)</f>
        <v>0</v>
      </c>
      <c r="G84" s="29">
        <f>SUM(G85:G98)</f>
        <v>51168932.6</v>
      </c>
    </row>
    <row r="85" spans="1:7" ht="15" customHeight="1">
      <c r="A85" s="38"/>
      <c r="B85" s="36" t="s">
        <v>296</v>
      </c>
      <c r="C85" s="29">
        <f aca="true" t="shared" si="10" ref="C85:C90">SUM(D85:G85)</f>
        <v>3850545.7</v>
      </c>
      <c r="D85" s="29">
        <f aca="true" t="shared" si="11" ref="D85:G98">D10+D25+D40+D55+D70</f>
        <v>0</v>
      </c>
      <c r="E85" s="29">
        <f t="shared" si="11"/>
        <v>1626.7</v>
      </c>
      <c r="F85" s="29">
        <f t="shared" si="11"/>
        <v>0</v>
      </c>
      <c r="G85" s="29">
        <f t="shared" si="11"/>
        <v>3848919</v>
      </c>
    </row>
    <row r="86" spans="1:7" ht="15" customHeight="1">
      <c r="A86" s="38"/>
      <c r="B86" s="36" t="s">
        <v>220</v>
      </c>
      <c r="C86" s="29">
        <f t="shared" si="10"/>
        <v>4271700.3</v>
      </c>
      <c r="D86" s="29">
        <f t="shared" si="11"/>
        <v>0</v>
      </c>
      <c r="E86" s="29">
        <f t="shared" si="11"/>
        <v>1750.3</v>
      </c>
      <c r="F86" s="29">
        <f t="shared" si="11"/>
        <v>0</v>
      </c>
      <c r="G86" s="29">
        <f t="shared" si="11"/>
        <v>4269950</v>
      </c>
    </row>
    <row r="87" spans="1:7" ht="15" customHeight="1">
      <c r="A87" s="38"/>
      <c r="B87" s="36" t="s">
        <v>221</v>
      </c>
      <c r="C87" s="29">
        <f t="shared" si="10"/>
        <v>2707422.3</v>
      </c>
      <c r="D87" s="29">
        <f t="shared" si="11"/>
        <v>0</v>
      </c>
      <c r="E87" s="29">
        <f t="shared" si="11"/>
        <v>1869.3</v>
      </c>
      <c r="F87" s="29">
        <f t="shared" si="11"/>
        <v>0</v>
      </c>
      <c r="G87" s="29">
        <f t="shared" si="11"/>
        <v>2705553</v>
      </c>
    </row>
    <row r="88" spans="1:7" ht="15" customHeight="1">
      <c r="A88" s="38"/>
      <c r="B88" s="36" t="s">
        <v>222</v>
      </c>
      <c r="C88" s="29">
        <f t="shared" si="10"/>
        <v>3055727.6</v>
      </c>
      <c r="D88" s="29">
        <f t="shared" si="11"/>
        <v>0</v>
      </c>
      <c r="E88" s="29">
        <f t="shared" si="11"/>
        <v>0</v>
      </c>
      <c r="F88" s="29">
        <f t="shared" si="11"/>
        <v>0</v>
      </c>
      <c r="G88" s="29">
        <f t="shared" si="11"/>
        <v>3055727.6</v>
      </c>
    </row>
    <row r="89" spans="1:7" ht="15" customHeight="1">
      <c r="A89" s="38"/>
      <c r="B89" s="36" t="s">
        <v>223</v>
      </c>
      <c r="C89" s="29">
        <f t="shared" si="10"/>
        <v>1779394.8</v>
      </c>
      <c r="D89" s="29">
        <f t="shared" si="11"/>
        <v>0</v>
      </c>
      <c r="E89" s="29">
        <f t="shared" si="11"/>
        <v>0</v>
      </c>
      <c r="F89" s="29">
        <f t="shared" si="11"/>
        <v>0</v>
      </c>
      <c r="G89" s="29">
        <f t="shared" si="11"/>
        <v>1779394.8</v>
      </c>
    </row>
    <row r="90" spans="1:7" ht="15" customHeight="1">
      <c r="A90" s="38"/>
      <c r="B90" s="36" t="s">
        <v>224</v>
      </c>
      <c r="C90" s="29">
        <f t="shared" si="10"/>
        <v>4171090</v>
      </c>
      <c r="D90" s="29">
        <f t="shared" si="11"/>
        <v>0</v>
      </c>
      <c r="E90" s="29">
        <f t="shared" si="11"/>
        <v>0</v>
      </c>
      <c r="F90" s="29">
        <f t="shared" si="11"/>
        <v>0</v>
      </c>
      <c r="G90" s="29">
        <f t="shared" si="11"/>
        <v>4171090</v>
      </c>
    </row>
    <row r="91" spans="1:7" ht="15" customHeight="1">
      <c r="A91" s="38"/>
      <c r="B91" s="36" t="s">
        <v>9</v>
      </c>
      <c r="C91" s="29">
        <f aca="true" t="shared" si="12" ref="C91:C98">SUM(D91:G91)</f>
        <v>3485704.3</v>
      </c>
      <c r="D91" s="29">
        <f t="shared" si="11"/>
        <v>0</v>
      </c>
      <c r="E91" s="29">
        <f t="shared" si="11"/>
        <v>0</v>
      </c>
      <c r="F91" s="29">
        <f t="shared" si="11"/>
        <v>0</v>
      </c>
      <c r="G91" s="29">
        <f t="shared" si="11"/>
        <v>3485704.3</v>
      </c>
    </row>
    <row r="92" spans="1:7" ht="15" customHeight="1">
      <c r="A92" s="38"/>
      <c r="B92" s="36" t="s">
        <v>10</v>
      </c>
      <c r="C92" s="29">
        <f t="shared" si="12"/>
        <v>631059.2</v>
      </c>
      <c r="D92" s="29">
        <f t="shared" si="11"/>
        <v>0</v>
      </c>
      <c r="E92" s="29">
        <f t="shared" si="11"/>
        <v>0</v>
      </c>
      <c r="F92" s="29">
        <f t="shared" si="11"/>
        <v>0</v>
      </c>
      <c r="G92" s="29">
        <f t="shared" si="11"/>
        <v>631059.2</v>
      </c>
    </row>
    <row r="93" spans="1:7" ht="15" customHeight="1">
      <c r="A93" s="38"/>
      <c r="B93" s="36" t="s">
        <v>11</v>
      </c>
      <c r="C93" s="29">
        <f t="shared" si="12"/>
        <v>748383.6</v>
      </c>
      <c r="D93" s="29">
        <f t="shared" si="11"/>
        <v>0</v>
      </c>
      <c r="E93" s="29">
        <f t="shared" si="11"/>
        <v>0</v>
      </c>
      <c r="F93" s="29">
        <f t="shared" si="11"/>
        <v>0</v>
      </c>
      <c r="G93" s="29">
        <f t="shared" si="11"/>
        <v>748383.6</v>
      </c>
    </row>
    <row r="94" spans="1:7" ht="15" customHeight="1">
      <c r="A94" s="38"/>
      <c r="B94" s="36" t="s">
        <v>585</v>
      </c>
      <c r="C94" s="29">
        <f t="shared" si="12"/>
        <v>2585281.2</v>
      </c>
      <c r="D94" s="29">
        <f t="shared" si="11"/>
        <v>0</v>
      </c>
      <c r="E94" s="29">
        <f t="shared" si="11"/>
        <v>0</v>
      </c>
      <c r="F94" s="29">
        <f t="shared" si="11"/>
        <v>0</v>
      </c>
      <c r="G94" s="29">
        <f t="shared" si="11"/>
        <v>2585281.2</v>
      </c>
    </row>
    <row r="95" spans="1:7" ht="15" customHeight="1">
      <c r="A95" s="38"/>
      <c r="B95" s="36" t="s">
        <v>586</v>
      </c>
      <c r="C95" s="29">
        <f t="shared" si="12"/>
        <v>2424216.9</v>
      </c>
      <c r="D95" s="29">
        <f t="shared" si="11"/>
        <v>0</v>
      </c>
      <c r="E95" s="29">
        <f t="shared" si="11"/>
        <v>0</v>
      </c>
      <c r="F95" s="29">
        <f t="shared" si="11"/>
        <v>0</v>
      </c>
      <c r="G95" s="29">
        <f t="shared" si="11"/>
        <v>2424216.9</v>
      </c>
    </row>
    <row r="96" spans="1:7" ht="15" customHeight="1">
      <c r="A96" s="38"/>
      <c r="B96" s="36" t="s">
        <v>587</v>
      </c>
      <c r="C96" s="29">
        <f t="shared" si="12"/>
        <v>2334416.8</v>
      </c>
      <c r="D96" s="29">
        <f t="shared" si="11"/>
        <v>0</v>
      </c>
      <c r="E96" s="29">
        <f t="shared" si="11"/>
        <v>0</v>
      </c>
      <c r="F96" s="29">
        <f t="shared" si="11"/>
        <v>0</v>
      </c>
      <c r="G96" s="29">
        <f t="shared" si="11"/>
        <v>2334416.8</v>
      </c>
    </row>
    <row r="97" spans="1:7" ht="15" customHeight="1">
      <c r="A97" s="38"/>
      <c r="B97" s="36" t="s">
        <v>588</v>
      </c>
      <c r="C97" s="29">
        <f t="shared" si="12"/>
        <v>10886120.8</v>
      </c>
      <c r="D97" s="29">
        <f t="shared" si="11"/>
        <v>0</v>
      </c>
      <c r="E97" s="29">
        <f t="shared" si="11"/>
        <v>0</v>
      </c>
      <c r="F97" s="29">
        <f t="shared" si="11"/>
        <v>0</v>
      </c>
      <c r="G97" s="29">
        <f t="shared" si="11"/>
        <v>10886120.8</v>
      </c>
    </row>
    <row r="98" spans="1:7" ht="15" customHeight="1">
      <c r="A98" s="39"/>
      <c r="B98" s="36" t="s">
        <v>589</v>
      </c>
      <c r="C98" s="29">
        <f t="shared" si="12"/>
        <v>8243115.4</v>
      </c>
      <c r="D98" s="29">
        <f t="shared" si="11"/>
        <v>0</v>
      </c>
      <c r="E98" s="29">
        <f t="shared" si="11"/>
        <v>0</v>
      </c>
      <c r="F98" s="29">
        <f t="shared" si="11"/>
        <v>0</v>
      </c>
      <c r="G98" s="29">
        <f t="shared" si="11"/>
        <v>8243115.4</v>
      </c>
    </row>
    <row r="99" spans="1:7" ht="18" customHeight="1">
      <c r="A99" s="40"/>
      <c r="B99" s="197" t="s">
        <v>181</v>
      </c>
      <c r="C99" s="198"/>
      <c r="D99" s="198"/>
      <c r="E99" s="198"/>
      <c r="F99" s="198"/>
      <c r="G99" s="199"/>
    </row>
    <row r="100" spans="1:7" ht="48.75" customHeight="1">
      <c r="A100" s="35" t="s">
        <v>146</v>
      </c>
      <c r="B100" s="31" t="s">
        <v>171</v>
      </c>
      <c r="C100" s="29">
        <f>SUM(C101:C114)</f>
        <v>4690488.1</v>
      </c>
      <c r="D100" s="29">
        <f>SUM(D101:D114)</f>
        <v>0</v>
      </c>
      <c r="E100" s="29">
        <f>SUM(E101:E114)</f>
        <v>0</v>
      </c>
      <c r="F100" s="29">
        <f>SUM(F101:F114)</f>
        <v>0</v>
      </c>
      <c r="G100" s="29">
        <f>SUM(G101:G114)</f>
        <v>4690488.1</v>
      </c>
    </row>
    <row r="101" spans="1:7" ht="15" customHeight="1">
      <c r="A101" s="38"/>
      <c r="B101" s="36" t="s">
        <v>296</v>
      </c>
      <c r="C101" s="29">
        <f aca="true" t="shared" si="13" ref="C101:C106">SUM(D101:G101)</f>
        <v>43391</v>
      </c>
      <c r="D101" s="29">
        <v>0</v>
      </c>
      <c r="E101" s="29">
        <v>0</v>
      </c>
      <c r="F101" s="29">
        <v>0</v>
      </c>
      <c r="G101" s="29">
        <v>43391</v>
      </c>
    </row>
    <row r="102" spans="1:7" ht="15" customHeight="1">
      <c r="A102" s="38"/>
      <c r="B102" s="36" t="s">
        <v>220</v>
      </c>
      <c r="C102" s="29">
        <f t="shared" si="13"/>
        <v>119460</v>
      </c>
      <c r="D102" s="29">
        <v>0</v>
      </c>
      <c r="E102" s="29">
        <v>0</v>
      </c>
      <c r="F102" s="29">
        <v>0</v>
      </c>
      <c r="G102" s="29">
        <v>119460</v>
      </c>
    </row>
    <row r="103" spans="1:7" ht="15" customHeight="1">
      <c r="A103" s="38"/>
      <c r="B103" s="36" t="s">
        <v>221</v>
      </c>
      <c r="C103" s="29">
        <f t="shared" si="13"/>
        <v>109113.8</v>
      </c>
      <c r="D103" s="29">
        <v>0</v>
      </c>
      <c r="E103" s="29">
        <v>0</v>
      </c>
      <c r="F103" s="29">
        <v>0</v>
      </c>
      <c r="G103" s="29">
        <v>109113.8</v>
      </c>
    </row>
    <row r="104" spans="1:7" ht="15" customHeight="1">
      <c r="A104" s="38"/>
      <c r="B104" s="36" t="s">
        <v>222</v>
      </c>
      <c r="C104" s="29">
        <f t="shared" si="13"/>
        <v>199745.9</v>
      </c>
      <c r="D104" s="29">
        <v>0</v>
      </c>
      <c r="E104" s="29">
        <v>0</v>
      </c>
      <c r="F104" s="29">
        <v>0</v>
      </c>
      <c r="G104" s="29">
        <v>199745.9</v>
      </c>
    </row>
    <row r="105" spans="1:7" ht="15" customHeight="1">
      <c r="A105" s="38"/>
      <c r="B105" s="36" t="s">
        <v>223</v>
      </c>
      <c r="C105" s="29">
        <f t="shared" si="13"/>
        <v>720813</v>
      </c>
      <c r="D105" s="29">
        <v>0</v>
      </c>
      <c r="E105" s="29">
        <v>0</v>
      </c>
      <c r="F105" s="29">
        <v>0</v>
      </c>
      <c r="G105" s="29">
        <v>720813</v>
      </c>
    </row>
    <row r="106" spans="1:7" ht="15" customHeight="1">
      <c r="A106" s="38"/>
      <c r="B106" s="36" t="s">
        <v>224</v>
      </c>
      <c r="C106" s="29">
        <f t="shared" si="13"/>
        <v>375470</v>
      </c>
      <c r="D106" s="29">
        <v>0</v>
      </c>
      <c r="E106" s="29">
        <v>0</v>
      </c>
      <c r="F106" s="29">
        <v>0</v>
      </c>
      <c r="G106" s="29">
        <v>375470</v>
      </c>
    </row>
    <row r="107" spans="1:7" ht="15" customHeight="1">
      <c r="A107" s="38"/>
      <c r="B107" s="36" t="s">
        <v>9</v>
      </c>
      <c r="C107" s="29">
        <f aca="true" t="shared" si="14" ref="C107:C114">SUM(D107:G107)</f>
        <v>290954.8</v>
      </c>
      <c r="D107" s="29">
        <v>0</v>
      </c>
      <c r="E107" s="29">
        <v>0</v>
      </c>
      <c r="F107" s="29">
        <v>0</v>
      </c>
      <c r="G107" s="29">
        <v>290954.8</v>
      </c>
    </row>
    <row r="108" spans="1:7" ht="15" customHeight="1">
      <c r="A108" s="38"/>
      <c r="B108" s="36" t="s">
        <v>10</v>
      </c>
      <c r="C108" s="29">
        <f t="shared" si="14"/>
        <v>352526.9</v>
      </c>
      <c r="D108" s="29">
        <v>0</v>
      </c>
      <c r="E108" s="29">
        <v>0</v>
      </c>
      <c r="F108" s="29">
        <v>0</v>
      </c>
      <c r="G108" s="29">
        <v>352526.9</v>
      </c>
    </row>
    <row r="109" spans="1:7" ht="15" customHeight="1">
      <c r="A109" s="38"/>
      <c r="B109" s="36" t="s">
        <v>11</v>
      </c>
      <c r="C109" s="29">
        <f t="shared" si="14"/>
        <v>145616</v>
      </c>
      <c r="D109" s="29">
        <v>0</v>
      </c>
      <c r="E109" s="29">
        <v>0</v>
      </c>
      <c r="F109" s="29">
        <v>0</v>
      </c>
      <c r="G109" s="29">
        <v>145616</v>
      </c>
    </row>
    <row r="110" spans="1:7" ht="15" customHeight="1">
      <c r="A110" s="38"/>
      <c r="B110" s="36" t="s">
        <v>585</v>
      </c>
      <c r="C110" s="29">
        <f t="shared" si="14"/>
        <v>554492</v>
      </c>
      <c r="D110" s="29">
        <v>0</v>
      </c>
      <c r="E110" s="29">
        <v>0</v>
      </c>
      <c r="F110" s="29">
        <v>0</v>
      </c>
      <c r="G110" s="29">
        <v>554492</v>
      </c>
    </row>
    <row r="111" spans="1:7" ht="15" customHeight="1">
      <c r="A111" s="38"/>
      <c r="B111" s="36" t="s">
        <v>586</v>
      </c>
      <c r="C111" s="29">
        <f t="shared" si="14"/>
        <v>370050.4</v>
      </c>
      <c r="D111" s="29">
        <v>0</v>
      </c>
      <c r="E111" s="29">
        <v>0</v>
      </c>
      <c r="F111" s="29">
        <v>0</v>
      </c>
      <c r="G111" s="29">
        <v>370050.4</v>
      </c>
    </row>
    <row r="112" spans="1:7" ht="15" customHeight="1">
      <c r="A112" s="38"/>
      <c r="B112" s="36" t="s">
        <v>587</v>
      </c>
      <c r="C112" s="29">
        <f t="shared" si="14"/>
        <v>469618.1</v>
      </c>
      <c r="D112" s="29">
        <v>0</v>
      </c>
      <c r="E112" s="29">
        <v>0</v>
      </c>
      <c r="F112" s="29">
        <v>0</v>
      </c>
      <c r="G112" s="29">
        <v>469618.1</v>
      </c>
    </row>
    <row r="113" spans="1:7" ht="15" customHeight="1">
      <c r="A113" s="38"/>
      <c r="B113" s="36" t="s">
        <v>588</v>
      </c>
      <c r="C113" s="29">
        <f t="shared" si="14"/>
        <v>469618.1</v>
      </c>
      <c r="D113" s="29">
        <v>0</v>
      </c>
      <c r="E113" s="29">
        <v>0</v>
      </c>
      <c r="F113" s="29">
        <v>0</v>
      </c>
      <c r="G113" s="29">
        <v>469618.1</v>
      </c>
    </row>
    <row r="114" spans="1:7" ht="15" customHeight="1">
      <c r="A114" s="39"/>
      <c r="B114" s="36" t="s">
        <v>589</v>
      </c>
      <c r="C114" s="29">
        <f t="shared" si="14"/>
        <v>469618.1</v>
      </c>
      <c r="D114" s="29">
        <v>0</v>
      </c>
      <c r="E114" s="29">
        <v>0</v>
      </c>
      <c r="F114" s="29">
        <v>0</v>
      </c>
      <c r="G114" s="29">
        <v>469618.1</v>
      </c>
    </row>
    <row r="115" spans="1:7" ht="18" customHeight="1">
      <c r="A115" s="40"/>
      <c r="B115" s="32" t="s">
        <v>215</v>
      </c>
      <c r="C115" s="33"/>
      <c r="D115" s="33"/>
      <c r="E115" s="33"/>
      <c r="F115" s="33"/>
      <c r="G115" s="34"/>
    </row>
    <row r="116" spans="1:7" ht="31.5" customHeight="1">
      <c r="A116" s="35" t="s">
        <v>188</v>
      </c>
      <c r="B116" s="31" t="s">
        <v>139</v>
      </c>
      <c r="C116" s="29">
        <f>SUM(C117:C130)</f>
        <v>3700</v>
      </c>
      <c r="D116" s="29">
        <f>SUM(D117:D130)</f>
        <v>0</v>
      </c>
      <c r="E116" s="29">
        <f>SUM(E117:E130)</f>
        <v>0</v>
      </c>
      <c r="F116" s="29">
        <f>SUM(F117:F130)</f>
        <v>0</v>
      </c>
      <c r="G116" s="29">
        <f>SUM(G117:G130)</f>
        <v>3700</v>
      </c>
    </row>
    <row r="117" spans="1:7" ht="15" customHeight="1">
      <c r="A117" s="38"/>
      <c r="B117" s="36" t="s">
        <v>296</v>
      </c>
      <c r="C117" s="29">
        <f aca="true" t="shared" si="15" ref="C117:C122">SUM(D117:G117)</f>
        <v>3700</v>
      </c>
      <c r="D117" s="29">
        <v>0</v>
      </c>
      <c r="E117" s="29">
        <v>0</v>
      </c>
      <c r="F117" s="29">
        <v>0</v>
      </c>
      <c r="G117" s="29">
        <v>3700</v>
      </c>
    </row>
    <row r="118" spans="1:7" ht="15" customHeight="1">
      <c r="A118" s="38"/>
      <c r="B118" s="36" t="s">
        <v>220</v>
      </c>
      <c r="C118" s="29">
        <f t="shared" si="15"/>
        <v>0</v>
      </c>
      <c r="D118" s="29">
        <v>0</v>
      </c>
      <c r="E118" s="29">
        <v>0</v>
      </c>
      <c r="F118" s="29">
        <v>0</v>
      </c>
      <c r="G118" s="29">
        <v>0</v>
      </c>
    </row>
    <row r="119" spans="1:7" ht="15" customHeight="1">
      <c r="A119" s="38"/>
      <c r="B119" s="36" t="s">
        <v>221</v>
      </c>
      <c r="C119" s="29">
        <f t="shared" si="15"/>
        <v>0</v>
      </c>
      <c r="D119" s="29">
        <v>0</v>
      </c>
      <c r="E119" s="29">
        <v>0</v>
      </c>
      <c r="F119" s="29">
        <v>0</v>
      </c>
      <c r="G119" s="29">
        <v>0</v>
      </c>
    </row>
    <row r="120" spans="1:7" ht="15" customHeight="1">
      <c r="A120" s="38"/>
      <c r="B120" s="36" t="s">
        <v>222</v>
      </c>
      <c r="C120" s="29">
        <f t="shared" si="15"/>
        <v>0</v>
      </c>
      <c r="D120" s="29">
        <v>0</v>
      </c>
      <c r="E120" s="29">
        <v>0</v>
      </c>
      <c r="F120" s="29">
        <v>0</v>
      </c>
      <c r="G120" s="29">
        <v>0</v>
      </c>
    </row>
    <row r="121" spans="1:7" ht="15" customHeight="1">
      <c r="A121" s="38"/>
      <c r="B121" s="36" t="s">
        <v>223</v>
      </c>
      <c r="C121" s="29">
        <f t="shared" si="15"/>
        <v>0</v>
      </c>
      <c r="D121" s="29">
        <v>0</v>
      </c>
      <c r="E121" s="29">
        <v>0</v>
      </c>
      <c r="F121" s="29">
        <v>0</v>
      </c>
      <c r="G121" s="29">
        <v>0</v>
      </c>
    </row>
    <row r="122" spans="1:7" ht="15" customHeight="1">
      <c r="A122" s="38"/>
      <c r="B122" s="36" t="s">
        <v>224</v>
      </c>
      <c r="C122" s="29">
        <f t="shared" si="15"/>
        <v>0</v>
      </c>
      <c r="D122" s="29">
        <v>0</v>
      </c>
      <c r="E122" s="29">
        <v>0</v>
      </c>
      <c r="F122" s="29">
        <v>0</v>
      </c>
      <c r="G122" s="29">
        <v>0</v>
      </c>
    </row>
    <row r="123" spans="1:7" ht="15" customHeight="1">
      <c r="A123" s="38"/>
      <c r="B123" s="36" t="s">
        <v>9</v>
      </c>
      <c r="C123" s="29">
        <f aca="true" t="shared" si="16" ref="C123:C130">SUM(D123:G123)</f>
        <v>0</v>
      </c>
      <c r="D123" s="29">
        <v>0</v>
      </c>
      <c r="E123" s="29">
        <v>0</v>
      </c>
      <c r="F123" s="29">
        <v>0</v>
      </c>
      <c r="G123" s="29">
        <v>0</v>
      </c>
    </row>
    <row r="124" spans="1:7" ht="15" customHeight="1">
      <c r="A124" s="38"/>
      <c r="B124" s="36" t="s">
        <v>10</v>
      </c>
      <c r="C124" s="29">
        <f t="shared" si="16"/>
        <v>0</v>
      </c>
      <c r="D124" s="29">
        <v>0</v>
      </c>
      <c r="E124" s="29">
        <v>0</v>
      </c>
      <c r="F124" s="29">
        <v>0</v>
      </c>
      <c r="G124" s="29">
        <v>0</v>
      </c>
    </row>
    <row r="125" spans="1:7" ht="15" customHeight="1">
      <c r="A125" s="38"/>
      <c r="B125" s="36" t="s">
        <v>11</v>
      </c>
      <c r="C125" s="29">
        <f t="shared" si="16"/>
        <v>0</v>
      </c>
      <c r="D125" s="29">
        <v>0</v>
      </c>
      <c r="E125" s="29">
        <v>0</v>
      </c>
      <c r="F125" s="29">
        <v>0</v>
      </c>
      <c r="G125" s="29">
        <v>0</v>
      </c>
    </row>
    <row r="126" spans="1:7" ht="15" customHeight="1">
      <c r="A126" s="38"/>
      <c r="B126" s="36" t="s">
        <v>585</v>
      </c>
      <c r="C126" s="29">
        <f t="shared" si="16"/>
        <v>0</v>
      </c>
      <c r="D126" s="29">
        <v>0</v>
      </c>
      <c r="E126" s="29">
        <v>0</v>
      </c>
      <c r="F126" s="29">
        <v>0</v>
      </c>
      <c r="G126" s="29">
        <v>0</v>
      </c>
    </row>
    <row r="127" spans="1:7" ht="15" customHeight="1">
      <c r="A127" s="38"/>
      <c r="B127" s="36" t="s">
        <v>586</v>
      </c>
      <c r="C127" s="29">
        <f t="shared" si="16"/>
        <v>0</v>
      </c>
      <c r="D127" s="29">
        <v>0</v>
      </c>
      <c r="E127" s="29">
        <v>0</v>
      </c>
      <c r="F127" s="29">
        <v>0</v>
      </c>
      <c r="G127" s="29">
        <v>0</v>
      </c>
    </row>
    <row r="128" spans="1:7" ht="15" customHeight="1">
      <c r="A128" s="38"/>
      <c r="B128" s="36" t="s">
        <v>587</v>
      </c>
      <c r="C128" s="29">
        <f t="shared" si="16"/>
        <v>0</v>
      </c>
      <c r="D128" s="29">
        <v>0</v>
      </c>
      <c r="E128" s="29">
        <v>0</v>
      </c>
      <c r="F128" s="29">
        <v>0</v>
      </c>
      <c r="G128" s="29">
        <v>0</v>
      </c>
    </row>
    <row r="129" spans="1:7" ht="15" customHeight="1">
      <c r="A129" s="38"/>
      <c r="B129" s="36" t="s">
        <v>588</v>
      </c>
      <c r="C129" s="29">
        <f t="shared" si="16"/>
        <v>0</v>
      </c>
      <c r="D129" s="29">
        <v>0</v>
      </c>
      <c r="E129" s="29">
        <v>0</v>
      </c>
      <c r="F129" s="29">
        <v>0</v>
      </c>
      <c r="G129" s="29">
        <v>0</v>
      </c>
    </row>
    <row r="130" spans="1:7" ht="15" customHeight="1">
      <c r="A130" s="39"/>
      <c r="B130" s="36" t="s">
        <v>589</v>
      </c>
      <c r="C130" s="29">
        <f t="shared" si="16"/>
        <v>0</v>
      </c>
      <c r="D130" s="29">
        <v>0</v>
      </c>
      <c r="E130" s="29">
        <v>0</v>
      </c>
      <c r="F130" s="29">
        <v>0</v>
      </c>
      <c r="G130" s="29">
        <v>0</v>
      </c>
    </row>
    <row r="131" spans="1:7" ht="18.75" customHeight="1">
      <c r="A131" s="35" t="s">
        <v>216</v>
      </c>
      <c r="B131" s="31" t="s">
        <v>557</v>
      </c>
      <c r="C131" s="133"/>
      <c r="D131" s="133"/>
      <c r="E131" s="133"/>
      <c r="F131" s="133"/>
      <c r="G131" s="133"/>
    </row>
    <row r="132" spans="1:7" ht="15" customHeight="1" hidden="1">
      <c r="A132" s="38"/>
      <c r="B132" s="36" t="s">
        <v>296</v>
      </c>
      <c r="C132" s="133"/>
      <c r="D132" s="133"/>
      <c r="E132" s="133"/>
      <c r="F132" s="133"/>
      <c r="G132" s="133"/>
    </row>
    <row r="133" spans="1:7" ht="15" customHeight="1" hidden="1">
      <c r="A133" s="38"/>
      <c r="B133" s="36" t="s">
        <v>220</v>
      </c>
      <c r="C133" s="133"/>
      <c r="D133" s="133"/>
      <c r="E133" s="133"/>
      <c r="F133" s="133"/>
      <c r="G133" s="133"/>
    </row>
    <row r="134" spans="1:7" ht="15" customHeight="1" hidden="1">
      <c r="A134" s="38"/>
      <c r="B134" s="36" t="s">
        <v>221</v>
      </c>
      <c r="C134" s="133"/>
      <c r="D134" s="133"/>
      <c r="E134" s="133"/>
      <c r="F134" s="133"/>
      <c r="G134" s="133"/>
    </row>
    <row r="135" spans="1:7" ht="15" customHeight="1" hidden="1">
      <c r="A135" s="38"/>
      <c r="B135" s="36" t="s">
        <v>222</v>
      </c>
      <c r="C135" s="133"/>
      <c r="D135" s="133"/>
      <c r="E135" s="133"/>
      <c r="F135" s="133"/>
      <c r="G135" s="133"/>
    </row>
    <row r="136" spans="1:7" ht="15" customHeight="1" hidden="1">
      <c r="A136" s="38"/>
      <c r="B136" s="36" t="s">
        <v>223</v>
      </c>
      <c r="C136" s="133"/>
      <c r="D136" s="133"/>
      <c r="E136" s="133"/>
      <c r="F136" s="133"/>
      <c r="G136" s="133"/>
    </row>
    <row r="137" spans="1:7" ht="15" customHeight="1" hidden="1">
      <c r="A137" s="38"/>
      <c r="B137" s="36" t="s">
        <v>224</v>
      </c>
      <c r="C137" s="133"/>
      <c r="D137" s="133"/>
      <c r="E137" s="133"/>
      <c r="F137" s="133"/>
      <c r="G137" s="133"/>
    </row>
    <row r="138" spans="1:7" ht="15" customHeight="1" hidden="1">
      <c r="A138" s="38"/>
      <c r="B138" s="36" t="s">
        <v>9</v>
      </c>
      <c r="C138" s="133"/>
      <c r="D138" s="133"/>
      <c r="E138" s="133"/>
      <c r="F138" s="133"/>
      <c r="G138" s="133"/>
    </row>
    <row r="139" spans="1:7" ht="15" customHeight="1" hidden="1">
      <c r="A139" s="38"/>
      <c r="B139" s="36" t="s">
        <v>10</v>
      </c>
      <c r="C139" s="133"/>
      <c r="D139" s="133"/>
      <c r="E139" s="133"/>
      <c r="F139" s="133"/>
      <c r="G139" s="133"/>
    </row>
    <row r="140" spans="1:7" ht="15" customHeight="1" hidden="1">
      <c r="A140" s="39"/>
      <c r="B140" s="36" t="s">
        <v>11</v>
      </c>
      <c r="C140" s="133"/>
      <c r="D140" s="133"/>
      <c r="E140" s="133"/>
      <c r="F140" s="133"/>
      <c r="G140" s="133"/>
    </row>
    <row r="141" spans="1:7" ht="15" customHeight="1" hidden="1">
      <c r="A141" s="38"/>
      <c r="B141" s="36" t="s">
        <v>585</v>
      </c>
      <c r="C141" s="29">
        <f>SUM(D141:G141)</f>
        <v>0</v>
      </c>
      <c r="D141" s="29">
        <v>0</v>
      </c>
      <c r="E141" s="29">
        <v>0</v>
      </c>
      <c r="F141" s="29">
        <v>0</v>
      </c>
      <c r="G141" s="29">
        <v>0</v>
      </c>
    </row>
    <row r="142" spans="1:7" ht="15" customHeight="1" hidden="1">
      <c r="A142" s="38"/>
      <c r="B142" s="36" t="s">
        <v>586</v>
      </c>
      <c r="C142" s="29">
        <f>SUM(D142:G142)</f>
        <v>0</v>
      </c>
      <c r="D142" s="29">
        <v>0</v>
      </c>
      <c r="E142" s="29">
        <v>0</v>
      </c>
      <c r="F142" s="29">
        <v>0</v>
      </c>
      <c r="G142" s="29">
        <v>0</v>
      </c>
    </row>
    <row r="143" spans="1:7" ht="15" customHeight="1" hidden="1">
      <c r="A143" s="38"/>
      <c r="B143" s="36" t="s">
        <v>587</v>
      </c>
      <c r="C143" s="29">
        <f>SUM(D143:G143)</f>
        <v>0</v>
      </c>
      <c r="D143" s="29">
        <v>0</v>
      </c>
      <c r="E143" s="29">
        <v>0</v>
      </c>
      <c r="F143" s="29">
        <v>0</v>
      </c>
      <c r="G143" s="29">
        <v>0</v>
      </c>
    </row>
    <row r="144" spans="1:7" ht="15" customHeight="1" hidden="1">
      <c r="A144" s="38"/>
      <c r="B144" s="36" t="s">
        <v>588</v>
      </c>
      <c r="C144" s="29">
        <f>SUM(D144:G144)</f>
        <v>0</v>
      </c>
      <c r="D144" s="29">
        <v>0</v>
      </c>
      <c r="E144" s="29">
        <v>0</v>
      </c>
      <c r="F144" s="29">
        <v>0</v>
      </c>
      <c r="G144" s="29">
        <v>0</v>
      </c>
    </row>
    <row r="145" spans="1:7" ht="15" customHeight="1" hidden="1">
      <c r="A145" s="39"/>
      <c r="B145" s="36" t="s">
        <v>589</v>
      </c>
      <c r="C145" s="29">
        <f>SUM(D145:G145)</f>
        <v>0</v>
      </c>
      <c r="D145" s="29">
        <v>0</v>
      </c>
      <c r="E145" s="29">
        <v>0</v>
      </c>
      <c r="F145" s="29">
        <v>0</v>
      </c>
      <c r="G145" s="29">
        <v>0</v>
      </c>
    </row>
    <row r="146" spans="1:7" ht="18" customHeight="1">
      <c r="A146" s="35" t="s">
        <v>370</v>
      </c>
      <c r="B146" s="31" t="s">
        <v>557</v>
      </c>
      <c r="C146" s="133"/>
      <c r="D146" s="133"/>
      <c r="E146" s="133"/>
      <c r="F146" s="133"/>
      <c r="G146" s="133"/>
    </row>
    <row r="147" spans="1:7" ht="15" customHeight="1" hidden="1">
      <c r="A147" s="38"/>
      <c r="B147" s="36" t="s">
        <v>296</v>
      </c>
      <c r="C147" s="29"/>
      <c r="D147" s="29"/>
      <c r="E147" s="29"/>
      <c r="F147" s="29"/>
      <c r="G147" s="29"/>
    </row>
    <row r="148" spans="1:7" ht="15" customHeight="1" hidden="1">
      <c r="A148" s="38"/>
      <c r="B148" s="36" t="s">
        <v>220</v>
      </c>
      <c r="C148" s="29"/>
      <c r="D148" s="29"/>
      <c r="E148" s="29"/>
      <c r="F148" s="29"/>
      <c r="G148" s="29"/>
    </row>
    <row r="149" spans="1:7" ht="15" customHeight="1" hidden="1">
      <c r="A149" s="38"/>
      <c r="B149" s="36" t="s">
        <v>221</v>
      </c>
      <c r="C149" s="29"/>
      <c r="D149" s="29"/>
      <c r="E149" s="29"/>
      <c r="F149" s="29"/>
      <c r="G149" s="29"/>
    </row>
    <row r="150" spans="1:7" ht="15" customHeight="1" hidden="1">
      <c r="A150" s="38"/>
      <c r="B150" s="36" t="s">
        <v>222</v>
      </c>
      <c r="C150" s="29"/>
      <c r="D150" s="29"/>
      <c r="E150" s="29"/>
      <c r="F150" s="29"/>
      <c r="G150" s="29"/>
    </row>
    <row r="151" spans="1:7" ht="15" customHeight="1" hidden="1">
      <c r="A151" s="38"/>
      <c r="B151" s="36" t="s">
        <v>223</v>
      </c>
      <c r="C151" s="29"/>
      <c r="D151" s="29"/>
      <c r="E151" s="29"/>
      <c r="F151" s="29"/>
      <c r="G151" s="29"/>
    </row>
    <row r="152" spans="1:7" ht="15" customHeight="1" hidden="1">
      <c r="A152" s="38"/>
      <c r="B152" s="36" t="s">
        <v>224</v>
      </c>
      <c r="C152" s="29"/>
      <c r="D152" s="29"/>
      <c r="E152" s="29"/>
      <c r="F152" s="29"/>
      <c r="G152" s="29"/>
    </row>
    <row r="153" spans="1:7" ht="15" customHeight="1" hidden="1">
      <c r="A153" s="38"/>
      <c r="B153" s="36" t="s">
        <v>9</v>
      </c>
      <c r="C153" s="29"/>
      <c r="D153" s="29"/>
      <c r="E153" s="29"/>
      <c r="F153" s="29"/>
      <c r="G153" s="29"/>
    </row>
    <row r="154" spans="1:7" ht="15" customHeight="1" hidden="1">
      <c r="A154" s="38"/>
      <c r="B154" s="36" t="s">
        <v>10</v>
      </c>
      <c r="C154" s="29"/>
      <c r="D154" s="29"/>
      <c r="E154" s="29"/>
      <c r="F154" s="29"/>
      <c r="G154" s="29"/>
    </row>
    <row r="155" spans="1:7" ht="15" customHeight="1" hidden="1">
      <c r="A155" s="39"/>
      <c r="B155" s="36" t="s">
        <v>11</v>
      </c>
      <c r="C155" s="29"/>
      <c r="D155" s="29"/>
      <c r="E155" s="29"/>
      <c r="F155" s="29"/>
      <c r="G155" s="29"/>
    </row>
    <row r="156" spans="1:7" ht="15" customHeight="1" hidden="1">
      <c r="A156" s="38"/>
      <c r="B156" s="36" t="s">
        <v>585</v>
      </c>
      <c r="C156" s="29">
        <f>SUM(D156:G156)</f>
        <v>0</v>
      </c>
      <c r="D156" s="29">
        <v>0</v>
      </c>
      <c r="E156" s="29">
        <v>0</v>
      </c>
      <c r="F156" s="29">
        <v>0</v>
      </c>
      <c r="G156" s="29">
        <v>0</v>
      </c>
    </row>
    <row r="157" spans="1:7" ht="15" customHeight="1" hidden="1">
      <c r="A157" s="38"/>
      <c r="B157" s="36" t="s">
        <v>586</v>
      </c>
      <c r="C157" s="29">
        <f>SUM(D157:G157)</f>
        <v>0</v>
      </c>
      <c r="D157" s="29">
        <v>0</v>
      </c>
      <c r="E157" s="29">
        <v>0</v>
      </c>
      <c r="F157" s="29">
        <v>0</v>
      </c>
      <c r="G157" s="29">
        <v>0</v>
      </c>
    </row>
    <row r="158" spans="1:7" ht="15" customHeight="1" hidden="1">
      <c r="A158" s="38"/>
      <c r="B158" s="36" t="s">
        <v>587</v>
      </c>
      <c r="C158" s="29">
        <f>SUM(D158:G158)</f>
        <v>0</v>
      </c>
      <c r="D158" s="29">
        <v>0</v>
      </c>
      <c r="E158" s="29">
        <v>0</v>
      </c>
      <c r="F158" s="29">
        <v>0</v>
      </c>
      <c r="G158" s="29">
        <v>0</v>
      </c>
    </row>
    <row r="159" spans="1:7" ht="15" customHeight="1" hidden="1">
      <c r="A159" s="38"/>
      <c r="B159" s="36" t="s">
        <v>588</v>
      </c>
      <c r="C159" s="29">
        <f>SUM(D159:G159)</f>
        <v>0</v>
      </c>
      <c r="D159" s="29">
        <v>0</v>
      </c>
      <c r="E159" s="29">
        <v>0</v>
      </c>
      <c r="F159" s="29">
        <v>0</v>
      </c>
      <c r="G159" s="29">
        <v>0</v>
      </c>
    </row>
    <row r="160" spans="1:7" ht="15" customHeight="1" hidden="1">
      <c r="A160" s="39"/>
      <c r="B160" s="36" t="s">
        <v>589</v>
      </c>
      <c r="C160" s="29">
        <f>SUM(D160:G160)</f>
        <v>0</v>
      </c>
      <c r="D160" s="29">
        <v>0</v>
      </c>
      <c r="E160" s="29">
        <v>0</v>
      </c>
      <c r="F160" s="29">
        <v>0</v>
      </c>
      <c r="G160" s="29">
        <v>0</v>
      </c>
    </row>
    <row r="161" spans="1:7" ht="32.25" customHeight="1">
      <c r="A161" s="35" t="s">
        <v>311</v>
      </c>
      <c r="B161" s="31" t="s">
        <v>129</v>
      </c>
      <c r="C161" s="29">
        <f>SUM(C162:C175)</f>
        <v>11288</v>
      </c>
      <c r="D161" s="29">
        <f>SUM(D162:D175)</f>
        <v>0</v>
      </c>
      <c r="E161" s="29">
        <f>SUM(E162:E175)</f>
        <v>0</v>
      </c>
      <c r="F161" s="29">
        <f>SUM(F162:F175)</f>
        <v>0</v>
      </c>
      <c r="G161" s="29">
        <f>SUM(G162:G175)</f>
        <v>11288</v>
      </c>
    </row>
    <row r="162" spans="1:7" ht="15" customHeight="1">
      <c r="A162" s="38"/>
      <c r="B162" s="36" t="s">
        <v>296</v>
      </c>
      <c r="C162" s="29">
        <f aca="true" t="shared" si="17" ref="C162:C167">SUM(D162:G162)</f>
        <v>0</v>
      </c>
      <c r="D162" s="29">
        <v>0</v>
      </c>
      <c r="E162" s="29">
        <v>0</v>
      </c>
      <c r="F162" s="29">
        <v>0</v>
      </c>
      <c r="G162" s="29">
        <v>0</v>
      </c>
    </row>
    <row r="163" spans="1:7" ht="15" customHeight="1">
      <c r="A163" s="38"/>
      <c r="B163" s="36" t="s">
        <v>220</v>
      </c>
      <c r="C163" s="29">
        <f t="shared" si="17"/>
        <v>0</v>
      </c>
      <c r="D163" s="29">
        <v>0</v>
      </c>
      <c r="E163" s="29">
        <v>0</v>
      </c>
      <c r="F163" s="29">
        <v>0</v>
      </c>
      <c r="G163" s="29">
        <v>0</v>
      </c>
    </row>
    <row r="164" spans="1:7" ht="15" customHeight="1">
      <c r="A164" s="38"/>
      <c r="B164" s="36" t="s">
        <v>221</v>
      </c>
      <c r="C164" s="29">
        <f t="shared" si="17"/>
        <v>0</v>
      </c>
      <c r="D164" s="29">
        <v>0</v>
      </c>
      <c r="E164" s="29">
        <v>0</v>
      </c>
      <c r="F164" s="29">
        <v>0</v>
      </c>
      <c r="G164" s="29">
        <v>0</v>
      </c>
    </row>
    <row r="165" spans="1:7" ht="15" customHeight="1">
      <c r="A165" s="38"/>
      <c r="B165" s="36" t="s">
        <v>222</v>
      </c>
      <c r="C165" s="29">
        <f t="shared" si="17"/>
        <v>0</v>
      </c>
      <c r="D165" s="29">
        <v>0</v>
      </c>
      <c r="E165" s="29">
        <v>0</v>
      </c>
      <c r="F165" s="29">
        <v>0</v>
      </c>
      <c r="G165" s="29">
        <v>0</v>
      </c>
    </row>
    <row r="166" spans="1:7" ht="15" customHeight="1">
      <c r="A166" s="38"/>
      <c r="B166" s="36" t="s">
        <v>223</v>
      </c>
      <c r="C166" s="29">
        <f t="shared" si="17"/>
        <v>1000</v>
      </c>
      <c r="D166" s="29">
        <v>0</v>
      </c>
      <c r="E166" s="29">
        <v>0</v>
      </c>
      <c r="F166" s="29">
        <v>0</v>
      </c>
      <c r="G166" s="29">
        <v>1000</v>
      </c>
    </row>
    <row r="167" spans="1:7" ht="15" customHeight="1">
      <c r="A167" s="38"/>
      <c r="B167" s="36" t="s">
        <v>224</v>
      </c>
      <c r="C167" s="29">
        <f t="shared" si="17"/>
        <v>2000</v>
      </c>
      <c r="D167" s="29">
        <v>0</v>
      </c>
      <c r="E167" s="29">
        <v>0</v>
      </c>
      <c r="F167" s="29">
        <v>0</v>
      </c>
      <c r="G167" s="29">
        <v>2000</v>
      </c>
    </row>
    <row r="168" spans="1:7" ht="15" customHeight="1">
      <c r="A168" s="38"/>
      <c r="B168" s="36" t="s">
        <v>9</v>
      </c>
      <c r="C168" s="29">
        <f aca="true" t="shared" si="18" ref="C168:C175">SUM(D168:G168)</f>
        <v>8288</v>
      </c>
      <c r="D168" s="29">
        <v>0</v>
      </c>
      <c r="E168" s="29">
        <v>0</v>
      </c>
      <c r="F168" s="29">
        <v>0</v>
      </c>
      <c r="G168" s="29">
        <v>8288</v>
      </c>
    </row>
    <row r="169" spans="1:7" ht="15" customHeight="1">
      <c r="A169" s="38"/>
      <c r="B169" s="36" t="s">
        <v>10</v>
      </c>
      <c r="C169" s="29">
        <f t="shared" si="18"/>
        <v>0</v>
      </c>
      <c r="D169" s="29">
        <v>0</v>
      </c>
      <c r="E169" s="29">
        <v>0</v>
      </c>
      <c r="F169" s="29">
        <v>0</v>
      </c>
      <c r="G169" s="29">
        <v>0</v>
      </c>
    </row>
    <row r="170" spans="1:7" ht="15" customHeight="1">
      <c r="A170" s="38"/>
      <c r="B170" s="36" t="s">
        <v>11</v>
      </c>
      <c r="C170" s="29">
        <f t="shared" si="18"/>
        <v>0</v>
      </c>
      <c r="D170" s="29">
        <v>0</v>
      </c>
      <c r="E170" s="29">
        <v>0</v>
      </c>
      <c r="F170" s="29">
        <v>0</v>
      </c>
      <c r="G170" s="29">
        <v>0</v>
      </c>
    </row>
    <row r="171" spans="1:7" ht="15" customHeight="1">
      <c r="A171" s="38"/>
      <c r="B171" s="36" t="s">
        <v>585</v>
      </c>
      <c r="C171" s="29">
        <f t="shared" si="18"/>
        <v>0</v>
      </c>
      <c r="D171" s="29">
        <v>0</v>
      </c>
      <c r="E171" s="29">
        <v>0</v>
      </c>
      <c r="F171" s="29">
        <v>0</v>
      </c>
      <c r="G171" s="29">
        <v>0</v>
      </c>
    </row>
    <row r="172" spans="1:7" ht="15" customHeight="1">
      <c r="A172" s="38"/>
      <c r="B172" s="36" t="s">
        <v>586</v>
      </c>
      <c r="C172" s="29">
        <f t="shared" si="18"/>
        <v>0</v>
      </c>
      <c r="D172" s="29">
        <v>0</v>
      </c>
      <c r="E172" s="29">
        <v>0</v>
      </c>
      <c r="F172" s="29">
        <v>0</v>
      </c>
      <c r="G172" s="29">
        <v>0</v>
      </c>
    </row>
    <row r="173" spans="1:7" ht="15" customHeight="1">
      <c r="A173" s="38"/>
      <c r="B173" s="36" t="s">
        <v>587</v>
      </c>
      <c r="C173" s="29">
        <f t="shared" si="18"/>
        <v>0</v>
      </c>
      <c r="D173" s="29">
        <v>0</v>
      </c>
      <c r="E173" s="29">
        <v>0</v>
      </c>
      <c r="F173" s="29">
        <v>0</v>
      </c>
      <c r="G173" s="29">
        <v>0</v>
      </c>
    </row>
    <row r="174" spans="1:7" ht="15" customHeight="1">
      <c r="A174" s="38"/>
      <c r="B174" s="36" t="s">
        <v>588</v>
      </c>
      <c r="C174" s="29">
        <f t="shared" si="18"/>
        <v>0</v>
      </c>
      <c r="D174" s="29">
        <v>0</v>
      </c>
      <c r="E174" s="29">
        <v>0</v>
      </c>
      <c r="F174" s="29">
        <v>0</v>
      </c>
      <c r="G174" s="29">
        <v>0</v>
      </c>
    </row>
    <row r="175" spans="1:7" ht="15" customHeight="1">
      <c r="A175" s="39"/>
      <c r="B175" s="36" t="s">
        <v>589</v>
      </c>
      <c r="C175" s="29">
        <f t="shared" si="18"/>
        <v>0</v>
      </c>
      <c r="D175" s="29">
        <v>0</v>
      </c>
      <c r="E175" s="29">
        <v>0</v>
      </c>
      <c r="F175" s="29">
        <v>0</v>
      </c>
      <c r="G175" s="29">
        <v>0</v>
      </c>
    </row>
    <row r="176" spans="1:7" ht="33.75" customHeight="1">
      <c r="A176" s="35" t="s">
        <v>312</v>
      </c>
      <c r="B176" s="31" t="s">
        <v>53</v>
      </c>
      <c r="C176" s="29">
        <f>SUM(C177:C190)</f>
        <v>2000</v>
      </c>
      <c r="D176" s="29">
        <f>SUM(D177:D190)</f>
        <v>0</v>
      </c>
      <c r="E176" s="29">
        <f>SUM(E177:E190)</f>
        <v>0</v>
      </c>
      <c r="F176" s="29">
        <f>SUM(F177:F190)</f>
        <v>0</v>
      </c>
      <c r="G176" s="29">
        <f>SUM(G177:G190)</f>
        <v>2000</v>
      </c>
    </row>
    <row r="177" spans="1:7" ht="15" customHeight="1">
      <c r="A177" s="38"/>
      <c r="B177" s="36" t="s">
        <v>296</v>
      </c>
      <c r="C177" s="29">
        <f aca="true" t="shared" si="19" ref="C177:C182">SUM(D177:G177)</f>
        <v>0</v>
      </c>
      <c r="D177" s="29">
        <v>0</v>
      </c>
      <c r="E177" s="29">
        <v>0</v>
      </c>
      <c r="F177" s="29">
        <v>0</v>
      </c>
      <c r="G177" s="29">
        <v>0</v>
      </c>
    </row>
    <row r="178" spans="1:7" ht="15" customHeight="1">
      <c r="A178" s="38"/>
      <c r="B178" s="36" t="s">
        <v>220</v>
      </c>
      <c r="C178" s="29">
        <f t="shared" si="19"/>
        <v>0</v>
      </c>
      <c r="D178" s="29">
        <v>0</v>
      </c>
      <c r="E178" s="29">
        <v>0</v>
      </c>
      <c r="F178" s="29">
        <v>0</v>
      </c>
      <c r="G178" s="29">
        <v>0</v>
      </c>
    </row>
    <row r="179" spans="1:7" ht="15" customHeight="1">
      <c r="A179" s="38"/>
      <c r="B179" s="36" t="s">
        <v>221</v>
      </c>
      <c r="C179" s="29">
        <f t="shared" si="19"/>
        <v>0</v>
      </c>
      <c r="D179" s="29">
        <v>0</v>
      </c>
      <c r="E179" s="29">
        <v>0</v>
      </c>
      <c r="F179" s="29">
        <v>0</v>
      </c>
      <c r="G179" s="29">
        <v>0</v>
      </c>
    </row>
    <row r="180" spans="1:7" ht="15" customHeight="1">
      <c r="A180" s="38"/>
      <c r="B180" s="36" t="s">
        <v>222</v>
      </c>
      <c r="C180" s="29">
        <f t="shared" si="19"/>
        <v>0</v>
      </c>
      <c r="D180" s="29">
        <v>0</v>
      </c>
      <c r="E180" s="29">
        <v>0</v>
      </c>
      <c r="F180" s="29">
        <v>0</v>
      </c>
      <c r="G180" s="29">
        <v>0</v>
      </c>
    </row>
    <row r="181" spans="1:7" ht="15" customHeight="1">
      <c r="A181" s="38"/>
      <c r="B181" s="36" t="s">
        <v>223</v>
      </c>
      <c r="C181" s="29">
        <f t="shared" si="19"/>
        <v>1500</v>
      </c>
      <c r="D181" s="29">
        <v>0</v>
      </c>
      <c r="E181" s="29">
        <v>0</v>
      </c>
      <c r="F181" s="29">
        <v>0</v>
      </c>
      <c r="G181" s="29">
        <v>1500</v>
      </c>
    </row>
    <row r="182" spans="1:7" ht="15" customHeight="1">
      <c r="A182" s="38"/>
      <c r="B182" s="36" t="s">
        <v>224</v>
      </c>
      <c r="C182" s="29">
        <f t="shared" si="19"/>
        <v>500</v>
      </c>
      <c r="D182" s="29">
        <v>0</v>
      </c>
      <c r="E182" s="29">
        <v>0</v>
      </c>
      <c r="F182" s="29">
        <v>0</v>
      </c>
      <c r="G182" s="29">
        <v>500</v>
      </c>
    </row>
    <row r="183" spans="1:7" ht="15" customHeight="1">
      <c r="A183" s="38"/>
      <c r="B183" s="36" t="s">
        <v>9</v>
      </c>
      <c r="C183" s="29">
        <f aca="true" t="shared" si="20" ref="C183:C190">SUM(D183:G183)</f>
        <v>0</v>
      </c>
      <c r="D183" s="29">
        <v>0</v>
      </c>
      <c r="E183" s="29">
        <v>0</v>
      </c>
      <c r="F183" s="29">
        <v>0</v>
      </c>
      <c r="G183" s="29">
        <v>0</v>
      </c>
    </row>
    <row r="184" spans="1:7" ht="15" customHeight="1">
      <c r="A184" s="38"/>
      <c r="B184" s="36" t="s">
        <v>10</v>
      </c>
      <c r="C184" s="29">
        <f t="shared" si="20"/>
        <v>0</v>
      </c>
      <c r="D184" s="29">
        <v>0</v>
      </c>
      <c r="E184" s="29">
        <v>0</v>
      </c>
      <c r="F184" s="29">
        <v>0</v>
      </c>
      <c r="G184" s="29">
        <v>0</v>
      </c>
    </row>
    <row r="185" spans="1:7" ht="15" customHeight="1">
      <c r="A185" s="38"/>
      <c r="B185" s="36" t="s">
        <v>11</v>
      </c>
      <c r="C185" s="29">
        <f t="shared" si="20"/>
        <v>0</v>
      </c>
      <c r="D185" s="29">
        <v>0</v>
      </c>
      <c r="E185" s="29">
        <v>0</v>
      </c>
      <c r="F185" s="29">
        <v>0</v>
      </c>
      <c r="G185" s="29">
        <v>0</v>
      </c>
    </row>
    <row r="186" spans="1:7" ht="15" customHeight="1">
      <c r="A186" s="38"/>
      <c r="B186" s="36" t="s">
        <v>585</v>
      </c>
      <c r="C186" s="29">
        <f t="shared" si="20"/>
        <v>0</v>
      </c>
      <c r="D186" s="29">
        <v>0</v>
      </c>
      <c r="E186" s="29">
        <v>0</v>
      </c>
      <c r="F186" s="29">
        <v>0</v>
      </c>
      <c r="G186" s="29">
        <v>0</v>
      </c>
    </row>
    <row r="187" spans="1:7" ht="15" customHeight="1">
      <c r="A187" s="38"/>
      <c r="B187" s="36" t="s">
        <v>586</v>
      </c>
      <c r="C187" s="29">
        <f t="shared" si="20"/>
        <v>0</v>
      </c>
      <c r="D187" s="29">
        <v>0</v>
      </c>
      <c r="E187" s="29">
        <v>0</v>
      </c>
      <c r="F187" s="29">
        <v>0</v>
      </c>
      <c r="G187" s="29">
        <v>0</v>
      </c>
    </row>
    <row r="188" spans="1:7" ht="15" customHeight="1">
      <c r="A188" s="38"/>
      <c r="B188" s="36" t="s">
        <v>587</v>
      </c>
      <c r="C188" s="29">
        <f t="shared" si="20"/>
        <v>0</v>
      </c>
      <c r="D188" s="29">
        <v>0</v>
      </c>
      <c r="E188" s="29">
        <v>0</v>
      </c>
      <c r="F188" s="29">
        <v>0</v>
      </c>
      <c r="G188" s="29">
        <v>0</v>
      </c>
    </row>
    <row r="189" spans="1:7" ht="15" customHeight="1">
      <c r="A189" s="38"/>
      <c r="B189" s="36" t="s">
        <v>588</v>
      </c>
      <c r="C189" s="29">
        <f t="shared" si="20"/>
        <v>0</v>
      </c>
      <c r="D189" s="29">
        <v>0</v>
      </c>
      <c r="E189" s="29">
        <v>0</v>
      </c>
      <c r="F189" s="29">
        <v>0</v>
      </c>
      <c r="G189" s="29">
        <v>0</v>
      </c>
    </row>
    <row r="190" spans="1:7" ht="15" customHeight="1">
      <c r="A190" s="39"/>
      <c r="B190" s="36" t="s">
        <v>589</v>
      </c>
      <c r="C190" s="29">
        <f t="shared" si="20"/>
        <v>0</v>
      </c>
      <c r="D190" s="29">
        <v>0</v>
      </c>
      <c r="E190" s="29">
        <v>0</v>
      </c>
      <c r="F190" s="29">
        <v>0</v>
      </c>
      <c r="G190" s="29">
        <v>0</v>
      </c>
    </row>
    <row r="191" spans="1:7" ht="31.5" customHeight="1">
      <c r="A191" s="35" t="s">
        <v>164</v>
      </c>
      <c r="B191" s="31" t="s">
        <v>54</v>
      </c>
      <c r="C191" s="29">
        <f>SUM(C192:C205)</f>
        <v>12500</v>
      </c>
      <c r="D191" s="29">
        <f>SUM(D192:D205)</f>
        <v>0</v>
      </c>
      <c r="E191" s="29">
        <f>SUM(E192:E205)</f>
        <v>0</v>
      </c>
      <c r="F191" s="29">
        <f>SUM(F192:F205)</f>
        <v>0</v>
      </c>
      <c r="G191" s="29">
        <f>SUM(G192:G205)</f>
        <v>12500</v>
      </c>
    </row>
    <row r="192" spans="1:7" ht="15" customHeight="1">
      <c r="A192" s="38"/>
      <c r="B192" s="36" t="s">
        <v>296</v>
      </c>
      <c r="C192" s="29">
        <f aca="true" t="shared" si="21" ref="C192:C197">SUM(D192:G192)</f>
        <v>0</v>
      </c>
      <c r="D192" s="29">
        <v>0</v>
      </c>
      <c r="E192" s="29">
        <v>0</v>
      </c>
      <c r="F192" s="29">
        <v>0</v>
      </c>
      <c r="G192" s="29">
        <v>0</v>
      </c>
    </row>
    <row r="193" spans="1:7" ht="15" customHeight="1">
      <c r="A193" s="38"/>
      <c r="B193" s="36" t="s">
        <v>220</v>
      </c>
      <c r="C193" s="29">
        <f t="shared" si="21"/>
        <v>0</v>
      </c>
      <c r="D193" s="29">
        <v>0</v>
      </c>
      <c r="E193" s="29">
        <v>0</v>
      </c>
      <c r="F193" s="29">
        <v>0</v>
      </c>
      <c r="G193" s="29">
        <v>0</v>
      </c>
    </row>
    <row r="194" spans="1:7" ht="15" customHeight="1">
      <c r="A194" s="38"/>
      <c r="B194" s="36" t="s">
        <v>221</v>
      </c>
      <c r="C194" s="29">
        <f t="shared" si="21"/>
        <v>0</v>
      </c>
      <c r="D194" s="29">
        <v>0</v>
      </c>
      <c r="E194" s="29">
        <v>0</v>
      </c>
      <c r="F194" s="29">
        <v>0</v>
      </c>
      <c r="G194" s="29">
        <v>0</v>
      </c>
    </row>
    <row r="195" spans="1:7" ht="15" customHeight="1">
      <c r="A195" s="38"/>
      <c r="B195" s="36" t="s">
        <v>222</v>
      </c>
      <c r="C195" s="29">
        <f t="shared" si="21"/>
        <v>0</v>
      </c>
      <c r="D195" s="29">
        <v>0</v>
      </c>
      <c r="E195" s="29">
        <v>0</v>
      </c>
      <c r="F195" s="29">
        <v>0</v>
      </c>
      <c r="G195" s="29">
        <v>0</v>
      </c>
    </row>
    <row r="196" spans="1:7" ht="15" customHeight="1">
      <c r="A196" s="38"/>
      <c r="B196" s="36" t="s">
        <v>223</v>
      </c>
      <c r="C196" s="29">
        <f t="shared" si="21"/>
        <v>5000</v>
      </c>
      <c r="D196" s="29">
        <v>0</v>
      </c>
      <c r="E196" s="29">
        <v>0</v>
      </c>
      <c r="F196" s="29">
        <v>0</v>
      </c>
      <c r="G196" s="29">
        <v>5000</v>
      </c>
    </row>
    <row r="197" spans="1:7" ht="15" customHeight="1">
      <c r="A197" s="38"/>
      <c r="B197" s="36" t="s">
        <v>224</v>
      </c>
      <c r="C197" s="29">
        <f t="shared" si="21"/>
        <v>3000</v>
      </c>
      <c r="D197" s="29">
        <v>0</v>
      </c>
      <c r="E197" s="29">
        <v>0</v>
      </c>
      <c r="F197" s="29">
        <v>0</v>
      </c>
      <c r="G197" s="29">
        <v>3000</v>
      </c>
    </row>
    <row r="198" spans="1:7" ht="15" customHeight="1">
      <c r="A198" s="38"/>
      <c r="B198" s="36" t="s">
        <v>9</v>
      </c>
      <c r="C198" s="29">
        <f aca="true" t="shared" si="22" ref="C198:C205">SUM(D198:G198)</f>
        <v>0</v>
      </c>
      <c r="D198" s="29">
        <v>0</v>
      </c>
      <c r="E198" s="29">
        <v>0</v>
      </c>
      <c r="F198" s="29">
        <v>0</v>
      </c>
      <c r="G198" s="29">
        <v>0</v>
      </c>
    </row>
    <row r="199" spans="1:7" ht="15" customHeight="1">
      <c r="A199" s="38"/>
      <c r="B199" s="36" t="s">
        <v>10</v>
      </c>
      <c r="C199" s="29">
        <f t="shared" si="22"/>
        <v>2500</v>
      </c>
      <c r="D199" s="29">
        <v>0</v>
      </c>
      <c r="E199" s="29">
        <v>0</v>
      </c>
      <c r="F199" s="29">
        <v>0</v>
      </c>
      <c r="G199" s="29">
        <v>2500</v>
      </c>
    </row>
    <row r="200" spans="1:7" ht="15" customHeight="1">
      <c r="A200" s="38"/>
      <c r="B200" s="36" t="s">
        <v>11</v>
      </c>
      <c r="C200" s="29">
        <f t="shared" si="22"/>
        <v>2000</v>
      </c>
      <c r="D200" s="29">
        <v>0</v>
      </c>
      <c r="E200" s="29">
        <v>0</v>
      </c>
      <c r="F200" s="29">
        <v>0</v>
      </c>
      <c r="G200" s="29">
        <v>2000</v>
      </c>
    </row>
    <row r="201" spans="1:7" ht="15" customHeight="1">
      <c r="A201" s="38"/>
      <c r="B201" s="36" t="s">
        <v>585</v>
      </c>
      <c r="C201" s="29">
        <f t="shared" si="22"/>
        <v>0</v>
      </c>
      <c r="D201" s="29">
        <v>0</v>
      </c>
      <c r="E201" s="29">
        <v>0</v>
      </c>
      <c r="F201" s="29">
        <v>0</v>
      </c>
      <c r="G201" s="29">
        <v>0</v>
      </c>
    </row>
    <row r="202" spans="1:7" ht="15" customHeight="1">
      <c r="A202" s="38"/>
      <c r="B202" s="36" t="s">
        <v>586</v>
      </c>
      <c r="C202" s="29">
        <f t="shared" si="22"/>
        <v>0</v>
      </c>
      <c r="D202" s="29">
        <v>0</v>
      </c>
      <c r="E202" s="29">
        <v>0</v>
      </c>
      <c r="F202" s="29">
        <v>0</v>
      </c>
      <c r="G202" s="29">
        <v>0</v>
      </c>
    </row>
    <row r="203" spans="1:7" ht="15" customHeight="1">
      <c r="A203" s="38"/>
      <c r="B203" s="36" t="s">
        <v>587</v>
      </c>
      <c r="C203" s="29">
        <f t="shared" si="22"/>
        <v>0</v>
      </c>
      <c r="D203" s="29">
        <v>0</v>
      </c>
      <c r="E203" s="29">
        <v>0</v>
      </c>
      <c r="F203" s="29">
        <v>0</v>
      </c>
      <c r="G203" s="29">
        <v>0</v>
      </c>
    </row>
    <row r="204" spans="1:7" ht="15" customHeight="1">
      <c r="A204" s="38"/>
      <c r="B204" s="36" t="s">
        <v>588</v>
      </c>
      <c r="C204" s="29">
        <f t="shared" si="22"/>
        <v>0</v>
      </c>
      <c r="D204" s="29">
        <v>0</v>
      </c>
      <c r="E204" s="29">
        <v>0</v>
      </c>
      <c r="F204" s="29">
        <v>0</v>
      </c>
      <c r="G204" s="29">
        <v>0</v>
      </c>
    </row>
    <row r="205" spans="1:7" ht="15" customHeight="1">
      <c r="A205" s="39"/>
      <c r="B205" s="36" t="s">
        <v>589</v>
      </c>
      <c r="C205" s="29">
        <f t="shared" si="22"/>
        <v>0</v>
      </c>
      <c r="D205" s="29">
        <v>0</v>
      </c>
      <c r="E205" s="29">
        <v>0</v>
      </c>
      <c r="F205" s="29">
        <v>0</v>
      </c>
      <c r="G205" s="29">
        <v>0</v>
      </c>
    </row>
    <row r="206" spans="1:7" ht="31.5" customHeight="1">
      <c r="A206" s="35" t="s">
        <v>90</v>
      </c>
      <c r="B206" s="31" t="s">
        <v>55</v>
      </c>
      <c r="C206" s="29">
        <f>SUM(C207:C220)</f>
        <v>124747.5</v>
      </c>
      <c r="D206" s="29">
        <f>SUM(D207:D220)</f>
        <v>0</v>
      </c>
      <c r="E206" s="29">
        <f>SUM(E207:E220)</f>
        <v>0</v>
      </c>
      <c r="F206" s="29">
        <f>SUM(F207:F220)</f>
        <v>0</v>
      </c>
      <c r="G206" s="29">
        <f>SUM(G207:G220)</f>
        <v>124747.5</v>
      </c>
    </row>
    <row r="207" spans="1:7" ht="15" customHeight="1">
      <c r="A207" s="38"/>
      <c r="B207" s="36" t="s">
        <v>296</v>
      </c>
      <c r="C207" s="29">
        <f aca="true" t="shared" si="23" ref="C207:C212">SUM(D207:G207)</f>
        <v>0</v>
      </c>
      <c r="D207" s="29">
        <v>0</v>
      </c>
      <c r="E207" s="29">
        <v>0</v>
      </c>
      <c r="F207" s="29">
        <v>0</v>
      </c>
      <c r="G207" s="29">
        <v>0</v>
      </c>
    </row>
    <row r="208" spans="1:7" ht="15" customHeight="1">
      <c r="A208" s="38"/>
      <c r="B208" s="36" t="s">
        <v>220</v>
      </c>
      <c r="C208" s="29">
        <f t="shared" si="23"/>
        <v>0</v>
      </c>
      <c r="D208" s="29">
        <v>0</v>
      </c>
      <c r="E208" s="29">
        <v>0</v>
      </c>
      <c r="F208" s="29">
        <v>0</v>
      </c>
      <c r="G208" s="29">
        <v>0</v>
      </c>
    </row>
    <row r="209" spans="1:7" ht="15" customHeight="1">
      <c r="A209" s="38"/>
      <c r="B209" s="36" t="s">
        <v>221</v>
      </c>
      <c r="C209" s="29">
        <f t="shared" si="23"/>
        <v>0</v>
      </c>
      <c r="D209" s="29">
        <v>0</v>
      </c>
      <c r="E209" s="29">
        <v>0</v>
      </c>
      <c r="F209" s="29">
        <v>0</v>
      </c>
      <c r="G209" s="29">
        <v>0</v>
      </c>
    </row>
    <row r="210" spans="1:7" ht="15" customHeight="1">
      <c r="A210" s="38"/>
      <c r="B210" s="36" t="s">
        <v>222</v>
      </c>
      <c r="C210" s="29">
        <f t="shared" si="23"/>
        <v>0</v>
      </c>
      <c r="D210" s="29">
        <v>0</v>
      </c>
      <c r="E210" s="29">
        <v>0</v>
      </c>
      <c r="F210" s="29">
        <v>0</v>
      </c>
      <c r="G210" s="29">
        <v>0</v>
      </c>
    </row>
    <row r="211" spans="1:7" ht="15" customHeight="1">
      <c r="A211" s="38"/>
      <c r="B211" s="36" t="s">
        <v>223</v>
      </c>
      <c r="C211" s="29">
        <f t="shared" si="23"/>
        <v>115950</v>
      </c>
      <c r="D211" s="29">
        <v>0</v>
      </c>
      <c r="E211" s="29">
        <v>0</v>
      </c>
      <c r="F211" s="29">
        <v>0</v>
      </c>
      <c r="G211" s="29">
        <v>115950</v>
      </c>
    </row>
    <row r="212" spans="1:7" ht="15" customHeight="1">
      <c r="A212" s="38"/>
      <c r="B212" s="36" t="s">
        <v>224</v>
      </c>
      <c r="C212" s="29">
        <f t="shared" si="23"/>
        <v>5797.5</v>
      </c>
      <c r="D212" s="29">
        <v>0</v>
      </c>
      <c r="E212" s="29">
        <v>0</v>
      </c>
      <c r="F212" s="29">
        <v>0</v>
      </c>
      <c r="G212" s="29">
        <v>5797.5</v>
      </c>
    </row>
    <row r="213" spans="1:7" ht="15" customHeight="1">
      <c r="A213" s="38"/>
      <c r="B213" s="36" t="s">
        <v>9</v>
      </c>
      <c r="C213" s="29">
        <f aca="true" t="shared" si="24" ref="C213:C220">SUM(D213:G213)</f>
        <v>3000</v>
      </c>
      <c r="D213" s="29">
        <v>0</v>
      </c>
      <c r="E213" s="29">
        <v>0</v>
      </c>
      <c r="F213" s="29">
        <v>0</v>
      </c>
      <c r="G213" s="29">
        <v>3000</v>
      </c>
    </row>
    <row r="214" spans="1:7" ht="15" customHeight="1">
      <c r="A214" s="38"/>
      <c r="B214" s="36" t="s">
        <v>10</v>
      </c>
      <c r="C214" s="29">
        <f t="shared" si="24"/>
        <v>0</v>
      </c>
      <c r="D214" s="29">
        <v>0</v>
      </c>
      <c r="E214" s="29">
        <v>0</v>
      </c>
      <c r="F214" s="29">
        <v>0</v>
      </c>
      <c r="G214" s="29">
        <v>0</v>
      </c>
    </row>
    <row r="215" spans="1:7" ht="15" customHeight="1">
      <c r="A215" s="38"/>
      <c r="B215" s="36" t="s">
        <v>11</v>
      </c>
      <c r="C215" s="29">
        <f t="shared" si="24"/>
        <v>0</v>
      </c>
      <c r="D215" s="29">
        <v>0</v>
      </c>
      <c r="E215" s="29">
        <v>0</v>
      </c>
      <c r="F215" s="29">
        <v>0</v>
      </c>
      <c r="G215" s="29">
        <v>0</v>
      </c>
    </row>
    <row r="216" spans="1:7" ht="15" customHeight="1">
      <c r="A216" s="38"/>
      <c r="B216" s="36" t="s">
        <v>585</v>
      </c>
      <c r="C216" s="29">
        <f t="shared" si="24"/>
        <v>0</v>
      </c>
      <c r="D216" s="29">
        <v>0</v>
      </c>
      <c r="E216" s="29">
        <v>0</v>
      </c>
      <c r="F216" s="29">
        <v>0</v>
      </c>
      <c r="G216" s="29">
        <v>0</v>
      </c>
    </row>
    <row r="217" spans="1:7" ht="15" customHeight="1">
      <c r="A217" s="38"/>
      <c r="B217" s="36" t="s">
        <v>586</v>
      </c>
      <c r="C217" s="29">
        <f t="shared" si="24"/>
        <v>0</v>
      </c>
      <c r="D217" s="29">
        <v>0</v>
      </c>
      <c r="E217" s="29">
        <v>0</v>
      </c>
      <c r="F217" s="29">
        <v>0</v>
      </c>
      <c r="G217" s="29">
        <v>0</v>
      </c>
    </row>
    <row r="218" spans="1:7" ht="15" customHeight="1">
      <c r="A218" s="38"/>
      <c r="B218" s="36" t="s">
        <v>587</v>
      </c>
      <c r="C218" s="29">
        <f t="shared" si="24"/>
        <v>0</v>
      </c>
      <c r="D218" s="29">
        <v>0</v>
      </c>
      <c r="E218" s="29">
        <v>0</v>
      </c>
      <c r="F218" s="29">
        <v>0</v>
      </c>
      <c r="G218" s="29">
        <v>0</v>
      </c>
    </row>
    <row r="219" spans="1:7" ht="15" customHeight="1">
      <c r="A219" s="38"/>
      <c r="B219" s="36" t="s">
        <v>588</v>
      </c>
      <c r="C219" s="29">
        <f t="shared" si="24"/>
        <v>0</v>
      </c>
      <c r="D219" s="29">
        <v>0</v>
      </c>
      <c r="E219" s="29">
        <v>0</v>
      </c>
      <c r="F219" s="29">
        <v>0</v>
      </c>
      <c r="G219" s="29">
        <v>0</v>
      </c>
    </row>
    <row r="220" spans="1:7" ht="15" customHeight="1">
      <c r="A220" s="39"/>
      <c r="B220" s="36" t="s">
        <v>589</v>
      </c>
      <c r="C220" s="29">
        <f t="shared" si="24"/>
        <v>0</v>
      </c>
      <c r="D220" s="29">
        <v>0</v>
      </c>
      <c r="E220" s="29">
        <v>0</v>
      </c>
      <c r="F220" s="29">
        <v>0</v>
      </c>
      <c r="G220" s="29">
        <v>0</v>
      </c>
    </row>
    <row r="221" spans="1:7" ht="48" customHeight="1">
      <c r="A221" s="35" t="s">
        <v>343</v>
      </c>
      <c r="B221" s="31" t="s">
        <v>56</v>
      </c>
      <c r="C221" s="29">
        <f>SUM(C222:C235)</f>
        <v>8108.4</v>
      </c>
      <c r="D221" s="29">
        <f>SUM(D222:D235)</f>
        <v>0</v>
      </c>
      <c r="E221" s="29">
        <f>SUM(E222:E235)</f>
        <v>1713</v>
      </c>
      <c r="F221" s="29">
        <f>SUM(F222:F235)</f>
        <v>0</v>
      </c>
      <c r="G221" s="29">
        <f>SUM(G222:G235)</f>
        <v>6395.4</v>
      </c>
    </row>
    <row r="222" spans="1:7" ht="15" customHeight="1">
      <c r="A222" s="38"/>
      <c r="B222" s="36" t="s">
        <v>296</v>
      </c>
      <c r="C222" s="29">
        <f aca="true" t="shared" si="25" ref="C222:C227">SUM(D222:G222)</f>
        <v>0</v>
      </c>
      <c r="D222" s="29">
        <v>0</v>
      </c>
      <c r="E222" s="29">
        <v>0</v>
      </c>
      <c r="F222" s="29">
        <v>0</v>
      </c>
      <c r="G222" s="29">
        <v>0</v>
      </c>
    </row>
    <row r="223" spans="1:7" ht="15" customHeight="1">
      <c r="A223" s="38"/>
      <c r="B223" s="36" t="s">
        <v>220</v>
      </c>
      <c r="C223" s="29">
        <f t="shared" si="25"/>
        <v>0</v>
      </c>
      <c r="D223" s="29">
        <v>0</v>
      </c>
      <c r="E223" s="29">
        <v>0</v>
      </c>
      <c r="F223" s="29">
        <v>0</v>
      </c>
      <c r="G223" s="29">
        <v>0</v>
      </c>
    </row>
    <row r="224" spans="1:7" ht="15" customHeight="1">
      <c r="A224" s="38"/>
      <c r="B224" s="36" t="s">
        <v>221</v>
      </c>
      <c r="C224" s="29">
        <f t="shared" si="25"/>
        <v>0</v>
      </c>
      <c r="D224" s="29">
        <v>0</v>
      </c>
      <c r="E224" s="29">
        <v>0</v>
      </c>
      <c r="F224" s="29">
        <v>0</v>
      </c>
      <c r="G224" s="29">
        <v>0</v>
      </c>
    </row>
    <row r="225" spans="1:7" ht="15" customHeight="1">
      <c r="A225" s="38"/>
      <c r="B225" s="36" t="s">
        <v>222</v>
      </c>
      <c r="C225" s="29">
        <f t="shared" si="25"/>
        <v>0</v>
      </c>
      <c r="D225" s="29">
        <v>0</v>
      </c>
      <c r="E225" s="29">
        <v>0</v>
      </c>
      <c r="F225" s="29">
        <v>0</v>
      </c>
      <c r="G225" s="29">
        <v>0</v>
      </c>
    </row>
    <row r="226" spans="1:7" ht="15" customHeight="1">
      <c r="A226" s="38"/>
      <c r="B226" s="36" t="s">
        <v>223</v>
      </c>
      <c r="C226" s="29">
        <f t="shared" si="25"/>
        <v>5000</v>
      </c>
      <c r="D226" s="29">
        <v>0</v>
      </c>
      <c r="E226" s="29">
        <v>0</v>
      </c>
      <c r="F226" s="29">
        <v>0</v>
      </c>
      <c r="G226" s="29">
        <v>5000</v>
      </c>
    </row>
    <row r="227" spans="1:7" ht="15" customHeight="1">
      <c r="A227" s="38"/>
      <c r="B227" s="36" t="s">
        <v>224</v>
      </c>
      <c r="C227" s="29">
        <f t="shared" si="25"/>
        <v>250</v>
      </c>
      <c r="D227" s="29">
        <v>0</v>
      </c>
      <c r="E227" s="29">
        <v>0</v>
      </c>
      <c r="F227" s="29">
        <v>0</v>
      </c>
      <c r="G227" s="29">
        <v>250</v>
      </c>
    </row>
    <row r="228" spans="1:7" ht="15" customHeight="1">
      <c r="A228" s="38"/>
      <c r="B228" s="36" t="s">
        <v>9</v>
      </c>
      <c r="C228" s="29">
        <f aca="true" t="shared" si="26" ref="C228:C235">SUM(D228:G228)</f>
        <v>2675</v>
      </c>
      <c r="D228" s="29">
        <v>0</v>
      </c>
      <c r="E228" s="29">
        <v>1713</v>
      </c>
      <c r="F228" s="29">
        <v>0</v>
      </c>
      <c r="G228" s="29">
        <v>962</v>
      </c>
    </row>
    <row r="229" spans="1:7" ht="15" customHeight="1">
      <c r="A229" s="38"/>
      <c r="B229" s="36" t="s">
        <v>10</v>
      </c>
      <c r="C229" s="29">
        <f t="shared" si="26"/>
        <v>83.4</v>
      </c>
      <c r="D229" s="29">
        <v>0</v>
      </c>
      <c r="E229" s="29">
        <v>0</v>
      </c>
      <c r="F229" s="29">
        <v>0</v>
      </c>
      <c r="G229" s="29">
        <v>83.4</v>
      </c>
    </row>
    <row r="230" spans="1:7" ht="15" customHeight="1">
      <c r="A230" s="38"/>
      <c r="B230" s="36" t="s">
        <v>11</v>
      </c>
      <c r="C230" s="29">
        <f t="shared" si="26"/>
        <v>100</v>
      </c>
      <c r="D230" s="29">
        <v>0</v>
      </c>
      <c r="E230" s="29">
        <v>0</v>
      </c>
      <c r="F230" s="29">
        <v>0</v>
      </c>
      <c r="G230" s="29">
        <v>100</v>
      </c>
    </row>
    <row r="231" spans="1:7" ht="15" customHeight="1">
      <c r="A231" s="38"/>
      <c r="B231" s="36" t="s">
        <v>585</v>
      </c>
      <c r="C231" s="29">
        <f t="shared" si="26"/>
        <v>0</v>
      </c>
      <c r="D231" s="29">
        <v>0</v>
      </c>
      <c r="E231" s="29">
        <v>0</v>
      </c>
      <c r="F231" s="29">
        <v>0</v>
      </c>
      <c r="G231" s="29">
        <v>0</v>
      </c>
    </row>
    <row r="232" spans="1:7" ht="15" customHeight="1">
      <c r="A232" s="38"/>
      <c r="B232" s="36" t="s">
        <v>586</v>
      </c>
      <c r="C232" s="29">
        <f t="shared" si="26"/>
        <v>0</v>
      </c>
      <c r="D232" s="29">
        <v>0</v>
      </c>
      <c r="E232" s="29">
        <v>0</v>
      </c>
      <c r="F232" s="29">
        <v>0</v>
      </c>
      <c r="G232" s="29">
        <v>0</v>
      </c>
    </row>
    <row r="233" spans="1:7" ht="15" customHeight="1">
      <c r="A233" s="38"/>
      <c r="B233" s="36" t="s">
        <v>587</v>
      </c>
      <c r="C233" s="29">
        <f t="shared" si="26"/>
        <v>0</v>
      </c>
      <c r="D233" s="29">
        <v>0</v>
      </c>
      <c r="E233" s="29">
        <v>0</v>
      </c>
      <c r="F233" s="29">
        <v>0</v>
      </c>
      <c r="G233" s="29">
        <v>0</v>
      </c>
    </row>
    <row r="234" spans="1:7" ht="15" customHeight="1">
      <c r="A234" s="38"/>
      <c r="B234" s="36" t="s">
        <v>588</v>
      </c>
      <c r="C234" s="29">
        <f t="shared" si="26"/>
        <v>0</v>
      </c>
      <c r="D234" s="29">
        <v>0</v>
      </c>
      <c r="E234" s="29">
        <v>0</v>
      </c>
      <c r="F234" s="29">
        <v>0</v>
      </c>
      <c r="G234" s="29">
        <v>0</v>
      </c>
    </row>
    <row r="235" spans="1:7" ht="15" customHeight="1">
      <c r="A235" s="39"/>
      <c r="B235" s="36" t="s">
        <v>589</v>
      </c>
      <c r="C235" s="29">
        <f t="shared" si="26"/>
        <v>0</v>
      </c>
      <c r="D235" s="29">
        <v>0</v>
      </c>
      <c r="E235" s="29">
        <v>0</v>
      </c>
      <c r="F235" s="29">
        <v>0</v>
      </c>
      <c r="G235" s="29">
        <v>0</v>
      </c>
    </row>
    <row r="236" spans="1:7" ht="31.5" customHeight="1">
      <c r="A236" s="35" t="s">
        <v>212</v>
      </c>
      <c r="B236" s="31" t="s">
        <v>182</v>
      </c>
      <c r="C236" s="29">
        <f>SUM(C237:C250)</f>
        <v>43800</v>
      </c>
      <c r="D236" s="29">
        <f>SUM(D237:D250)</f>
        <v>0</v>
      </c>
      <c r="E236" s="29">
        <f>SUM(E237:E250)</f>
        <v>0</v>
      </c>
      <c r="F236" s="29">
        <f>SUM(F237:F250)</f>
        <v>0</v>
      </c>
      <c r="G236" s="29">
        <f>SUM(G237:G250)</f>
        <v>43800</v>
      </c>
    </row>
    <row r="237" spans="1:7" ht="15" customHeight="1">
      <c r="A237" s="38"/>
      <c r="B237" s="36" t="s">
        <v>296</v>
      </c>
      <c r="C237" s="29">
        <f aca="true" t="shared" si="27" ref="C237:C242">SUM(D237:G237)</f>
        <v>0</v>
      </c>
      <c r="D237" s="29">
        <v>0</v>
      </c>
      <c r="E237" s="29">
        <v>0</v>
      </c>
      <c r="F237" s="29">
        <v>0</v>
      </c>
      <c r="G237" s="29">
        <v>0</v>
      </c>
    </row>
    <row r="238" spans="1:7" ht="15" customHeight="1">
      <c r="A238" s="38"/>
      <c r="B238" s="36" t="s">
        <v>220</v>
      </c>
      <c r="C238" s="29">
        <f t="shared" si="27"/>
        <v>0</v>
      </c>
      <c r="D238" s="29">
        <v>0</v>
      </c>
      <c r="E238" s="29">
        <v>0</v>
      </c>
      <c r="F238" s="29">
        <v>0</v>
      </c>
      <c r="G238" s="29">
        <v>0</v>
      </c>
    </row>
    <row r="239" spans="1:7" ht="15" customHeight="1">
      <c r="A239" s="38"/>
      <c r="B239" s="36" t="s">
        <v>221</v>
      </c>
      <c r="C239" s="29">
        <f t="shared" si="27"/>
        <v>0</v>
      </c>
      <c r="D239" s="29">
        <v>0</v>
      </c>
      <c r="E239" s="29">
        <v>0</v>
      </c>
      <c r="F239" s="29">
        <v>0</v>
      </c>
      <c r="G239" s="29">
        <v>0</v>
      </c>
    </row>
    <row r="240" spans="1:7" ht="15" customHeight="1">
      <c r="A240" s="38"/>
      <c r="B240" s="36" t="s">
        <v>222</v>
      </c>
      <c r="C240" s="29">
        <f t="shared" si="27"/>
        <v>0</v>
      </c>
      <c r="D240" s="29">
        <v>0</v>
      </c>
      <c r="E240" s="29">
        <v>0</v>
      </c>
      <c r="F240" s="29">
        <v>0</v>
      </c>
      <c r="G240" s="29">
        <v>0</v>
      </c>
    </row>
    <row r="241" spans="1:7" ht="15" customHeight="1">
      <c r="A241" s="38"/>
      <c r="B241" s="36" t="s">
        <v>223</v>
      </c>
      <c r="C241" s="29">
        <f t="shared" si="27"/>
        <v>4000</v>
      </c>
      <c r="D241" s="29">
        <v>0</v>
      </c>
      <c r="E241" s="29">
        <v>0</v>
      </c>
      <c r="F241" s="29">
        <v>0</v>
      </c>
      <c r="G241" s="29">
        <v>4000</v>
      </c>
    </row>
    <row r="242" spans="1:7" ht="15" customHeight="1">
      <c r="A242" s="38"/>
      <c r="B242" s="36" t="s">
        <v>224</v>
      </c>
      <c r="C242" s="29">
        <f t="shared" si="27"/>
        <v>4000</v>
      </c>
      <c r="D242" s="29">
        <v>0</v>
      </c>
      <c r="E242" s="29">
        <v>0</v>
      </c>
      <c r="F242" s="29">
        <v>0</v>
      </c>
      <c r="G242" s="29">
        <v>4000</v>
      </c>
    </row>
    <row r="243" spans="1:7" ht="15" customHeight="1">
      <c r="A243" s="38"/>
      <c r="B243" s="36" t="s">
        <v>9</v>
      </c>
      <c r="C243" s="29">
        <f aca="true" t="shared" si="28" ref="C243:C250">SUM(D243:G243)</f>
        <v>2000</v>
      </c>
      <c r="D243" s="29">
        <v>0</v>
      </c>
      <c r="E243" s="29">
        <v>0</v>
      </c>
      <c r="F243" s="29">
        <v>0</v>
      </c>
      <c r="G243" s="29">
        <v>2000</v>
      </c>
    </row>
    <row r="244" spans="1:7" ht="15" customHeight="1">
      <c r="A244" s="38"/>
      <c r="B244" s="36" t="s">
        <v>10</v>
      </c>
      <c r="C244" s="29">
        <f t="shared" si="28"/>
        <v>9000</v>
      </c>
      <c r="D244" s="29">
        <v>0</v>
      </c>
      <c r="E244" s="29">
        <v>0</v>
      </c>
      <c r="F244" s="29">
        <v>0</v>
      </c>
      <c r="G244" s="29">
        <v>9000</v>
      </c>
    </row>
    <row r="245" spans="1:7" ht="15" customHeight="1">
      <c r="A245" s="38"/>
      <c r="B245" s="36" t="s">
        <v>11</v>
      </c>
      <c r="C245" s="29">
        <f t="shared" si="28"/>
        <v>1000</v>
      </c>
      <c r="D245" s="29">
        <v>0</v>
      </c>
      <c r="E245" s="29">
        <v>0</v>
      </c>
      <c r="F245" s="29">
        <v>0</v>
      </c>
      <c r="G245" s="29">
        <v>1000</v>
      </c>
    </row>
    <row r="246" spans="1:7" ht="15" customHeight="1">
      <c r="A246" s="38"/>
      <c r="B246" s="36" t="s">
        <v>585</v>
      </c>
      <c r="C246" s="29">
        <f t="shared" si="28"/>
        <v>4760</v>
      </c>
      <c r="D246" s="29">
        <v>0</v>
      </c>
      <c r="E246" s="29">
        <v>0</v>
      </c>
      <c r="F246" s="29">
        <v>0</v>
      </c>
      <c r="G246" s="144">
        <v>4760</v>
      </c>
    </row>
    <row r="247" spans="1:7" ht="15" customHeight="1">
      <c r="A247" s="38"/>
      <c r="B247" s="36" t="s">
        <v>586</v>
      </c>
      <c r="C247" s="29">
        <f t="shared" si="28"/>
        <v>4760</v>
      </c>
      <c r="D247" s="29">
        <v>0</v>
      </c>
      <c r="E247" s="29">
        <v>0</v>
      </c>
      <c r="F247" s="29">
        <v>0</v>
      </c>
      <c r="G247" s="144">
        <v>4760</v>
      </c>
    </row>
    <row r="248" spans="1:7" ht="15" customHeight="1">
      <c r="A248" s="38"/>
      <c r="B248" s="36" t="s">
        <v>587</v>
      </c>
      <c r="C248" s="29">
        <f t="shared" si="28"/>
        <v>4760</v>
      </c>
      <c r="D248" s="29">
        <v>0</v>
      </c>
      <c r="E248" s="29">
        <v>0</v>
      </c>
      <c r="F248" s="29">
        <v>0</v>
      </c>
      <c r="G248" s="144">
        <v>4760</v>
      </c>
    </row>
    <row r="249" spans="1:7" ht="15" customHeight="1">
      <c r="A249" s="38"/>
      <c r="B249" s="36" t="s">
        <v>588</v>
      </c>
      <c r="C249" s="29">
        <f t="shared" si="28"/>
        <v>4760</v>
      </c>
      <c r="D249" s="29">
        <v>0</v>
      </c>
      <c r="E249" s="29">
        <v>0</v>
      </c>
      <c r="F249" s="29">
        <v>0</v>
      </c>
      <c r="G249" s="144">
        <v>4760</v>
      </c>
    </row>
    <row r="250" spans="1:7" ht="15" customHeight="1">
      <c r="A250" s="39"/>
      <c r="B250" s="36" t="s">
        <v>589</v>
      </c>
      <c r="C250" s="29">
        <f t="shared" si="28"/>
        <v>4760</v>
      </c>
      <c r="D250" s="29">
        <v>0</v>
      </c>
      <c r="E250" s="29">
        <v>0</v>
      </c>
      <c r="F250" s="29">
        <v>0</v>
      </c>
      <c r="G250" s="144">
        <v>4760</v>
      </c>
    </row>
    <row r="251" spans="1:7" ht="47.25" customHeight="1">
      <c r="A251" s="35" t="s">
        <v>213</v>
      </c>
      <c r="B251" s="31" t="s">
        <v>183</v>
      </c>
      <c r="C251" s="29">
        <f>SUM(C252:C265)</f>
        <v>4000</v>
      </c>
      <c r="D251" s="29">
        <f>SUM(D252:D265)</f>
        <v>0</v>
      </c>
      <c r="E251" s="29">
        <f>SUM(E252:E265)</f>
        <v>0</v>
      </c>
      <c r="F251" s="29">
        <f>SUM(F252:F265)</f>
        <v>0</v>
      </c>
      <c r="G251" s="29">
        <f>SUM(G252:G265)</f>
        <v>4000</v>
      </c>
    </row>
    <row r="252" spans="1:7" ht="15.75" customHeight="1">
      <c r="A252" s="38"/>
      <c r="B252" s="36" t="s">
        <v>296</v>
      </c>
      <c r="C252" s="29">
        <f aca="true" t="shared" si="29" ref="C252:C257">SUM(D252:G252)</f>
        <v>0</v>
      </c>
      <c r="D252" s="29">
        <v>0</v>
      </c>
      <c r="E252" s="29">
        <v>0</v>
      </c>
      <c r="F252" s="29">
        <v>0</v>
      </c>
      <c r="G252" s="29">
        <v>0</v>
      </c>
    </row>
    <row r="253" spans="1:7" ht="15.75" customHeight="1">
      <c r="A253" s="38"/>
      <c r="B253" s="36" t="s">
        <v>220</v>
      </c>
      <c r="C253" s="29">
        <f t="shared" si="29"/>
        <v>0</v>
      </c>
      <c r="D253" s="29">
        <v>0</v>
      </c>
      <c r="E253" s="29">
        <v>0</v>
      </c>
      <c r="F253" s="29">
        <v>0</v>
      </c>
      <c r="G253" s="29">
        <v>0</v>
      </c>
    </row>
    <row r="254" spans="1:7" ht="15.75" customHeight="1">
      <c r="A254" s="38"/>
      <c r="B254" s="36" t="s">
        <v>221</v>
      </c>
      <c r="C254" s="29">
        <f t="shared" si="29"/>
        <v>0</v>
      </c>
      <c r="D254" s="29">
        <v>0</v>
      </c>
      <c r="E254" s="29">
        <v>0</v>
      </c>
      <c r="F254" s="29">
        <v>0</v>
      </c>
      <c r="G254" s="29">
        <v>0</v>
      </c>
    </row>
    <row r="255" spans="1:7" ht="15.75" customHeight="1">
      <c r="A255" s="38"/>
      <c r="B255" s="36" t="s">
        <v>222</v>
      </c>
      <c r="C255" s="29">
        <f t="shared" si="29"/>
        <v>0</v>
      </c>
      <c r="D255" s="29">
        <v>0</v>
      </c>
      <c r="E255" s="29">
        <v>0</v>
      </c>
      <c r="F255" s="29">
        <v>0</v>
      </c>
      <c r="G255" s="29">
        <v>0</v>
      </c>
    </row>
    <row r="256" spans="1:7" ht="15.75" customHeight="1">
      <c r="A256" s="38"/>
      <c r="B256" s="36" t="s">
        <v>223</v>
      </c>
      <c r="C256" s="29">
        <f t="shared" si="29"/>
        <v>3000</v>
      </c>
      <c r="D256" s="29">
        <v>0</v>
      </c>
      <c r="E256" s="29">
        <v>0</v>
      </c>
      <c r="F256" s="29">
        <v>0</v>
      </c>
      <c r="G256" s="29">
        <v>3000</v>
      </c>
    </row>
    <row r="257" spans="1:7" ht="15.75" customHeight="1">
      <c r="A257" s="38"/>
      <c r="B257" s="36" t="s">
        <v>224</v>
      </c>
      <c r="C257" s="29">
        <f t="shared" si="29"/>
        <v>1000</v>
      </c>
      <c r="D257" s="29">
        <v>0</v>
      </c>
      <c r="E257" s="29">
        <v>0</v>
      </c>
      <c r="F257" s="29">
        <v>0</v>
      </c>
      <c r="G257" s="29">
        <v>1000</v>
      </c>
    </row>
    <row r="258" spans="1:7" ht="15.75" customHeight="1">
      <c r="A258" s="38"/>
      <c r="B258" s="36" t="s">
        <v>9</v>
      </c>
      <c r="C258" s="29">
        <f aca="true" t="shared" si="30" ref="C258:C265">SUM(D258:G258)</f>
        <v>0</v>
      </c>
      <c r="D258" s="29">
        <v>0</v>
      </c>
      <c r="E258" s="29">
        <v>0</v>
      </c>
      <c r="F258" s="29">
        <v>0</v>
      </c>
      <c r="G258" s="29">
        <v>0</v>
      </c>
    </row>
    <row r="259" spans="1:7" ht="15.75" customHeight="1">
      <c r="A259" s="38"/>
      <c r="B259" s="36" t="s">
        <v>10</v>
      </c>
      <c r="C259" s="29">
        <f t="shared" si="30"/>
        <v>0</v>
      </c>
      <c r="D259" s="29">
        <v>0</v>
      </c>
      <c r="E259" s="29">
        <v>0</v>
      </c>
      <c r="F259" s="29">
        <v>0</v>
      </c>
      <c r="G259" s="29">
        <v>0</v>
      </c>
    </row>
    <row r="260" spans="1:7" ht="15.75" customHeight="1">
      <c r="A260" s="38"/>
      <c r="B260" s="36" t="s">
        <v>11</v>
      </c>
      <c r="C260" s="29">
        <f t="shared" si="30"/>
        <v>0</v>
      </c>
      <c r="D260" s="29">
        <v>0</v>
      </c>
      <c r="E260" s="29">
        <v>0</v>
      </c>
      <c r="F260" s="29">
        <v>0</v>
      </c>
      <c r="G260" s="29">
        <v>0</v>
      </c>
    </row>
    <row r="261" spans="1:7" ht="15.75" customHeight="1">
      <c r="A261" s="38"/>
      <c r="B261" s="36" t="s">
        <v>585</v>
      </c>
      <c r="C261" s="29">
        <f t="shared" si="30"/>
        <v>0</v>
      </c>
      <c r="D261" s="29">
        <v>0</v>
      </c>
      <c r="E261" s="29">
        <v>0</v>
      </c>
      <c r="F261" s="29">
        <v>0</v>
      </c>
      <c r="G261" s="29">
        <v>0</v>
      </c>
    </row>
    <row r="262" spans="1:7" ht="15.75" customHeight="1">
      <c r="A262" s="38"/>
      <c r="B262" s="36" t="s">
        <v>586</v>
      </c>
      <c r="C262" s="29">
        <f t="shared" si="30"/>
        <v>0</v>
      </c>
      <c r="D262" s="29">
        <v>0</v>
      </c>
      <c r="E262" s="29">
        <v>0</v>
      </c>
      <c r="F262" s="29">
        <v>0</v>
      </c>
      <c r="G262" s="29">
        <v>0</v>
      </c>
    </row>
    <row r="263" spans="1:7" ht="15.75" customHeight="1">
      <c r="A263" s="38"/>
      <c r="B263" s="36" t="s">
        <v>587</v>
      </c>
      <c r="C263" s="29">
        <f t="shared" si="30"/>
        <v>0</v>
      </c>
      <c r="D263" s="29">
        <v>0</v>
      </c>
      <c r="E263" s="29">
        <v>0</v>
      </c>
      <c r="F263" s="29">
        <v>0</v>
      </c>
      <c r="G263" s="29">
        <v>0</v>
      </c>
    </row>
    <row r="264" spans="1:7" ht="15.75" customHeight="1">
      <c r="A264" s="38"/>
      <c r="B264" s="36" t="s">
        <v>588</v>
      </c>
      <c r="C264" s="29">
        <f t="shared" si="30"/>
        <v>0</v>
      </c>
      <c r="D264" s="29">
        <v>0</v>
      </c>
      <c r="E264" s="29">
        <v>0</v>
      </c>
      <c r="F264" s="29">
        <v>0</v>
      </c>
      <c r="G264" s="29">
        <v>0</v>
      </c>
    </row>
    <row r="265" spans="1:7" ht="15.75" customHeight="1">
      <c r="A265" s="39"/>
      <c r="B265" s="36" t="s">
        <v>589</v>
      </c>
      <c r="C265" s="29">
        <f t="shared" si="30"/>
        <v>0</v>
      </c>
      <c r="D265" s="29">
        <v>0</v>
      </c>
      <c r="E265" s="29">
        <v>0</v>
      </c>
      <c r="F265" s="29">
        <v>0</v>
      </c>
      <c r="G265" s="29">
        <v>0</v>
      </c>
    </row>
    <row r="266" spans="1:7" ht="15.75" customHeight="1">
      <c r="A266" s="42"/>
      <c r="B266" s="30" t="s">
        <v>664</v>
      </c>
      <c r="C266" s="29">
        <f>SUM(C267:C280)</f>
        <v>210143.9</v>
      </c>
      <c r="D266" s="29">
        <f>SUM(D267:D280)</f>
        <v>0</v>
      </c>
      <c r="E266" s="29">
        <f>SUM(E267:E280)</f>
        <v>1713</v>
      </c>
      <c r="F266" s="29">
        <f>SUM(F267:F280)</f>
        <v>0</v>
      </c>
      <c r="G266" s="29">
        <f>SUM(G267:G280)</f>
        <v>208430.9</v>
      </c>
    </row>
    <row r="267" spans="1:7" ht="15" customHeight="1">
      <c r="A267" s="38"/>
      <c r="B267" s="36" t="s">
        <v>296</v>
      </c>
      <c r="C267" s="29">
        <f aca="true" t="shared" si="31" ref="C267:C272">SUM(D267:G267)</f>
        <v>3700</v>
      </c>
      <c r="D267" s="29">
        <f aca="true" t="shared" si="32" ref="D267:G280">D117+D132+D147+D162+D177+D192+D207+D222+D237+D252</f>
        <v>0</v>
      </c>
      <c r="E267" s="29">
        <f t="shared" si="32"/>
        <v>0</v>
      </c>
      <c r="F267" s="29">
        <f t="shared" si="32"/>
        <v>0</v>
      </c>
      <c r="G267" s="29">
        <f t="shared" si="32"/>
        <v>3700</v>
      </c>
    </row>
    <row r="268" spans="1:7" ht="15" customHeight="1">
      <c r="A268" s="38"/>
      <c r="B268" s="36" t="s">
        <v>220</v>
      </c>
      <c r="C268" s="29">
        <f t="shared" si="31"/>
        <v>0</v>
      </c>
      <c r="D268" s="29">
        <f t="shared" si="32"/>
        <v>0</v>
      </c>
      <c r="E268" s="29">
        <f t="shared" si="32"/>
        <v>0</v>
      </c>
      <c r="F268" s="29">
        <f t="shared" si="32"/>
        <v>0</v>
      </c>
      <c r="G268" s="29">
        <f t="shared" si="32"/>
        <v>0</v>
      </c>
    </row>
    <row r="269" spans="1:7" ht="15" customHeight="1">
      <c r="A269" s="38"/>
      <c r="B269" s="36" t="s">
        <v>221</v>
      </c>
      <c r="C269" s="29">
        <f t="shared" si="31"/>
        <v>0</v>
      </c>
      <c r="D269" s="29">
        <f t="shared" si="32"/>
        <v>0</v>
      </c>
      <c r="E269" s="29">
        <f t="shared" si="32"/>
        <v>0</v>
      </c>
      <c r="F269" s="29">
        <f t="shared" si="32"/>
        <v>0</v>
      </c>
      <c r="G269" s="29">
        <f t="shared" si="32"/>
        <v>0</v>
      </c>
    </row>
    <row r="270" spans="1:7" ht="15" customHeight="1">
      <c r="A270" s="38"/>
      <c r="B270" s="36" t="s">
        <v>222</v>
      </c>
      <c r="C270" s="29">
        <f t="shared" si="31"/>
        <v>0</v>
      </c>
      <c r="D270" s="29">
        <f t="shared" si="32"/>
        <v>0</v>
      </c>
      <c r="E270" s="29">
        <f t="shared" si="32"/>
        <v>0</v>
      </c>
      <c r="F270" s="29">
        <f t="shared" si="32"/>
        <v>0</v>
      </c>
      <c r="G270" s="29">
        <f t="shared" si="32"/>
        <v>0</v>
      </c>
    </row>
    <row r="271" spans="1:7" ht="15" customHeight="1">
      <c r="A271" s="38"/>
      <c r="B271" s="36" t="s">
        <v>223</v>
      </c>
      <c r="C271" s="29">
        <f t="shared" si="31"/>
        <v>135450</v>
      </c>
      <c r="D271" s="29">
        <f t="shared" si="32"/>
        <v>0</v>
      </c>
      <c r="E271" s="29">
        <f t="shared" si="32"/>
        <v>0</v>
      </c>
      <c r="F271" s="29">
        <f t="shared" si="32"/>
        <v>0</v>
      </c>
      <c r="G271" s="29">
        <f t="shared" si="32"/>
        <v>135450</v>
      </c>
    </row>
    <row r="272" spans="1:7" ht="15" customHeight="1">
      <c r="A272" s="38"/>
      <c r="B272" s="36" t="s">
        <v>224</v>
      </c>
      <c r="C272" s="29">
        <f t="shared" si="31"/>
        <v>16547.5</v>
      </c>
      <c r="D272" s="29">
        <f t="shared" si="32"/>
        <v>0</v>
      </c>
      <c r="E272" s="29">
        <f t="shared" si="32"/>
        <v>0</v>
      </c>
      <c r="F272" s="29">
        <f t="shared" si="32"/>
        <v>0</v>
      </c>
      <c r="G272" s="29">
        <f t="shared" si="32"/>
        <v>16547.5</v>
      </c>
    </row>
    <row r="273" spans="1:7" ht="15" customHeight="1">
      <c r="A273" s="38"/>
      <c r="B273" s="36" t="s">
        <v>9</v>
      </c>
      <c r="C273" s="29">
        <f aca="true" t="shared" si="33" ref="C273:C280">SUM(D273:G273)</f>
        <v>15963</v>
      </c>
      <c r="D273" s="29">
        <f t="shared" si="32"/>
        <v>0</v>
      </c>
      <c r="E273" s="29">
        <f t="shared" si="32"/>
        <v>1713</v>
      </c>
      <c r="F273" s="29">
        <f t="shared" si="32"/>
        <v>0</v>
      </c>
      <c r="G273" s="29">
        <f t="shared" si="32"/>
        <v>14250</v>
      </c>
    </row>
    <row r="274" spans="1:7" ht="15" customHeight="1">
      <c r="A274" s="38"/>
      <c r="B274" s="36" t="s">
        <v>10</v>
      </c>
      <c r="C274" s="29">
        <f t="shared" si="33"/>
        <v>11583.4</v>
      </c>
      <c r="D274" s="29">
        <f t="shared" si="32"/>
        <v>0</v>
      </c>
      <c r="E274" s="29">
        <f t="shared" si="32"/>
        <v>0</v>
      </c>
      <c r="F274" s="29">
        <f t="shared" si="32"/>
        <v>0</v>
      </c>
      <c r="G274" s="29">
        <f t="shared" si="32"/>
        <v>11583.4</v>
      </c>
    </row>
    <row r="275" spans="1:7" ht="15" customHeight="1">
      <c r="A275" s="38"/>
      <c r="B275" s="36" t="s">
        <v>11</v>
      </c>
      <c r="C275" s="29">
        <f t="shared" si="33"/>
        <v>3100</v>
      </c>
      <c r="D275" s="29">
        <f t="shared" si="32"/>
        <v>0</v>
      </c>
      <c r="E275" s="29">
        <f t="shared" si="32"/>
        <v>0</v>
      </c>
      <c r="F275" s="29">
        <f t="shared" si="32"/>
        <v>0</v>
      </c>
      <c r="G275" s="29">
        <f t="shared" si="32"/>
        <v>3100</v>
      </c>
    </row>
    <row r="276" spans="1:7" ht="15" customHeight="1">
      <c r="A276" s="38"/>
      <c r="B276" s="36" t="s">
        <v>585</v>
      </c>
      <c r="C276" s="29">
        <f t="shared" si="33"/>
        <v>4760</v>
      </c>
      <c r="D276" s="29">
        <f t="shared" si="32"/>
        <v>0</v>
      </c>
      <c r="E276" s="29">
        <f t="shared" si="32"/>
        <v>0</v>
      </c>
      <c r="F276" s="29">
        <f t="shared" si="32"/>
        <v>0</v>
      </c>
      <c r="G276" s="29">
        <f t="shared" si="32"/>
        <v>4760</v>
      </c>
    </row>
    <row r="277" spans="1:7" ht="15" customHeight="1">
      <c r="A277" s="38"/>
      <c r="B277" s="36" t="s">
        <v>586</v>
      </c>
      <c r="C277" s="29">
        <f t="shared" si="33"/>
        <v>4760</v>
      </c>
      <c r="D277" s="29">
        <f t="shared" si="32"/>
        <v>0</v>
      </c>
      <c r="E277" s="29">
        <f t="shared" si="32"/>
        <v>0</v>
      </c>
      <c r="F277" s="29">
        <f t="shared" si="32"/>
        <v>0</v>
      </c>
      <c r="G277" s="29">
        <f t="shared" si="32"/>
        <v>4760</v>
      </c>
    </row>
    <row r="278" spans="1:7" ht="15" customHeight="1">
      <c r="A278" s="38"/>
      <c r="B278" s="36" t="s">
        <v>587</v>
      </c>
      <c r="C278" s="29">
        <f t="shared" si="33"/>
        <v>4760</v>
      </c>
      <c r="D278" s="29">
        <f t="shared" si="32"/>
        <v>0</v>
      </c>
      <c r="E278" s="29">
        <f t="shared" si="32"/>
        <v>0</v>
      </c>
      <c r="F278" s="29">
        <f t="shared" si="32"/>
        <v>0</v>
      </c>
      <c r="G278" s="29">
        <f t="shared" si="32"/>
        <v>4760</v>
      </c>
    </row>
    <row r="279" spans="1:7" ht="15" customHeight="1">
      <c r="A279" s="38"/>
      <c r="B279" s="36" t="s">
        <v>588</v>
      </c>
      <c r="C279" s="29">
        <f t="shared" si="33"/>
        <v>4760</v>
      </c>
      <c r="D279" s="29">
        <f t="shared" si="32"/>
        <v>0</v>
      </c>
      <c r="E279" s="29">
        <f t="shared" si="32"/>
        <v>0</v>
      </c>
      <c r="F279" s="29">
        <f t="shared" si="32"/>
        <v>0</v>
      </c>
      <c r="G279" s="29">
        <f t="shared" si="32"/>
        <v>4760</v>
      </c>
    </row>
    <row r="280" spans="1:7" ht="15" customHeight="1">
      <c r="A280" s="39"/>
      <c r="B280" s="36" t="s">
        <v>589</v>
      </c>
      <c r="C280" s="29">
        <f t="shared" si="33"/>
        <v>4760</v>
      </c>
      <c r="D280" s="29">
        <f t="shared" si="32"/>
        <v>0</v>
      </c>
      <c r="E280" s="29">
        <f t="shared" si="32"/>
        <v>0</v>
      </c>
      <c r="F280" s="29">
        <f t="shared" si="32"/>
        <v>0</v>
      </c>
      <c r="G280" s="29">
        <f t="shared" si="32"/>
        <v>4760</v>
      </c>
    </row>
    <row r="281" spans="1:7" ht="15" customHeight="1">
      <c r="A281" s="25"/>
      <c r="B281" s="197" t="s">
        <v>184</v>
      </c>
      <c r="C281" s="198"/>
      <c r="D281" s="198"/>
      <c r="E281" s="198"/>
      <c r="F281" s="198"/>
      <c r="G281" s="199"/>
    </row>
    <row r="282" spans="1:7" ht="32.25" customHeight="1">
      <c r="A282" s="35" t="s">
        <v>214</v>
      </c>
      <c r="B282" s="31" t="s">
        <v>140</v>
      </c>
      <c r="C282" s="29">
        <f>SUM(C283:C296)</f>
        <v>437632.1</v>
      </c>
      <c r="D282" s="29">
        <f>SUM(D283:D296)</f>
        <v>0</v>
      </c>
      <c r="E282" s="29">
        <f>SUM(E283:E296)</f>
        <v>317306.1</v>
      </c>
      <c r="F282" s="29">
        <f>SUM(F283:F296)</f>
        <v>0</v>
      </c>
      <c r="G282" s="29">
        <f>SUM(G283:G296)</f>
        <v>120326</v>
      </c>
    </row>
    <row r="283" spans="1:7" ht="15" customHeight="1">
      <c r="A283" s="38"/>
      <c r="B283" s="36" t="s">
        <v>296</v>
      </c>
      <c r="C283" s="29">
        <f aca="true" t="shared" si="34" ref="C283:C288">SUM(D283:G283)</f>
        <v>0</v>
      </c>
      <c r="D283" s="29">
        <v>0</v>
      </c>
      <c r="E283" s="29">
        <v>0</v>
      </c>
      <c r="F283" s="29">
        <v>0</v>
      </c>
      <c r="G283" s="29">
        <v>0</v>
      </c>
    </row>
    <row r="284" spans="1:7" ht="15" customHeight="1">
      <c r="A284" s="38"/>
      <c r="B284" s="36" t="s">
        <v>220</v>
      </c>
      <c r="C284" s="29">
        <f t="shared" si="34"/>
        <v>0</v>
      </c>
      <c r="D284" s="29">
        <v>0</v>
      </c>
      <c r="E284" s="29">
        <v>0</v>
      </c>
      <c r="F284" s="29">
        <v>0</v>
      </c>
      <c r="G284" s="29">
        <v>0</v>
      </c>
    </row>
    <row r="285" spans="1:7" ht="15" customHeight="1">
      <c r="A285" s="38"/>
      <c r="B285" s="36" t="s">
        <v>221</v>
      </c>
      <c r="C285" s="29">
        <f t="shared" si="34"/>
        <v>0</v>
      </c>
      <c r="D285" s="29">
        <v>0</v>
      </c>
      <c r="E285" s="29">
        <v>0</v>
      </c>
      <c r="F285" s="29">
        <v>0</v>
      </c>
      <c r="G285" s="29">
        <v>0</v>
      </c>
    </row>
    <row r="286" spans="1:7" ht="15" customHeight="1">
      <c r="A286" s="38"/>
      <c r="B286" s="36" t="s">
        <v>222</v>
      </c>
      <c r="C286" s="29">
        <f t="shared" si="34"/>
        <v>40284.2</v>
      </c>
      <c r="D286" s="29">
        <v>0</v>
      </c>
      <c r="E286" s="29">
        <v>7741.2</v>
      </c>
      <c r="F286" s="29">
        <v>0</v>
      </c>
      <c r="G286" s="29">
        <v>32543</v>
      </c>
    </row>
    <row r="287" spans="1:7" ht="15" customHeight="1">
      <c r="A287" s="38"/>
      <c r="B287" s="36" t="s">
        <v>223</v>
      </c>
      <c r="C287" s="29">
        <f t="shared" si="34"/>
        <v>75002.9</v>
      </c>
      <c r="D287" s="29">
        <v>0</v>
      </c>
      <c r="E287" s="29">
        <v>15002.9</v>
      </c>
      <c r="F287" s="29">
        <v>0</v>
      </c>
      <c r="G287" s="29">
        <v>60000</v>
      </c>
    </row>
    <row r="288" spans="1:7" ht="15" customHeight="1">
      <c r="A288" s="38"/>
      <c r="B288" s="36" t="s">
        <v>224</v>
      </c>
      <c r="C288" s="29">
        <f t="shared" si="34"/>
        <v>43653</v>
      </c>
      <c r="D288" s="29">
        <v>0</v>
      </c>
      <c r="E288" s="29">
        <v>30989</v>
      </c>
      <c r="F288" s="29">
        <v>0</v>
      </c>
      <c r="G288" s="29">
        <v>12664</v>
      </c>
    </row>
    <row r="289" spans="1:7" ht="15" customHeight="1">
      <c r="A289" s="38"/>
      <c r="B289" s="36" t="s">
        <v>9</v>
      </c>
      <c r="C289" s="29">
        <f aca="true" t="shared" si="35" ref="C289:C296">SUM(D289:G289)</f>
        <v>45649</v>
      </c>
      <c r="D289" s="29">
        <v>0</v>
      </c>
      <c r="E289" s="29">
        <v>30980</v>
      </c>
      <c r="F289" s="29">
        <v>0</v>
      </c>
      <c r="G289" s="29">
        <v>14669</v>
      </c>
    </row>
    <row r="290" spans="1:7" ht="15" customHeight="1">
      <c r="A290" s="38"/>
      <c r="B290" s="36" t="s">
        <v>10</v>
      </c>
      <c r="C290" s="29">
        <f t="shared" si="35"/>
        <v>35228</v>
      </c>
      <c r="D290" s="29">
        <v>0</v>
      </c>
      <c r="E290" s="29">
        <v>35228</v>
      </c>
      <c r="F290" s="29">
        <v>0</v>
      </c>
      <c r="G290" s="29">
        <v>0</v>
      </c>
    </row>
    <row r="291" spans="1:7" ht="15" customHeight="1">
      <c r="A291" s="38"/>
      <c r="B291" s="36" t="s">
        <v>11</v>
      </c>
      <c r="C291" s="29">
        <f t="shared" si="35"/>
        <v>25450</v>
      </c>
      <c r="D291" s="29">
        <v>0</v>
      </c>
      <c r="E291" s="29">
        <v>25000</v>
      </c>
      <c r="F291" s="29">
        <v>0</v>
      </c>
      <c r="G291" s="29">
        <v>450</v>
      </c>
    </row>
    <row r="292" spans="1:7" ht="15" customHeight="1">
      <c r="A292" s="38"/>
      <c r="B292" s="36" t="s">
        <v>585</v>
      </c>
      <c r="C292" s="29">
        <f t="shared" si="35"/>
        <v>41193</v>
      </c>
      <c r="D292" s="29">
        <v>0</v>
      </c>
      <c r="E292" s="144">
        <v>41193</v>
      </c>
      <c r="F292" s="29">
        <v>0</v>
      </c>
      <c r="G292" s="29">
        <v>0</v>
      </c>
    </row>
    <row r="293" spans="1:7" ht="15" customHeight="1">
      <c r="A293" s="38"/>
      <c r="B293" s="36" t="s">
        <v>586</v>
      </c>
      <c r="C293" s="29">
        <f t="shared" si="35"/>
        <v>32793</v>
      </c>
      <c r="D293" s="29">
        <v>0</v>
      </c>
      <c r="E293" s="144">
        <v>32793</v>
      </c>
      <c r="F293" s="29">
        <v>0</v>
      </c>
      <c r="G293" s="29">
        <v>0</v>
      </c>
    </row>
    <row r="294" spans="1:7" ht="15" customHeight="1">
      <c r="A294" s="38"/>
      <c r="B294" s="36" t="s">
        <v>587</v>
      </c>
      <c r="C294" s="29">
        <f t="shared" si="35"/>
        <v>32793</v>
      </c>
      <c r="D294" s="29">
        <v>0</v>
      </c>
      <c r="E294" s="144">
        <v>32793</v>
      </c>
      <c r="F294" s="29">
        <v>0</v>
      </c>
      <c r="G294" s="29">
        <v>0</v>
      </c>
    </row>
    <row r="295" spans="1:7" ht="15" customHeight="1">
      <c r="A295" s="38"/>
      <c r="B295" s="36" t="s">
        <v>588</v>
      </c>
      <c r="C295" s="29">
        <f t="shared" si="35"/>
        <v>32793</v>
      </c>
      <c r="D295" s="29">
        <v>0</v>
      </c>
      <c r="E295" s="144">
        <v>32793</v>
      </c>
      <c r="F295" s="29">
        <v>0</v>
      </c>
      <c r="G295" s="29">
        <v>0</v>
      </c>
    </row>
    <row r="296" spans="1:7" ht="15" customHeight="1">
      <c r="A296" s="39"/>
      <c r="B296" s="36" t="s">
        <v>589</v>
      </c>
      <c r="C296" s="29">
        <f t="shared" si="35"/>
        <v>32793</v>
      </c>
      <c r="D296" s="29">
        <v>0</v>
      </c>
      <c r="E296" s="144">
        <v>32793</v>
      </c>
      <c r="F296" s="29">
        <v>0</v>
      </c>
      <c r="G296" s="29">
        <v>0</v>
      </c>
    </row>
    <row r="297" spans="1:7" ht="15" customHeight="1">
      <c r="A297" s="25"/>
      <c r="B297" s="197" t="s">
        <v>387</v>
      </c>
      <c r="C297" s="198"/>
      <c r="D297" s="198"/>
      <c r="E297" s="198"/>
      <c r="F297" s="198"/>
      <c r="G297" s="199"/>
    </row>
    <row r="298" spans="1:7" ht="48.75" customHeight="1">
      <c r="A298" s="35" t="s">
        <v>425</v>
      </c>
      <c r="B298" s="31" t="s">
        <v>324</v>
      </c>
      <c r="C298" s="29">
        <f>SUM(C299:C312)</f>
        <v>285485.5</v>
      </c>
      <c r="D298" s="29">
        <f>SUM(D299:D312)</f>
        <v>0</v>
      </c>
      <c r="E298" s="29">
        <f>SUM(E299:E312)</f>
        <v>0</v>
      </c>
      <c r="F298" s="29">
        <f>SUM(F299:F312)</f>
        <v>0</v>
      </c>
      <c r="G298" s="29">
        <f>SUM(G299:G312)</f>
        <v>285485.5</v>
      </c>
    </row>
    <row r="299" spans="1:7" ht="15" customHeight="1">
      <c r="A299" s="38"/>
      <c r="B299" s="36" t="s">
        <v>296</v>
      </c>
      <c r="C299" s="29">
        <f aca="true" t="shared" si="36" ref="C299:C304">SUM(D299:G299)</f>
        <v>27034</v>
      </c>
      <c r="D299" s="29">
        <v>0</v>
      </c>
      <c r="E299" s="29">
        <v>0</v>
      </c>
      <c r="F299" s="29">
        <v>0</v>
      </c>
      <c r="G299" s="29">
        <v>27034</v>
      </c>
    </row>
    <row r="300" spans="1:7" ht="15" customHeight="1">
      <c r="A300" s="38"/>
      <c r="B300" s="36" t="s">
        <v>220</v>
      </c>
      <c r="C300" s="29">
        <f t="shared" si="36"/>
        <v>25288.8</v>
      </c>
      <c r="D300" s="29">
        <v>0</v>
      </c>
      <c r="E300" s="29">
        <v>0</v>
      </c>
      <c r="F300" s="29">
        <v>0</v>
      </c>
      <c r="G300" s="29">
        <v>25288.8</v>
      </c>
    </row>
    <row r="301" spans="1:7" ht="15" customHeight="1">
      <c r="A301" s="38"/>
      <c r="B301" s="36" t="s">
        <v>221</v>
      </c>
      <c r="C301" s="29">
        <f t="shared" si="36"/>
        <v>32796</v>
      </c>
      <c r="D301" s="29">
        <v>0</v>
      </c>
      <c r="E301" s="29">
        <v>0</v>
      </c>
      <c r="F301" s="29">
        <v>0</v>
      </c>
      <c r="G301" s="29">
        <v>32796</v>
      </c>
    </row>
    <row r="302" spans="1:7" ht="15" customHeight="1">
      <c r="A302" s="38"/>
      <c r="B302" s="36" t="s">
        <v>222</v>
      </c>
      <c r="C302" s="29">
        <f t="shared" si="36"/>
        <v>34763.8</v>
      </c>
      <c r="D302" s="29">
        <v>0</v>
      </c>
      <c r="E302" s="29">
        <v>0</v>
      </c>
      <c r="F302" s="29">
        <v>0</v>
      </c>
      <c r="G302" s="29">
        <v>34763.8</v>
      </c>
    </row>
    <row r="303" spans="1:7" ht="15" customHeight="1">
      <c r="A303" s="38"/>
      <c r="B303" s="36" t="s">
        <v>223</v>
      </c>
      <c r="C303" s="29">
        <f t="shared" si="36"/>
        <v>37023.4</v>
      </c>
      <c r="D303" s="29">
        <v>0</v>
      </c>
      <c r="E303" s="29">
        <v>0</v>
      </c>
      <c r="F303" s="29">
        <v>0</v>
      </c>
      <c r="G303" s="29">
        <v>37023.4</v>
      </c>
    </row>
    <row r="304" spans="1:7" ht="15" customHeight="1">
      <c r="A304" s="38"/>
      <c r="B304" s="36" t="s">
        <v>224</v>
      </c>
      <c r="C304" s="29">
        <f t="shared" si="36"/>
        <v>39800.2</v>
      </c>
      <c r="D304" s="29">
        <v>0</v>
      </c>
      <c r="E304" s="29">
        <v>0</v>
      </c>
      <c r="F304" s="29">
        <v>0</v>
      </c>
      <c r="G304" s="29">
        <v>39800.2</v>
      </c>
    </row>
    <row r="305" spans="1:7" ht="15" customHeight="1">
      <c r="A305" s="38"/>
      <c r="B305" s="36" t="s">
        <v>9</v>
      </c>
      <c r="C305" s="29">
        <f aca="true" t="shared" si="37" ref="C305:C312">SUM(D305:G305)</f>
        <v>42785.2</v>
      </c>
      <c r="D305" s="29">
        <v>0</v>
      </c>
      <c r="E305" s="29">
        <v>0</v>
      </c>
      <c r="F305" s="29">
        <v>0</v>
      </c>
      <c r="G305" s="29">
        <v>42785.2</v>
      </c>
    </row>
    <row r="306" spans="1:7" ht="15" customHeight="1">
      <c r="A306" s="38"/>
      <c r="B306" s="36" t="s">
        <v>10</v>
      </c>
      <c r="C306" s="29">
        <f t="shared" si="37"/>
        <v>45994.1</v>
      </c>
      <c r="D306" s="29">
        <v>0</v>
      </c>
      <c r="E306" s="29">
        <v>0</v>
      </c>
      <c r="F306" s="29">
        <v>0</v>
      </c>
      <c r="G306" s="29">
        <v>45994.1</v>
      </c>
    </row>
    <row r="307" spans="1:7" ht="15" customHeight="1">
      <c r="A307" s="38"/>
      <c r="B307" s="36" t="s">
        <v>11</v>
      </c>
      <c r="C307" s="29">
        <f t="shared" si="37"/>
        <v>0</v>
      </c>
      <c r="D307" s="29">
        <v>0</v>
      </c>
      <c r="E307" s="29">
        <v>0</v>
      </c>
      <c r="F307" s="29">
        <v>0</v>
      </c>
      <c r="G307" s="29">
        <v>0</v>
      </c>
    </row>
    <row r="308" spans="1:7" ht="15" customHeight="1">
      <c r="A308" s="38"/>
      <c r="B308" s="36" t="s">
        <v>585</v>
      </c>
      <c r="C308" s="29">
        <f t="shared" si="37"/>
        <v>0</v>
      </c>
      <c r="D308" s="29">
        <v>0</v>
      </c>
      <c r="E308" s="29">
        <v>0</v>
      </c>
      <c r="F308" s="29">
        <v>0</v>
      </c>
      <c r="G308" s="29">
        <v>0</v>
      </c>
    </row>
    <row r="309" spans="1:7" ht="15" customHeight="1">
      <c r="A309" s="38"/>
      <c r="B309" s="36" t="s">
        <v>586</v>
      </c>
      <c r="C309" s="29">
        <f t="shared" si="37"/>
        <v>0</v>
      </c>
      <c r="D309" s="29">
        <v>0</v>
      </c>
      <c r="E309" s="29">
        <v>0</v>
      </c>
      <c r="F309" s="29">
        <v>0</v>
      </c>
      <c r="G309" s="29">
        <v>0</v>
      </c>
    </row>
    <row r="310" spans="1:7" ht="15" customHeight="1">
      <c r="A310" s="38"/>
      <c r="B310" s="36" t="s">
        <v>587</v>
      </c>
      <c r="C310" s="29">
        <f t="shared" si="37"/>
        <v>0</v>
      </c>
      <c r="D310" s="29">
        <v>0</v>
      </c>
      <c r="E310" s="29">
        <v>0</v>
      </c>
      <c r="F310" s="29">
        <v>0</v>
      </c>
      <c r="G310" s="29">
        <v>0</v>
      </c>
    </row>
    <row r="311" spans="1:7" ht="15" customHeight="1">
      <c r="A311" s="38"/>
      <c r="B311" s="36" t="s">
        <v>588</v>
      </c>
      <c r="C311" s="29">
        <f t="shared" si="37"/>
        <v>0</v>
      </c>
      <c r="D311" s="29">
        <v>0</v>
      </c>
      <c r="E311" s="29">
        <v>0</v>
      </c>
      <c r="F311" s="29">
        <v>0</v>
      </c>
      <c r="G311" s="29">
        <v>0</v>
      </c>
    </row>
    <row r="312" spans="1:7" ht="15" customHeight="1">
      <c r="A312" s="39"/>
      <c r="B312" s="36" t="s">
        <v>589</v>
      </c>
      <c r="C312" s="29">
        <f t="shared" si="37"/>
        <v>0</v>
      </c>
      <c r="D312" s="29">
        <v>0</v>
      </c>
      <c r="E312" s="29">
        <v>0</v>
      </c>
      <c r="F312" s="29">
        <v>0</v>
      </c>
      <c r="G312" s="29">
        <v>0</v>
      </c>
    </row>
    <row r="313" spans="1:7" ht="18" customHeight="1">
      <c r="A313" s="25"/>
      <c r="B313" s="197" t="s">
        <v>362</v>
      </c>
      <c r="C313" s="198"/>
      <c r="D313" s="198"/>
      <c r="E313" s="198"/>
      <c r="F313" s="198"/>
      <c r="G313" s="199"/>
    </row>
    <row r="314" spans="1:7" ht="48.75" customHeight="1">
      <c r="A314" s="35" t="s">
        <v>388</v>
      </c>
      <c r="B314" s="31" t="s">
        <v>339</v>
      </c>
      <c r="C314" s="29">
        <f>SUM(C315:C328)</f>
        <v>40</v>
      </c>
      <c r="D314" s="29">
        <f>SUM(D315:D328)</f>
        <v>0</v>
      </c>
      <c r="E314" s="29">
        <f>SUM(E315:E328)</f>
        <v>40</v>
      </c>
      <c r="F314" s="29">
        <f>SUM(F315:F328)</f>
        <v>0</v>
      </c>
      <c r="G314" s="29">
        <f>SUM(G315:G328)</f>
        <v>0</v>
      </c>
    </row>
    <row r="315" spans="1:7" ht="15" customHeight="1">
      <c r="A315" s="38"/>
      <c r="B315" s="36" t="s">
        <v>296</v>
      </c>
      <c r="C315" s="29">
        <f aca="true" t="shared" si="38" ref="C315:C320">SUM(D315:G315)</f>
        <v>40</v>
      </c>
      <c r="D315" s="29">
        <v>0</v>
      </c>
      <c r="E315" s="29">
        <v>40</v>
      </c>
      <c r="F315" s="29">
        <v>0</v>
      </c>
      <c r="G315" s="29">
        <v>0</v>
      </c>
    </row>
    <row r="316" spans="1:7" ht="15" customHeight="1">
      <c r="A316" s="38"/>
      <c r="B316" s="36" t="s">
        <v>220</v>
      </c>
      <c r="C316" s="29">
        <f t="shared" si="38"/>
        <v>0</v>
      </c>
      <c r="D316" s="29">
        <v>0</v>
      </c>
      <c r="E316" s="29">
        <v>0</v>
      </c>
      <c r="F316" s="29">
        <v>0</v>
      </c>
      <c r="G316" s="29">
        <v>0</v>
      </c>
    </row>
    <row r="317" spans="1:7" ht="15" customHeight="1">
      <c r="A317" s="38"/>
      <c r="B317" s="36" t="s">
        <v>221</v>
      </c>
      <c r="C317" s="29">
        <f t="shared" si="38"/>
        <v>0</v>
      </c>
      <c r="D317" s="29">
        <v>0</v>
      </c>
      <c r="E317" s="29">
        <v>0</v>
      </c>
      <c r="F317" s="29">
        <v>0</v>
      </c>
      <c r="G317" s="29">
        <v>0</v>
      </c>
    </row>
    <row r="318" spans="1:7" ht="15" customHeight="1">
      <c r="A318" s="38"/>
      <c r="B318" s="36" t="s">
        <v>222</v>
      </c>
      <c r="C318" s="29">
        <f t="shared" si="38"/>
        <v>0</v>
      </c>
      <c r="D318" s="29">
        <v>0</v>
      </c>
      <c r="E318" s="29">
        <v>0</v>
      </c>
      <c r="F318" s="29">
        <v>0</v>
      </c>
      <c r="G318" s="29">
        <v>0</v>
      </c>
    </row>
    <row r="319" spans="1:7" ht="15" customHeight="1">
      <c r="A319" s="38"/>
      <c r="B319" s="36" t="s">
        <v>223</v>
      </c>
      <c r="C319" s="29">
        <f t="shared" si="38"/>
        <v>0</v>
      </c>
      <c r="D319" s="29">
        <v>0</v>
      </c>
      <c r="E319" s="29">
        <v>0</v>
      </c>
      <c r="F319" s="29">
        <v>0</v>
      </c>
      <c r="G319" s="29">
        <v>0</v>
      </c>
    </row>
    <row r="320" spans="1:7" ht="15" customHeight="1">
      <c r="A320" s="38"/>
      <c r="B320" s="36" t="s">
        <v>224</v>
      </c>
      <c r="C320" s="29">
        <f t="shared" si="38"/>
        <v>0</v>
      </c>
      <c r="D320" s="29">
        <v>0</v>
      </c>
      <c r="E320" s="29">
        <v>0</v>
      </c>
      <c r="F320" s="29">
        <v>0</v>
      </c>
      <c r="G320" s="29">
        <v>0</v>
      </c>
    </row>
    <row r="321" spans="1:7" ht="15" customHeight="1">
      <c r="A321" s="38"/>
      <c r="B321" s="36" t="s">
        <v>9</v>
      </c>
      <c r="C321" s="29">
        <f aca="true" t="shared" si="39" ref="C321:C328">SUM(D321:G321)</f>
        <v>0</v>
      </c>
      <c r="D321" s="29">
        <v>0</v>
      </c>
      <c r="E321" s="29">
        <v>0</v>
      </c>
      <c r="F321" s="29">
        <v>0</v>
      </c>
      <c r="G321" s="29">
        <v>0</v>
      </c>
    </row>
    <row r="322" spans="1:7" ht="15" customHeight="1">
      <c r="A322" s="38"/>
      <c r="B322" s="36" t="s">
        <v>10</v>
      </c>
      <c r="C322" s="29">
        <f t="shared" si="39"/>
        <v>0</v>
      </c>
      <c r="D322" s="29">
        <v>0</v>
      </c>
      <c r="E322" s="29">
        <v>0</v>
      </c>
      <c r="F322" s="29">
        <v>0</v>
      </c>
      <c r="G322" s="29">
        <v>0</v>
      </c>
    </row>
    <row r="323" spans="1:7" ht="15" customHeight="1">
      <c r="A323" s="38"/>
      <c r="B323" s="36" t="s">
        <v>11</v>
      </c>
      <c r="C323" s="29">
        <f t="shared" si="39"/>
        <v>0</v>
      </c>
      <c r="D323" s="29">
        <v>0</v>
      </c>
      <c r="E323" s="29">
        <v>0</v>
      </c>
      <c r="F323" s="29">
        <v>0</v>
      </c>
      <c r="G323" s="29">
        <v>0</v>
      </c>
    </row>
    <row r="324" spans="1:7" ht="15" customHeight="1">
      <c r="A324" s="38"/>
      <c r="B324" s="36" t="s">
        <v>585</v>
      </c>
      <c r="C324" s="29">
        <f t="shared" si="39"/>
        <v>0</v>
      </c>
      <c r="D324" s="29">
        <v>0</v>
      </c>
      <c r="E324" s="29">
        <v>0</v>
      </c>
      <c r="F324" s="29">
        <v>0</v>
      </c>
      <c r="G324" s="29">
        <v>0</v>
      </c>
    </row>
    <row r="325" spans="1:7" ht="15" customHeight="1">
      <c r="A325" s="38"/>
      <c r="B325" s="36" t="s">
        <v>586</v>
      </c>
      <c r="C325" s="29">
        <f t="shared" si="39"/>
        <v>0</v>
      </c>
      <c r="D325" s="29">
        <v>0</v>
      </c>
      <c r="E325" s="29">
        <v>0</v>
      </c>
      <c r="F325" s="29">
        <v>0</v>
      </c>
      <c r="G325" s="29">
        <v>0</v>
      </c>
    </row>
    <row r="326" spans="1:7" ht="15" customHeight="1">
      <c r="A326" s="38"/>
      <c r="B326" s="36" t="s">
        <v>587</v>
      </c>
      <c r="C326" s="29">
        <f t="shared" si="39"/>
        <v>0</v>
      </c>
      <c r="D326" s="29">
        <v>0</v>
      </c>
      <c r="E326" s="29">
        <v>0</v>
      </c>
      <c r="F326" s="29">
        <v>0</v>
      </c>
      <c r="G326" s="29">
        <v>0</v>
      </c>
    </row>
    <row r="327" spans="1:7" ht="15" customHeight="1">
      <c r="A327" s="38"/>
      <c r="B327" s="36" t="s">
        <v>588</v>
      </c>
      <c r="C327" s="29">
        <f t="shared" si="39"/>
        <v>0</v>
      </c>
      <c r="D327" s="29">
        <v>0</v>
      </c>
      <c r="E327" s="29">
        <v>0</v>
      </c>
      <c r="F327" s="29">
        <v>0</v>
      </c>
      <c r="G327" s="29">
        <v>0</v>
      </c>
    </row>
    <row r="328" spans="1:7" ht="15" customHeight="1">
      <c r="A328" s="39"/>
      <c r="B328" s="36" t="s">
        <v>589</v>
      </c>
      <c r="C328" s="29">
        <f t="shared" si="39"/>
        <v>0</v>
      </c>
      <c r="D328" s="29">
        <v>0</v>
      </c>
      <c r="E328" s="29">
        <v>0</v>
      </c>
      <c r="F328" s="29">
        <v>0</v>
      </c>
      <c r="G328" s="29">
        <v>0</v>
      </c>
    </row>
    <row r="329" spans="1:7" ht="96" customHeight="1">
      <c r="A329" s="35" t="s">
        <v>261</v>
      </c>
      <c r="B329" s="31" t="s">
        <v>613</v>
      </c>
      <c r="C329" s="29">
        <f>SUM(C330:C343)</f>
        <v>140196</v>
      </c>
      <c r="D329" s="29">
        <f>SUM(D330:D343)</f>
        <v>38000</v>
      </c>
      <c r="E329" s="29">
        <f>SUM(E330:E343)</f>
        <v>42225</v>
      </c>
      <c r="F329" s="29">
        <f>SUM(F330:F343)</f>
        <v>8471</v>
      </c>
      <c r="G329" s="29">
        <f>SUM(G330:G343)</f>
        <v>51500</v>
      </c>
    </row>
    <row r="330" spans="1:7" ht="15" customHeight="1">
      <c r="A330" s="38"/>
      <c r="B330" s="36" t="s">
        <v>296</v>
      </c>
      <c r="C330" s="29">
        <f aca="true" t="shared" si="40" ref="C330:C335">SUM(D330:G330)</f>
        <v>0</v>
      </c>
      <c r="D330" s="29">
        <v>0</v>
      </c>
      <c r="E330" s="29">
        <v>0</v>
      </c>
      <c r="F330" s="29">
        <v>0</v>
      </c>
      <c r="G330" s="29">
        <v>0</v>
      </c>
    </row>
    <row r="331" spans="1:7" ht="15" customHeight="1">
      <c r="A331" s="38"/>
      <c r="B331" s="36" t="s">
        <v>220</v>
      </c>
      <c r="C331" s="29">
        <f t="shared" si="40"/>
        <v>500</v>
      </c>
      <c r="D331" s="29">
        <v>0</v>
      </c>
      <c r="E331" s="29">
        <v>0</v>
      </c>
      <c r="F331" s="29">
        <v>500</v>
      </c>
      <c r="G331" s="29">
        <v>0</v>
      </c>
    </row>
    <row r="332" spans="1:7" ht="15" customHeight="1">
      <c r="A332" s="38"/>
      <c r="B332" s="36" t="s">
        <v>221</v>
      </c>
      <c r="C332" s="29">
        <f t="shared" si="40"/>
        <v>531</v>
      </c>
      <c r="D332" s="29">
        <v>0</v>
      </c>
      <c r="E332" s="29">
        <v>0</v>
      </c>
      <c r="F332" s="29">
        <v>531</v>
      </c>
      <c r="G332" s="29">
        <v>0</v>
      </c>
    </row>
    <row r="333" spans="1:7" ht="15" customHeight="1">
      <c r="A333" s="38"/>
      <c r="B333" s="36" t="s">
        <v>222</v>
      </c>
      <c r="C333" s="29">
        <f t="shared" si="40"/>
        <v>568</v>
      </c>
      <c r="D333" s="29">
        <v>0</v>
      </c>
      <c r="E333" s="29">
        <v>0</v>
      </c>
      <c r="F333" s="29">
        <v>568</v>
      </c>
      <c r="G333" s="29">
        <v>0</v>
      </c>
    </row>
    <row r="334" spans="1:7" ht="15" customHeight="1">
      <c r="A334" s="38"/>
      <c r="B334" s="36" t="s">
        <v>223</v>
      </c>
      <c r="C334" s="29">
        <f t="shared" si="40"/>
        <v>1438</v>
      </c>
      <c r="D334" s="29">
        <v>0</v>
      </c>
      <c r="E334" s="29">
        <v>870</v>
      </c>
      <c r="F334" s="29">
        <v>568</v>
      </c>
      <c r="G334" s="29">
        <v>0</v>
      </c>
    </row>
    <row r="335" spans="1:7" ht="15" customHeight="1">
      <c r="A335" s="38"/>
      <c r="B335" s="36" t="s">
        <v>224</v>
      </c>
      <c r="C335" s="29">
        <f t="shared" si="40"/>
        <v>38938</v>
      </c>
      <c r="D335" s="29">
        <v>0</v>
      </c>
      <c r="E335" s="29">
        <v>35870</v>
      </c>
      <c r="F335" s="29">
        <v>568</v>
      </c>
      <c r="G335" s="29">
        <v>2500</v>
      </c>
    </row>
    <row r="336" spans="1:7" ht="15" customHeight="1">
      <c r="A336" s="38"/>
      <c r="B336" s="36" t="s">
        <v>9</v>
      </c>
      <c r="C336" s="29">
        <f aca="true" t="shared" si="41" ref="C336:C343">SUM(D336:G336)</f>
        <v>48938</v>
      </c>
      <c r="D336" s="29">
        <v>0</v>
      </c>
      <c r="E336" s="29">
        <v>870</v>
      </c>
      <c r="F336" s="29">
        <v>568</v>
      </c>
      <c r="G336" s="29">
        <v>47500</v>
      </c>
    </row>
    <row r="337" spans="1:7" ht="15" customHeight="1">
      <c r="A337" s="38"/>
      <c r="B337" s="36" t="s">
        <v>10</v>
      </c>
      <c r="C337" s="29">
        <f t="shared" si="41"/>
        <v>2438</v>
      </c>
      <c r="D337" s="29">
        <v>0</v>
      </c>
      <c r="E337" s="29">
        <v>870</v>
      </c>
      <c r="F337" s="29">
        <v>1568</v>
      </c>
      <c r="G337" s="29">
        <v>0</v>
      </c>
    </row>
    <row r="338" spans="1:7" ht="15" customHeight="1">
      <c r="A338" s="38"/>
      <c r="B338" s="36" t="s">
        <v>11</v>
      </c>
      <c r="C338" s="29">
        <f t="shared" si="41"/>
        <v>1470</v>
      </c>
      <c r="D338" s="29">
        <v>0</v>
      </c>
      <c r="E338" s="29">
        <v>870</v>
      </c>
      <c r="F338" s="29">
        <v>600</v>
      </c>
      <c r="G338" s="29">
        <v>0</v>
      </c>
    </row>
    <row r="339" spans="1:7" ht="15" customHeight="1">
      <c r="A339" s="38"/>
      <c r="B339" s="36" t="s">
        <v>585</v>
      </c>
      <c r="C339" s="29">
        <f t="shared" si="41"/>
        <v>9075</v>
      </c>
      <c r="D339" s="29">
        <v>7600</v>
      </c>
      <c r="E339" s="29">
        <v>575</v>
      </c>
      <c r="F339" s="29">
        <v>600</v>
      </c>
      <c r="G339" s="29">
        <v>300</v>
      </c>
    </row>
    <row r="340" spans="1:7" ht="15" customHeight="1">
      <c r="A340" s="38"/>
      <c r="B340" s="36" t="s">
        <v>586</v>
      </c>
      <c r="C340" s="29">
        <f t="shared" si="41"/>
        <v>9075</v>
      </c>
      <c r="D340" s="29">
        <v>7600</v>
      </c>
      <c r="E340" s="29">
        <v>575</v>
      </c>
      <c r="F340" s="29">
        <v>600</v>
      </c>
      <c r="G340" s="29">
        <v>300</v>
      </c>
    </row>
    <row r="341" spans="1:7" ht="15" customHeight="1">
      <c r="A341" s="38"/>
      <c r="B341" s="36" t="s">
        <v>587</v>
      </c>
      <c r="C341" s="29">
        <f t="shared" si="41"/>
        <v>9075</v>
      </c>
      <c r="D341" s="29">
        <v>7600</v>
      </c>
      <c r="E341" s="29">
        <v>575</v>
      </c>
      <c r="F341" s="29">
        <v>600</v>
      </c>
      <c r="G341" s="29">
        <v>300</v>
      </c>
    </row>
    <row r="342" spans="1:7" ht="15" customHeight="1">
      <c r="A342" s="38"/>
      <c r="B342" s="36" t="s">
        <v>588</v>
      </c>
      <c r="C342" s="29">
        <f t="shared" si="41"/>
        <v>9075</v>
      </c>
      <c r="D342" s="29">
        <v>7600</v>
      </c>
      <c r="E342" s="29">
        <v>575</v>
      </c>
      <c r="F342" s="29">
        <v>600</v>
      </c>
      <c r="G342" s="29">
        <v>300</v>
      </c>
    </row>
    <row r="343" spans="1:7" ht="15" customHeight="1">
      <c r="A343" s="39"/>
      <c r="B343" s="36" t="s">
        <v>589</v>
      </c>
      <c r="C343" s="29">
        <f t="shared" si="41"/>
        <v>9075</v>
      </c>
      <c r="D343" s="29">
        <v>7600</v>
      </c>
      <c r="E343" s="29">
        <v>575</v>
      </c>
      <c r="F343" s="29">
        <v>600</v>
      </c>
      <c r="G343" s="29">
        <v>300</v>
      </c>
    </row>
    <row r="344" spans="1:7" ht="18" customHeight="1">
      <c r="A344" s="25" t="s">
        <v>262</v>
      </c>
      <c r="B344" s="31" t="s">
        <v>557</v>
      </c>
      <c r="C344" s="133"/>
      <c r="D344" s="133"/>
      <c r="E344" s="133"/>
      <c r="F344" s="133"/>
      <c r="G344" s="133"/>
    </row>
    <row r="345" spans="1:7" ht="15" customHeight="1" hidden="1">
      <c r="A345" s="38"/>
      <c r="B345" s="36" t="s">
        <v>296</v>
      </c>
      <c r="C345" s="29"/>
      <c r="D345" s="29"/>
      <c r="E345" s="29"/>
      <c r="F345" s="29"/>
      <c r="G345" s="29"/>
    </row>
    <row r="346" spans="1:7" ht="15" customHeight="1" hidden="1">
      <c r="A346" s="38"/>
      <c r="B346" s="36" t="s">
        <v>220</v>
      </c>
      <c r="C346" s="29"/>
      <c r="D346" s="29"/>
      <c r="E346" s="29"/>
      <c r="F346" s="29"/>
      <c r="G346" s="29"/>
    </row>
    <row r="347" spans="1:7" ht="15" customHeight="1" hidden="1">
      <c r="A347" s="38"/>
      <c r="B347" s="36" t="s">
        <v>221</v>
      </c>
      <c r="C347" s="29"/>
      <c r="D347" s="29"/>
      <c r="E347" s="29"/>
      <c r="F347" s="29"/>
      <c r="G347" s="29"/>
    </row>
    <row r="348" spans="1:7" ht="15" customHeight="1" hidden="1">
      <c r="A348" s="38"/>
      <c r="B348" s="36" t="s">
        <v>222</v>
      </c>
      <c r="C348" s="29"/>
      <c r="D348" s="29"/>
      <c r="E348" s="29"/>
      <c r="F348" s="29"/>
      <c r="G348" s="29"/>
    </row>
    <row r="349" spans="1:7" ht="15" customHeight="1" hidden="1">
      <c r="A349" s="38"/>
      <c r="B349" s="36" t="s">
        <v>223</v>
      </c>
      <c r="C349" s="29"/>
      <c r="D349" s="29"/>
      <c r="E349" s="29"/>
      <c r="F349" s="29"/>
      <c r="G349" s="29"/>
    </row>
    <row r="350" spans="1:7" ht="15" customHeight="1" hidden="1">
      <c r="A350" s="38"/>
      <c r="B350" s="36" t="s">
        <v>224</v>
      </c>
      <c r="C350" s="29"/>
      <c r="D350" s="29"/>
      <c r="E350" s="29"/>
      <c r="F350" s="29"/>
      <c r="G350" s="29"/>
    </row>
    <row r="351" spans="1:7" ht="15" customHeight="1" hidden="1">
      <c r="A351" s="38"/>
      <c r="B351" s="36" t="s">
        <v>9</v>
      </c>
      <c r="C351" s="29"/>
      <c r="D351" s="29"/>
      <c r="E351" s="29"/>
      <c r="F351" s="29"/>
      <c r="G351" s="29"/>
    </row>
    <row r="352" spans="1:7" ht="15" customHeight="1" hidden="1">
      <c r="A352" s="38"/>
      <c r="B352" s="36" t="s">
        <v>10</v>
      </c>
      <c r="C352" s="29"/>
      <c r="D352" s="29"/>
      <c r="E352" s="29"/>
      <c r="F352" s="29"/>
      <c r="G352" s="29"/>
    </row>
    <row r="353" spans="1:7" ht="15" customHeight="1" hidden="1">
      <c r="A353" s="39"/>
      <c r="B353" s="36" t="s">
        <v>11</v>
      </c>
      <c r="C353" s="29"/>
      <c r="D353" s="29"/>
      <c r="E353" s="29"/>
      <c r="F353" s="29"/>
      <c r="G353" s="29"/>
    </row>
    <row r="354" spans="1:7" ht="15" customHeight="1" hidden="1">
      <c r="A354" s="38"/>
      <c r="B354" s="36" t="s">
        <v>585</v>
      </c>
      <c r="C354" s="29">
        <f>SUM(D354:G354)</f>
        <v>0</v>
      </c>
      <c r="D354" s="29">
        <v>0</v>
      </c>
      <c r="E354" s="29">
        <v>0</v>
      </c>
      <c r="F354" s="29">
        <v>0</v>
      </c>
      <c r="G354" s="29">
        <v>0</v>
      </c>
    </row>
    <row r="355" spans="1:7" ht="15" customHeight="1" hidden="1">
      <c r="A355" s="38"/>
      <c r="B355" s="36" t="s">
        <v>586</v>
      </c>
      <c r="C355" s="29">
        <f>SUM(D355:G355)</f>
        <v>0</v>
      </c>
      <c r="D355" s="29">
        <v>0</v>
      </c>
      <c r="E355" s="29">
        <v>0</v>
      </c>
      <c r="F355" s="29">
        <v>0</v>
      </c>
      <c r="G355" s="29">
        <v>0</v>
      </c>
    </row>
    <row r="356" spans="1:7" ht="15" customHeight="1" hidden="1">
      <c r="A356" s="38"/>
      <c r="B356" s="36" t="s">
        <v>587</v>
      </c>
      <c r="C356" s="29">
        <f>SUM(D356:G356)</f>
        <v>0</v>
      </c>
      <c r="D356" s="29">
        <v>0</v>
      </c>
      <c r="E356" s="29">
        <v>0</v>
      </c>
      <c r="F356" s="29">
        <v>0</v>
      </c>
      <c r="G356" s="29">
        <v>0</v>
      </c>
    </row>
    <row r="357" spans="1:7" ht="15" customHeight="1" hidden="1">
      <c r="A357" s="38"/>
      <c r="B357" s="36" t="s">
        <v>588</v>
      </c>
      <c r="C357" s="29">
        <f>SUM(D357:G357)</f>
        <v>0</v>
      </c>
      <c r="D357" s="29">
        <v>0</v>
      </c>
      <c r="E357" s="29">
        <v>0</v>
      </c>
      <c r="F357" s="29">
        <v>0</v>
      </c>
      <c r="G357" s="29">
        <v>0</v>
      </c>
    </row>
    <row r="358" spans="1:7" ht="15" customHeight="1" hidden="1">
      <c r="A358" s="39"/>
      <c r="B358" s="36" t="s">
        <v>589</v>
      </c>
      <c r="C358" s="29">
        <f>SUM(D358:G358)</f>
        <v>0</v>
      </c>
      <c r="D358" s="29">
        <v>0</v>
      </c>
      <c r="E358" s="29">
        <v>0</v>
      </c>
      <c r="F358" s="29">
        <v>0</v>
      </c>
      <c r="G358" s="29">
        <v>0</v>
      </c>
    </row>
    <row r="359" spans="1:7" ht="18" customHeight="1">
      <c r="A359" s="42"/>
      <c r="B359" s="30" t="s">
        <v>141</v>
      </c>
      <c r="C359" s="29">
        <f>SUM(C360:C373)</f>
        <v>140236</v>
      </c>
      <c r="D359" s="29">
        <f>SUM(D360:D373)</f>
        <v>38000</v>
      </c>
      <c r="E359" s="29">
        <f>SUM(E360:E373)</f>
        <v>42265</v>
      </c>
      <c r="F359" s="29">
        <f>SUM(F360:F373)</f>
        <v>8471</v>
      </c>
      <c r="G359" s="29">
        <f>SUM(G360:G373)</f>
        <v>51500</v>
      </c>
    </row>
    <row r="360" spans="1:7" ht="15" customHeight="1">
      <c r="A360" s="38"/>
      <c r="B360" s="36" t="s">
        <v>296</v>
      </c>
      <c r="C360" s="29">
        <f aca="true" t="shared" si="42" ref="C360:C365">SUM(D360:G360)</f>
        <v>40</v>
      </c>
      <c r="D360" s="29">
        <f>+D315+D330+D345</f>
        <v>0</v>
      </c>
      <c r="E360" s="29">
        <f>+E315+E330+E345</f>
        <v>40</v>
      </c>
      <c r="F360" s="29">
        <f>+F315+F330+F345</f>
        <v>0</v>
      </c>
      <c r="G360" s="29">
        <f>+G315+G330+G345</f>
        <v>0</v>
      </c>
    </row>
    <row r="361" spans="1:7" ht="15" customHeight="1">
      <c r="A361" s="38"/>
      <c r="B361" s="36" t="s">
        <v>220</v>
      </c>
      <c r="C361" s="29">
        <f t="shared" si="42"/>
        <v>500</v>
      </c>
      <c r="D361" s="29">
        <f aca="true" t="shared" si="43" ref="D361:G373">+D316+D331+D346</f>
        <v>0</v>
      </c>
      <c r="E361" s="29">
        <f t="shared" si="43"/>
        <v>0</v>
      </c>
      <c r="F361" s="29">
        <f t="shared" si="43"/>
        <v>500</v>
      </c>
      <c r="G361" s="29">
        <f t="shared" si="43"/>
        <v>0</v>
      </c>
    </row>
    <row r="362" spans="1:7" ht="15" customHeight="1">
      <c r="A362" s="38"/>
      <c r="B362" s="36" t="s">
        <v>221</v>
      </c>
      <c r="C362" s="29">
        <f t="shared" si="42"/>
        <v>531</v>
      </c>
      <c r="D362" s="29">
        <f t="shared" si="43"/>
        <v>0</v>
      </c>
      <c r="E362" s="29">
        <f t="shared" si="43"/>
        <v>0</v>
      </c>
      <c r="F362" s="29">
        <f t="shared" si="43"/>
        <v>531</v>
      </c>
      <c r="G362" s="29">
        <f t="shared" si="43"/>
        <v>0</v>
      </c>
    </row>
    <row r="363" spans="1:7" ht="15" customHeight="1">
      <c r="A363" s="38"/>
      <c r="B363" s="36" t="s">
        <v>222</v>
      </c>
      <c r="C363" s="29">
        <f t="shared" si="42"/>
        <v>568</v>
      </c>
      <c r="D363" s="29">
        <f t="shared" si="43"/>
        <v>0</v>
      </c>
      <c r="E363" s="29">
        <f t="shared" si="43"/>
        <v>0</v>
      </c>
      <c r="F363" s="29">
        <f t="shared" si="43"/>
        <v>568</v>
      </c>
      <c r="G363" s="29">
        <f t="shared" si="43"/>
        <v>0</v>
      </c>
    </row>
    <row r="364" spans="1:7" ht="15" customHeight="1">
      <c r="A364" s="38"/>
      <c r="B364" s="36" t="s">
        <v>223</v>
      </c>
      <c r="C364" s="29">
        <f t="shared" si="42"/>
        <v>1438</v>
      </c>
      <c r="D364" s="29">
        <f t="shared" si="43"/>
        <v>0</v>
      </c>
      <c r="E364" s="29">
        <f t="shared" si="43"/>
        <v>870</v>
      </c>
      <c r="F364" s="29">
        <f t="shared" si="43"/>
        <v>568</v>
      </c>
      <c r="G364" s="29">
        <f t="shared" si="43"/>
        <v>0</v>
      </c>
    </row>
    <row r="365" spans="1:7" ht="15" customHeight="1">
      <c r="A365" s="38"/>
      <c r="B365" s="36" t="s">
        <v>224</v>
      </c>
      <c r="C365" s="29">
        <f t="shared" si="42"/>
        <v>38938</v>
      </c>
      <c r="D365" s="29">
        <f t="shared" si="43"/>
        <v>0</v>
      </c>
      <c r="E365" s="29">
        <f t="shared" si="43"/>
        <v>35870</v>
      </c>
      <c r="F365" s="29">
        <f t="shared" si="43"/>
        <v>568</v>
      </c>
      <c r="G365" s="29">
        <f t="shared" si="43"/>
        <v>2500</v>
      </c>
    </row>
    <row r="366" spans="1:7" ht="15" customHeight="1">
      <c r="A366" s="38"/>
      <c r="B366" s="36" t="s">
        <v>9</v>
      </c>
      <c r="C366" s="29">
        <f aca="true" t="shared" si="44" ref="C366:C373">SUM(D366:G366)</f>
        <v>48938</v>
      </c>
      <c r="D366" s="29">
        <f t="shared" si="43"/>
        <v>0</v>
      </c>
      <c r="E366" s="29">
        <f t="shared" si="43"/>
        <v>870</v>
      </c>
      <c r="F366" s="29">
        <f t="shared" si="43"/>
        <v>568</v>
      </c>
      <c r="G366" s="29">
        <f t="shared" si="43"/>
        <v>47500</v>
      </c>
    </row>
    <row r="367" spans="1:7" ht="15" customHeight="1">
      <c r="A367" s="38"/>
      <c r="B367" s="36" t="s">
        <v>10</v>
      </c>
      <c r="C367" s="29">
        <f t="shared" si="44"/>
        <v>2438</v>
      </c>
      <c r="D367" s="29">
        <f t="shared" si="43"/>
        <v>0</v>
      </c>
      <c r="E367" s="29">
        <f t="shared" si="43"/>
        <v>870</v>
      </c>
      <c r="F367" s="29">
        <f t="shared" si="43"/>
        <v>1568</v>
      </c>
      <c r="G367" s="29">
        <f t="shared" si="43"/>
        <v>0</v>
      </c>
    </row>
    <row r="368" spans="1:7" ht="15" customHeight="1">
      <c r="A368" s="38"/>
      <c r="B368" s="36" t="s">
        <v>11</v>
      </c>
      <c r="C368" s="29">
        <f t="shared" si="44"/>
        <v>1470</v>
      </c>
      <c r="D368" s="29">
        <f t="shared" si="43"/>
        <v>0</v>
      </c>
      <c r="E368" s="29">
        <f t="shared" si="43"/>
        <v>870</v>
      </c>
      <c r="F368" s="29">
        <f t="shared" si="43"/>
        <v>600</v>
      </c>
      <c r="G368" s="29">
        <f t="shared" si="43"/>
        <v>0</v>
      </c>
    </row>
    <row r="369" spans="1:7" ht="15" customHeight="1">
      <c r="A369" s="38"/>
      <c r="B369" s="36" t="s">
        <v>585</v>
      </c>
      <c r="C369" s="29">
        <f t="shared" si="44"/>
        <v>9075</v>
      </c>
      <c r="D369" s="29">
        <f t="shared" si="43"/>
        <v>7600</v>
      </c>
      <c r="E369" s="29">
        <f t="shared" si="43"/>
        <v>575</v>
      </c>
      <c r="F369" s="29">
        <f t="shared" si="43"/>
        <v>600</v>
      </c>
      <c r="G369" s="29">
        <f t="shared" si="43"/>
        <v>300</v>
      </c>
    </row>
    <row r="370" spans="1:7" ht="15" customHeight="1">
      <c r="A370" s="38"/>
      <c r="B370" s="36" t="s">
        <v>586</v>
      </c>
      <c r="C370" s="29">
        <f t="shared" si="44"/>
        <v>9075</v>
      </c>
      <c r="D370" s="29">
        <f t="shared" si="43"/>
        <v>7600</v>
      </c>
      <c r="E370" s="29">
        <f t="shared" si="43"/>
        <v>575</v>
      </c>
      <c r="F370" s="29">
        <f t="shared" si="43"/>
        <v>600</v>
      </c>
      <c r="G370" s="29">
        <f t="shared" si="43"/>
        <v>300</v>
      </c>
    </row>
    <row r="371" spans="1:7" ht="15" customHeight="1">
      <c r="A371" s="38"/>
      <c r="B371" s="36" t="s">
        <v>587</v>
      </c>
      <c r="C371" s="29">
        <f t="shared" si="44"/>
        <v>9075</v>
      </c>
      <c r="D371" s="29">
        <f t="shared" si="43"/>
        <v>7600</v>
      </c>
      <c r="E371" s="29">
        <f t="shared" si="43"/>
        <v>575</v>
      </c>
      <c r="F371" s="29">
        <f t="shared" si="43"/>
        <v>600</v>
      </c>
      <c r="G371" s="29">
        <f t="shared" si="43"/>
        <v>300</v>
      </c>
    </row>
    <row r="372" spans="1:7" ht="15" customHeight="1">
      <c r="A372" s="38"/>
      <c r="B372" s="36" t="s">
        <v>588</v>
      </c>
      <c r="C372" s="29">
        <f t="shared" si="44"/>
        <v>9075</v>
      </c>
      <c r="D372" s="29">
        <f t="shared" si="43"/>
        <v>7600</v>
      </c>
      <c r="E372" s="29">
        <f t="shared" si="43"/>
        <v>575</v>
      </c>
      <c r="F372" s="29">
        <f t="shared" si="43"/>
        <v>600</v>
      </c>
      <c r="G372" s="29">
        <f t="shared" si="43"/>
        <v>300</v>
      </c>
    </row>
    <row r="373" spans="1:7" ht="15" customHeight="1">
      <c r="A373" s="39"/>
      <c r="B373" s="36" t="s">
        <v>589</v>
      </c>
      <c r="C373" s="29">
        <f t="shared" si="44"/>
        <v>9075</v>
      </c>
      <c r="D373" s="29">
        <f t="shared" si="43"/>
        <v>7600</v>
      </c>
      <c r="E373" s="29">
        <f t="shared" si="43"/>
        <v>575</v>
      </c>
      <c r="F373" s="29">
        <f t="shared" si="43"/>
        <v>600</v>
      </c>
      <c r="G373" s="29">
        <f t="shared" si="43"/>
        <v>300</v>
      </c>
    </row>
    <row r="374" spans="1:7" ht="18" customHeight="1">
      <c r="A374" s="25"/>
      <c r="B374" s="197" t="s">
        <v>273</v>
      </c>
      <c r="C374" s="198"/>
      <c r="D374" s="198"/>
      <c r="E374" s="198"/>
      <c r="F374" s="198"/>
      <c r="G374" s="199"/>
    </row>
    <row r="375" spans="1:7" ht="15.75" customHeight="1">
      <c r="A375" s="35" t="s">
        <v>263</v>
      </c>
      <c r="B375" s="31" t="s">
        <v>336</v>
      </c>
      <c r="C375" s="29">
        <f>SUM(C376:C389)</f>
        <v>554888.7999999999</v>
      </c>
      <c r="D375" s="29">
        <f>SUM(D376:D389)</f>
        <v>0</v>
      </c>
      <c r="E375" s="29">
        <f>SUM(E376:E389)</f>
        <v>489289.6000000001</v>
      </c>
      <c r="F375" s="29">
        <f>SUM(F376:F389)</f>
        <v>50339.100000000006</v>
      </c>
      <c r="G375" s="29">
        <f>SUM(G376:G389)</f>
        <v>15260.099999999999</v>
      </c>
    </row>
    <row r="376" spans="1:7" ht="15" customHeight="1">
      <c r="A376" s="38"/>
      <c r="B376" s="36" t="s">
        <v>296</v>
      </c>
      <c r="C376" s="29">
        <f aca="true" t="shared" si="45" ref="C376:C381">SUM(D376:G376)</f>
        <v>16249.1</v>
      </c>
      <c r="D376" s="29">
        <v>0</v>
      </c>
      <c r="E376" s="29">
        <v>13566.6</v>
      </c>
      <c r="F376" s="29">
        <v>2102.9</v>
      </c>
      <c r="G376" s="29">
        <v>579.6</v>
      </c>
    </row>
    <row r="377" spans="1:7" ht="15" customHeight="1">
      <c r="A377" s="38"/>
      <c r="B377" s="36" t="s">
        <v>220</v>
      </c>
      <c r="C377" s="29">
        <f t="shared" si="45"/>
        <v>15196.1</v>
      </c>
      <c r="D377" s="29">
        <v>0</v>
      </c>
      <c r="E377" s="29">
        <v>13157.9</v>
      </c>
      <c r="F377" s="29">
        <v>1443.1</v>
      </c>
      <c r="G377" s="29">
        <v>595.1</v>
      </c>
    </row>
    <row r="378" spans="1:7" ht="15" customHeight="1">
      <c r="A378" s="38"/>
      <c r="B378" s="36" t="s">
        <v>221</v>
      </c>
      <c r="C378" s="29">
        <f t="shared" si="45"/>
        <v>29040.199999999997</v>
      </c>
      <c r="D378" s="29">
        <v>0</v>
      </c>
      <c r="E378" s="29">
        <v>24389.6</v>
      </c>
      <c r="F378" s="29">
        <v>3376</v>
      </c>
      <c r="G378" s="29">
        <v>1274.6</v>
      </c>
    </row>
    <row r="379" spans="1:7" ht="15" customHeight="1">
      <c r="A379" s="38"/>
      <c r="B379" s="36" t="s">
        <v>222</v>
      </c>
      <c r="C379" s="29">
        <f t="shared" si="45"/>
        <v>31433.8</v>
      </c>
      <c r="D379" s="29">
        <v>0</v>
      </c>
      <c r="E379" s="29">
        <v>26579</v>
      </c>
      <c r="F379" s="29">
        <v>3554.8</v>
      </c>
      <c r="G379" s="29">
        <v>1300</v>
      </c>
    </row>
    <row r="380" spans="1:7" ht="15" customHeight="1">
      <c r="A380" s="38"/>
      <c r="B380" s="36" t="s">
        <v>223</v>
      </c>
      <c r="C380" s="29">
        <f t="shared" si="45"/>
        <v>40067.6</v>
      </c>
      <c r="D380" s="29">
        <v>0</v>
      </c>
      <c r="E380" s="29">
        <v>34470</v>
      </c>
      <c r="F380" s="29">
        <v>4097.6</v>
      </c>
      <c r="G380" s="29">
        <v>1500</v>
      </c>
    </row>
    <row r="381" spans="1:7" ht="15" customHeight="1">
      <c r="A381" s="38"/>
      <c r="B381" s="36" t="s">
        <v>224</v>
      </c>
      <c r="C381" s="29">
        <f t="shared" si="45"/>
        <v>39670.299999999996</v>
      </c>
      <c r="D381" s="29">
        <v>0</v>
      </c>
      <c r="E381" s="29">
        <v>35119.7</v>
      </c>
      <c r="F381" s="29">
        <v>3000.6</v>
      </c>
      <c r="G381" s="29">
        <v>1550</v>
      </c>
    </row>
    <row r="382" spans="1:7" ht="15" customHeight="1">
      <c r="A382" s="38"/>
      <c r="B382" s="36" t="s">
        <v>9</v>
      </c>
      <c r="C382" s="29">
        <f aca="true" t="shared" si="46" ref="C382:C389">SUM(D382:G382)</f>
        <v>46087.9</v>
      </c>
      <c r="D382" s="29">
        <v>0</v>
      </c>
      <c r="E382" s="29">
        <v>41818.6</v>
      </c>
      <c r="F382" s="29">
        <v>3037.8</v>
      </c>
      <c r="G382" s="29">
        <v>1231.5</v>
      </c>
    </row>
    <row r="383" spans="1:7" ht="15" customHeight="1">
      <c r="A383" s="38"/>
      <c r="B383" s="36" t="s">
        <v>10</v>
      </c>
      <c r="C383" s="29">
        <f t="shared" si="46"/>
        <v>42679</v>
      </c>
      <c r="D383" s="29">
        <v>0</v>
      </c>
      <c r="E383" s="29">
        <v>38445.9</v>
      </c>
      <c r="F383" s="29">
        <v>2633.1</v>
      </c>
      <c r="G383" s="29">
        <v>1600</v>
      </c>
    </row>
    <row r="384" spans="1:7" ht="15" customHeight="1">
      <c r="A384" s="38"/>
      <c r="B384" s="36" t="s">
        <v>11</v>
      </c>
      <c r="C384" s="29">
        <f t="shared" si="46"/>
        <v>47759.9</v>
      </c>
      <c r="D384" s="29">
        <v>0</v>
      </c>
      <c r="E384" s="29">
        <v>44219.4</v>
      </c>
      <c r="F384" s="29">
        <v>2661.2</v>
      </c>
      <c r="G384" s="29">
        <v>879.3</v>
      </c>
    </row>
    <row r="385" spans="1:7" ht="15" customHeight="1">
      <c r="A385" s="38"/>
      <c r="B385" s="36" t="s">
        <v>585</v>
      </c>
      <c r="C385" s="29">
        <f t="shared" si="46"/>
        <v>51105.700000000004</v>
      </c>
      <c r="D385" s="29">
        <v>0</v>
      </c>
      <c r="E385" s="29">
        <v>45269.3</v>
      </c>
      <c r="F385" s="29">
        <f>2599.6+2286.8</f>
        <v>4886.4</v>
      </c>
      <c r="G385" s="29">
        <v>950</v>
      </c>
    </row>
    <row r="386" spans="1:7" ht="15" customHeight="1">
      <c r="A386" s="38"/>
      <c r="B386" s="36" t="s">
        <v>586</v>
      </c>
      <c r="C386" s="29">
        <f t="shared" si="46"/>
        <v>48899.8</v>
      </c>
      <c r="D386" s="29">
        <v>0</v>
      </c>
      <c r="E386" s="29">
        <v>43063.4</v>
      </c>
      <c r="F386" s="29">
        <f>2599.6+2286.8</f>
        <v>4886.4</v>
      </c>
      <c r="G386" s="29">
        <v>950</v>
      </c>
    </row>
    <row r="387" spans="1:7" ht="15" customHeight="1">
      <c r="A387" s="38"/>
      <c r="B387" s="36" t="s">
        <v>587</v>
      </c>
      <c r="C387" s="29">
        <f t="shared" si="46"/>
        <v>48899.8</v>
      </c>
      <c r="D387" s="29">
        <v>0</v>
      </c>
      <c r="E387" s="29">
        <v>43063.4</v>
      </c>
      <c r="F387" s="29">
        <f>2599.6+2286.8</f>
        <v>4886.4</v>
      </c>
      <c r="G387" s="29">
        <v>950</v>
      </c>
    </row>
    <row r="388" spans="1:7" ht="15" customHeight="1">
      <c r="A388" s="38"/>
      <c r="B388" s="36" t="s">
        <v>588</v>
      </c>
      <c r="C388" s="29">
        <f t="shared" si="46"/>
        <v>48899.8</v>
      </c>
      <c r="D388" s="29">
        <v>0</v>
      </c>
      <c r="E388" s="29">
        <v>43063.4</v>
      </c>
      <c r="F388" s="29">
        <f>2599.6+2286.8</f>
        <v>4886.4</v>
      </c>
      <c r="G388" s="29">
        <v>950</v>
      </c>
    </row>
    <row r="389" spans="1:7" ht="15" customHeight="1">
      <c r="A389" s="39"/>
      <c r="B389" s="36" t="s">
        <v>589</v>
      </c>
      <c r="C389" s="29">
        <f t="shared" si="46"/>
        <v>48899.8</v>
      </c>
      <c r="D389" s="29">
        <v>0</v>
      </c>
      <c r="E389" s="29">
        <v>43063.4</v>
      </c>
      <c r="F389" s="29">
        <f>2599.6+2286.8</f>
        <v>4886.4</v>
      </c>
      <c r="G389" s="29">
        <v>950</v>
      </c>
    </row>
    <row r="390" spans="1:7" ht="15.75" customHeight="1">
      <c r="A390" s="35" t="s">
        <v>264</v>
      </c>
      <c r="B390" s="31" t="s">
        <v>325</v>
      </c>
      <c r="C390" s="29">
        <f>SUM(C391:C404)</f>
        <v>18681.199999999997</v>
      </c>
      <c r="D390" s="29">
        <f>SUM(D391:D404)</f>
        <v>0</v>
      </c>
      <c r="E390" s="29">
        <f>SUM(E391:E404)</f>
        <v>16456.399999999998</v>
      </c>
      <c r="F390" s="29">
        <f>SUM(F391:F404)</f>
        <v>0</v>
      </c>
      <c r="G390" s="29">
        <f>SUM(G391:G404)</f>
        <v>2224.8</v>
      </c>
    </row>
    <row r="391" spans="1:7" ht="15" customHeight="1">
      <c r="A391" s="38"/>
      <c r="B391" s="36" t="s">
        <v>296</v>
      </c>
      <c r="C391" s="29">
        <f aca="true" t="shared" si="47" ref="C391:C396">SUM(D391:G391)</f>
        <v>0</v>
      </c>
      <c r="D391" s="29">
        <v>0</v>
      </c>
      <c r="E391" s="29">
        <v>0</v>
      </c>
      <c r="F391" s="29">
        <v>0</v>
      </c>
      <c r="G391" s="29">
        <v>0</v>
      </c>
    </row>
    <row r="392" spans="1:7" ht="15" customHeight="1">
      <c r="A392" s="38"/>
      <c r="B392" s="36" t="s">
        <v>220</v>
      </c>
      <c r="C392" s="29">
        <f t="shared" si="47"/>
        <v>0</v>
      </c>
      <c r="D392" s="29">
        <v>0</v>
      </c>
      <c r="E392" s="29">
        <v>0</v>
      </c>
      <c r="F392" s="29">
        <v>0</v>
      </c>
      <c r="G392" s="29">
        <v>0</v>
      </c>
    </row>
    <row r="393" spans="1:7" ht="15" customHeight="1">
      <c r="A393" s="38"/>
      <c r="B393" s="36" t="s">
        <v>221</v>
      </c>
      <c r="C393" s="29">
        <f t="shared" si="47"/>
        <v>6360.400000000001</v>
      </c>
      <c r="D393" s="29">
        <v>0</v>
      </c>
      <c r="E393" s="29">
        <v>4835.6</v>
      </c>
      <c r="F393" s="29">
        <v>0</v>
      </c>
      <c r="G393" s="29">
        <v>1524.8</v>
      </c>
    </row>
    <row r="394" spans="1:7" ht="15" customHeight="1">
      <c r="A394" s="38"/>
      <c r="B394" s="36" t="s">
        <v>222</v>
      </c>
      <c r="C394" s="29">
        <f t="shared" si="47"/>
        <v>6631.9</v>
      </c>
      <c r="D394" s="29">
        <v>0</v>
      </c>
      <c r="E394" s="29">
        <v>5931.9</v>
      </c>
      <c r="F394" s="29">
        <v>0</v>
      </c>
      <c r="G394" s="29">
        <v>700</v>
      </c>
    </row>
    <row r="395" spans="1:7" ht="15" customHeight="1">
      <c r="A395" s="38"/>
      <c r="B395" s="36" t="s">
        <v>223</v>
      </c>
      <c r="C395" s="29">
        <f t="shared" si="47"/>
        <v>5390.3</v>
      </c>
      <c r="D395" s="29">
        <v>0</v>
      </c>
      <c r="E395" s="29">
        <v>5390.3</v>
      </c>
      <c r="F395" s="29">
        <v>0</v>
      </c>
      <c r="G395" s="29">
        <v>0</v>
      </c>
    </row>
    <row r="396" spans="1:7" ht="15" customHeight="1">
      <c r="A396" s="38"/>
      <c r="B396" s="36" t="s">
        <v>224</v>
      </c>
      <c r="C396" s="29">
        <f t="shared" si="47"/>
        <v>0</v>
      </c>
      <c r="D396" s="29">
        <v>0</v>
      </c>
      <c r="E396" s="29">
        <v>0</v>
      </c>
      <c r="F396" s="29">
        <v>0</v>
      </c>
      <c r="G396" s="29">
        <v>0</v>
      </c>
    </row>
    <row r="397" spans="1:7" ht="15" customHeight="1">
      <c r="A397" s="38"/>
      <c r="B397" s="36" t="s">
        <v>9</v>
      </c>
      <c r="C397" s="29">
        <f aca="true" t="shared" si="48" ref="C397:C404">SUM(D397:G397)</f>
        <v>100</v>
      </c>
      <c r="D397" s="29">
        <v>0</v>
      </c>
      <c r="E397" s="29">
        <v>100</v>
      </c>
      <c r="F397" s="29">
        <v>0</v>
      </c>
      <c r="G397" s="29">
        <v>0</v>
      </c>
    </row>
    <row r="398" spans="1:7" ht="15" customHeight="1">
      <c r="A398" s="38"/>
      <c r="B398" s="36" t="s">
        <v>10</v>
      </c>
      <c r="C398" s="29">
        <f t="shared" si="48"/>
        <v>198.6</v>
      </c>
      <c r="D398" s="29">
        <v>0</v>
      </c>
      <c r="E398" s="29">
        <v>198.6</v>
      </c>
      <c r="F398" s="29">
        <v>0</v>
      </c>
      <c r="G398" s="29">
        <v>0</v>
      </c>
    </row>
    <row r="399" spans="1:7" ht="15" customHeight="1">
      <c r="A399" s="38"/>
      <c r="B399" s="36" t="s">
        <v>11</v>
      </c>
      <c r="C399" s="29">
        <f t="shared" si="48"/>
        <v>0</v>
      </c>
      <c r="D399" s="29">
        <v>0</v>
      </c>
      <c r="E399" s="29">
        <v>0</v>
      </c>
      <c r="F399" s="29">
        <v>0</v>
      </c>
      <c r="G399" s="29">
        <v>0</v>
      </c>
    </row>
    <row r="400" spans="1:7" ht="15" customHeight="1">
      <c r="A400" s="38"/>
      <c r="B400" s="36" t="s">
        <v>585</v>
      </c>
      <c r="C400" s="29">
        <f t="shared" si="48"/>
        <v>0</v>
      </c>
      <c r="D400" s="29">
        <v>0</v>
      </c>
      <c r="E400" s="29">
        <v>0</v>
      </c>
      <c r="F400" s="29">
        <v>0</v>
      </c>
      <c r="G400" s="29">
        <v>0</v>
      </c>
    </row>
    <row r="401" spans="1:7" ht="15" customHeight="1">
      <c r="A401" s="38"/>
      <c r="B401" s="36" t="s">
        <v>586</v>
      </c>
      <c r="C401" s="29">
        <f t="shared" si="48"/>
        <v>0</v>
      </c>
      <c r="D401" s="29">
        <v>0</v>
      </c>
      <c r="E401" s="29">
        <v>0</v>
      </c>
      <c r="F401" s="29">
        <v>0</v>
      </c>
      <c r="G401" s="29">
        <v>0</v>
      </c>
    </row>
    <row r="402" spans="1:7" ht="15" customHeight="1">
      <c r="A402" s="38"/>
      <c r="B402" s="36" t="s">
        <v>587</v>
      </c>
      <c r="C402" s="29">
        <f t="shared" si="48"/>
        <v>0</v>
      </c>
      <c r="D402" s="29">
        <v>0</v>
      </c>
      <c r="E402" s="29">
        <v>0</v>
      </c>
      <c r="F402" s="29">
        <v>0</v>
      </c>
      <c r="G402" s="29">
        <v>0</v>
      </c>
    </row>
    <row r="403" spans="1:7" ht="15" customHeight="1">
      <c r="A403" s="38"/>
      <c r="B403" s="36" t="s">
        <v>588</v>
      </c>
      <c r="C403" s="29">
        <f t="shared" si="48"/>
        <v>0</v>
      </c>
      <c r="D403" s="29">
        <v>0</v>
      </c>
      <c r="E403" s="29">
        <v>0</v>
      </c>
      <c r="F403" s="29">
        <v>0</v>
      </c>
      <c r="G403" s="29">
        <v>0</v>
      </c>
    </row>
    <row r="404" spans="1:7" ht="15" customHeight="1">
      <c r="A404" s="39"/>
      <c r="B404" s="36" t="s">
        <v>589</v>
      </c>
      <c r="C404" s="29">
        <f t="shared" si="48"/>
        <v>0</v>
      </c>
      <c r="D404" s="29">
        <v>0</v>
      </c>
      <c r="E404" s="29">
        <v>0</v>
      </c>
      <c r="F404" s="29">
        <v>0</v>
      </c>
      <c r="G404" s="29">
        <v>0</v>
      </c>
    </row>
    <row r="405" spans="1:7" ht="15.75" customHeight="1">
      <c r="A405" s="42"/>
      <c r="B405" s="26" t="s">
        <v>142</v>
      </c>
      <c r="C405" s="29">
        <f>SUM(C406:C419)</f>
        <v>573570</v>
      </c>
      <c r="D405" s="29">
        <f>SUM(D406:D419)</f>
        <v>0</v>
      </c>
      <c r="E405" s="29">
        <f>SUM(E406:E419)</f>
        <v>505746.0000000001</v>
      </c>
      <c r="F405" s="29">
        <f>SUM(F406:F419)</f>
        <v>50339.100000000006</v>
      </c>
      <c r="G405" s="29">
        <f>SUM(G406:G419)</f>
        <v>17484.899999999998</v>
      </c>
    </row>
    <row r="406" spans="1:7" ht="15" customHeight="1">
      <c r="A406" s="38"/>
      <c r="B406" s="36" t="s">
        <v>296</v>
      </c>
      <c r="C406" s="29">
        <f aca="true" t="shared" si="49" ref="C406:C411">SUM(D406:G406)</f>
        <v>16249.1</v>
      </c>
      <c r="D406" s="29">
        <f aca="true" t="shared" si="50" ref="D406:G419">+D376+D391</f>
        <v>0</v>
      </c>
      <c r="E406" s="29">
        <f t="shared" si="50"/>
        <v>13566.6</v>
      </c>
      <c r="F406" s="29">
        <f t="shared" si="50"/>
        <v>2102.9</v>
      </c>
      <c r="G406" s="29">
        <f t="shared" si="50"/>
        <v>579.6</v>
      </c>
    </row>
    <row r="407" spans="1:7" ht="15" customHeight="1">
      <c r="A407" s="38"/>
      <c r="B407" s="36" t="s">
        <v>220</v>
      </c>
      <c r="C407" s="29">
        <f t="shared" si="49"/>
        <v>15196.1</v>
      </c>
      <c r="D407" s="29">
        <f t="shared" si="50"/>
        <v>0</v>
      </c>
      <c r="E407" s="29">
        <f t="shared" si="50"/>
        <v>13157.9</v>
      </c>
      <c r="F407" s="29">
        <f t="shared" si="50"/>
        <v>1443.1</v>
      </c>
      <c r="G407" s="29">
        <f t="shared" si="50"/>
        <v>595.1</v>
      </c>
    </row>
    <row r="408" spans="1:7" ht="15" customHeight="1">
      <c r="A408" s="38"/>
      <c r="B408" s="36" t="s">
        <v>221</v>
      </c>
      <c r="C408" s="29">
        <f t="shared" si="49"/>
        <v>35400.6</v>
      </c>
      <c r="D408" s="29">
        <f t="shared" si="50"/>
        <v>0</v>
      </c>
      <c r="E408" s="29">
        <f t="shared" si="50"/>
        <v>29225.199999999997</v>
      </c>
      <c r="F408" s="29">
        <f t="shared" si="50"/>
        <v>3376</v>
      </c>
      <c r="G408" s="29">
        <f t="shared" si="50"/>
        <v>2799.3999999999996</v>
      </c>
    </row>
    <row r="409" spans="1:7" ht="15" customHeight="1">
      <c r="A409" s="38"/>
      <c r="B409" s="36" t="s">
        <v>222</v>
      </c>
      <c r="C409" s="29">
        <f t="shared" si="49"/>
        <v>38065.700000000004</v>
      </c>
      <c r="D409" s="29">
        <f t="shared" si="50"/>
        <v>0</v>
      </c>
      <c r="E409" s="29">
        <f t="shared" si="50"/>
        <v>32510.9</v>
      </c>
      <c r="F409" s="29">
        <f t="shared" si="50"/>
        <v>3554.8</v>
      </c>
      <c r="G409" s="29">
        <f t="shared" si="50"/>
        <v>2000</v>
      </c>
    </row>
    <row r="410" spans="1:7" ht="15" customHeight="1">
      <c r="A410" s="38"/>
      <c r="B410" s="36" t="s">
        <v>223</v>
      </c>
      <c r="C410" s="29">
        <f t="shared" si="49"/>
        <v>45457.9</v>
      </c>
      <c r="D410" s="29">
        <f t="shared" si="50"/>
        <v>0</v>
      </c>
      <c r="E410" s="29">
        <f t="shared" si="50"/>
        <v>39860.3</v>
      </c>
      <c r="F410" s="29">
        <f t="shared" si="50"/>
        <v>4097.6</v>
      </c>
      <c r="G410" s="29">
        <f t="shared" si="50"/>
        <v>1500</v>
      </c>
    </row>
    <row r="411" spans="1:7" ht="15" customHeight="1">
      <c r="A411" s="38"/>
      <c r="B411" s="36" t="s">
        <v>224</v>
      </c>
      <c r="C411" s="29">
        <f t="shared" si="49"/>
        <v>39670.299999999996</v>
      </c>
      <c r="D411" s="29">
        <f t="shared" si="50"/>
        <v>0</v>
      </c>
      <c r="E411" s="29">
        <f t="shared" si="50"/>
        <v>35119.7</v>
      </c>
      <c r="F411" s="29">
        <f t="shared" si="50"/>
        <v>3000.6</v>
      </c>
      <c r="G411" s="29">
        <f t="shared" si="50"/>
        <v>1550</v>
      </c>
    </row>
    <row r="412" spans="1:7" ht="15" customHeight="1">
      <c r="A412" s="38"/>
      <c r="B412" s="36" t="s">
        <v>9</v>
      </c>
      <c r="C412" s="29">
        <f aca="true" t="shared" si="51" ref="C412:C419">SUM(D412:G412)</f>
        <v>46187.9</v>
      </c>
      <c r="D412" s="29">
        <f t="shared" si="50"/>
        <v>0</v>
      </c>
      <c r="E412" s="29">
        <f t="shared" si="50"/>
        <v>41918.6</v>
      </c>
      <c r="F412" s="29">
        <f t="shared" si="50"/>
        <v>3037.8</v>
      </c>
      <c r="G412" s="29">
        <f t="shared" si="50"/>
        <v>1231.5</v>
      </c>
    </row>
    <row r="413" spans="1:7" ht="15" customHeight="1">
      <c r="A413" s="38"/>
      <c r="B413" s="36" t="s">
        <v>10</v>
      </c>
      <c r="C413" s="29">
        <f t="shared" si="51"/>
        <v>42877.6</v>
      </c>
      <c r="D413" s="29">
        <f t="shared" si="50"/>
        <v>0</v>
      </c>
      <c r="E413" s="29">
        <f t="shared" si="50"/>
        <v>38644.5</v>
      </c>
      <c r="F413" s="29">
        <f t="shared" si="50"/>
        <v>2633.1</v>
      </c>
      <c r="G413" s="29">
        <f t="shared" si="50"/>
        <v>1600</v>
      </c>
    </row>
    <row r="414" spans="1:7" ht="15" customHeight="1">
      <c r="A414" s="38"/>
      <c r="B414" s="36" t="s">
        <v>11</v>
      </c>
      <c r="C414" s="29">
        <f t="shared" si="51"/>
        <v>47759.9</v>
      </c>
      <c r="D414" s="29">
        <f t="shared" si="50"/>
        <v>0</v>
      </c>
      <c r="E414" s="29">
        <f t="shared" si="50"/>
        <v>44219.4</v>
      </c>
      <c r="F414" s="29">
        <f t="shared" si="50"/>
        <v>2661.2</v>
      </c>
      <c r="G414" s="29">
        <f t="shared" si="50"/>
        <v>879.3</v>
      </c>
    </row>
    <row r="415" spans="1:7" ht="15" customHeight="1">
      <c r="A415" s="38"/>
      <c r="B415" s="36" t="s">
        <v>585</v>
      </c>
      <c r="C415" s="29">
        <f t="shared" si="51"/>
        <v>51105.700000000004</v>
      </c>
      <c r="D415" s="29">
        <f t="shared" si="50"/>
        <v>0</v>
      </c>
      <c r="E415" s="29">
        <f t="shared" si="50"/>
        <v>45269.3</v>
      </c>
      <c r="F415" s="29">
        <f t="shared" si="50"/>
        <v>4886.4</v>
      </c>
      <c r="G415" s="29">
        <f t="shared" si="50"/>
        <v>950</v>
      </c>
    </row>
    <row r="416" spans="1:7" ht="15" customHeight="1">
      <c r="A416" s="38"/>
      <c r="B416" s="36" t="s">
        <v>586</v>
      </c>
      <c r="C416" s="29">
        <f t="shared" si="51"/>
        <v>48899.8</v>
      </c>
      <c r="D416" s="29">
        <f t="shared" si="50"/>
        <v>0</v>
      </c>
      <c r="E416" s="29">
        <f t="shared" si="50"/>
        <v>43063.4</v>
      </c>
      <c r="F416" s="29">
        <f t="shared" si="50"/>
        <v>4886.4</v>
      </c>
      <c r="G416" s="29">
        <f t="shared" si="50"/>
        <v>950</v>
      </c>
    </row>
    <row r="417" spans="1:7" ht="15" customHeight="1">
      <c r="A417" s="38"/>
      <c r="B417" s="36" t="s">
        <v>587</v>
      </c>
      <c r="C417" s="29">
        <f t="shared" si="51"/>
        <v>48899.8</v>
      </c>
      <c r="D417" s="29">
        <f t="shared" si="50"/>
        <v>0</v>
      </c>
      <c r="E417" s="29">
        <f t="shared" si="50"/>
        <v>43063.4</v>
      </c>
      <c r="F417" s="29">
        <f t="shared" si="50"/>
        <v>4886.4</v>
      </c>
      <c r="G417" s="29">
        <f t="shared" si="50"/>
        <v>950</v>
      </c>
    </row>
    <row r="418" spans="1:7" ht="15" customHeight="1">
      <c r="A418" s="38"/>
      <c r="B418" s="36" t="s">
        <v>588</v>
      </c>
      <c r="C418" s="29">
        <f t="shared" si="51"/>
        <v>48899.8</v>
      </c>
      <c r="D418" s="29">
        <f t="shared" si="50"/>
        <v>0</v>
      </c>
      <c r="E418" s="29">
        <f t="shared" si="50"/>
        <v>43063.4</v>
      </c>
      <c r="F418" s="29">
        <f t="shared" si="50"/>
        <v>4886.4</v>
      </c>
      <c r="G418" s="29">
        <f t="shared" si="50"/>
        <v>950</v>
      </c>
    </row>
    <row r="419" spans="1:7" ht="15" customHeight="1">
      <c r="A419" s="39"/>
      <c r="B419" s="36" t="s">
        <v>589</v>
      </c>
      <c r="C419" s="29">
        <f t="shared" si="51"/>
        <v>48899.8</v>
      </c>
      <c r="D419" s="29">
        <f t="shared" si="50"/>
        <v>0</v>
      </c>
      <c r="E419" s="29">
        <f t="shared" si="50"/>
        <v>43063.4</v>
      </c>
      <c r="F419" s="29">
        <f t="shared" si="50"/>
        <v>4886.4</v>
      </c>
      <c r="G419" s="29">
        <f t="shared" si="50"/>
        <v>950</v>
      </c>
    </row>
    <row r="420" spans="1:7" ht="18" customHeight="1">
      <c r="A420" s="25"/>
      <c r="B420" s="197" t="s">
        <v>275</v>
      </c>
      <c r="C420" s="198"/>
      <c r="D420" s="198"/>
      <c r="E420" s="198"/>
      <c r="F420" s="198"/>
      <c r="G420" s="199"/>
    </row>
    <row r="421" spans="1:7" ht="33.75" customHeight="1">
      <c r="A421" s="35" t="s">
        <v>265</v>
      </c>
      <c r="B421" s="31" t="s">
        <v>358</v>
      </c>
      <c r="C421" s="29">
        <f>SUM(C422:C435)</f>
        <v>23006.5</v>
      </c>
      <c r="D421" s="29">
        <f>SUM(D422:D435)</f>
        <v>0</v>
      </c>
      <c r="E421" s="29">
        <f>SUM(E422:E435)</f>
        <v>533.9</v>
      </c>
      <c r="F421" s="29">
        <f>SUM(F422:F435)</f>
        <v>22472.6</v>
      </c>
      <c r="G421" s="29">
        <f>SUM(G422:G435)</f>
        <v>0</v>
      </c>
    </row>
    <row r="422" spans="1:7" ht="15" customHeight="1">
      <c r="A422" s="38"/>
      <c r="B422" s="36" t="s">
        <v>296</v>
      </c>
      <c r="C422" s="29">
        <f aca="true" t="shared" si="52" ref="C422:C427">SUM(D422:G422)</f>
        <v>2904.1</v>
      </c>
      <c r="D422" s="29">
        <v>0</v>
      </c>
      <c r="E422" s="29">
        <v>533.9</v>
      </c>
      <c r="F422" s="29">
        <v>2370.2</v>
      </c>
      <c r="G422" s="29">
        <v>0</v>
      </c>
    </row>
    <row r="423" spans="1:7" ht="15" customHeight="1">
      <c r="A423" s="38"/>
      <c r="B423" s="36" t="s">
        <v>220</v>
      </c>
      <c r="C423" s="29">
        <f t="shared" si="52"/>
        <v>1967</v>
      </c>
      <c r="D423" s="29">
        <v>0</v>
      </c>
      <c r="E423" s="29">
        <v>0</v>
      </c>
      <c r="F423" s="29">
        <v>1967</v>
      </c>
      <c r="G423" s="29">
        <v>0</v>
      </c>
    </row>
    <row r="424" spans="1:7" ht="15" customHeight="1">
      <c r="A424" s="38"/>
      <c r="B424" s="36" t="s">
        <v>221</v>
      </c>
      <c r="C424" s="29">
        <f t="shared" si="52"/>
        <v>2132</v>
      </c>
      <c r="D424" s="29">
        <v>0</v>
      </c>
      <c r="E424" s="29">
        <v>0</v>
      </c>
      <c r="F424" s="29">
        <v>2132</v>
      </c>
      <c r="G424" s="29">
        <v>0</v>
      </c>
    </row>
    <row r="425" spans="1:7" ht="15" customHeight="1">
      <c r="A425" s="38"/>
      <c r="B425" s="36" t="s">
        <v>222</v>
      </c>
      <c r="C425" s="29">
        <f t="shared" si="52"/>
        <v>1832</v>
      </c>
      <c r="D425" s="29">
        <v>0</v>
      </c>
      <c r="E425" s="29">
        <v>0</v>
      </c>
      <c r="F425" s="29">
        <v>1832</v>
      </c>
      <c r="G425" s="29">
        <v>0</v>
      </c>
    </row>
    <row r="426" spans="1:7" ht="15" customHeight="1">
      <c r="A426" s="38"/>
      <c r="B426" s="36" t="s">
        <v>223</v>
      </c>
      <c r="C426" s="29">
        <f t="shared" si="52"/>
        <v>1832</v>
      </c>
      <c r="D426" s="29">
        <v>0</v>
      </c>
      <c r="E426" s="29">
        <v>0</v>
      </c>
      <c r="F426" s="29">
        <v>1832</v>
      </c>
      <c r="G426" s="29">
        <v>0</v>
      </c>
    </row>
    <row r="427" spans="1:7" ht="15" customHeight="1">
      <c r="A427" s="38"/>
      <c r="B427" s="36" t="s">
        <v>224</v>
      </c>
      <c r="C427" s="29">
        <f t="shared" si="52"/>
        <v>1887</v>
      </c>
      <c r="D427" s="29">
        <v>0</v>
      </c>
      <c r="E427" s="29">
        <v>0</v>
      </c>
      <c r="F427" s="29">
        <v>1887</v>
      </c>
      <c r="G427" s="29">
        <v>0</v>
      </c>
    </row>
    <row r="428" spans="1:7" ht="15" customHeight="1">
      <c r="A428" s="38"/>
      <c r="B428" s="36" t="s">
        <v>9</v>
      </c>
      <c r="C428" s="29">
        <f aca="true" t="shared" si="53" ref="C428:C435">SUM(D428:G428)</f>
        <v>1990.8</v>
      </c>
      <c r="D428" s="29">
        <v>0</v>
      </c>
      <c r="E428" s="29">
        <v>0</v>
      </c>
      <c r="F428" s="29">
        <v>1990.8</v>
      </c>
      <c r="G428" s="29">
        <v>0</v>
      </c>
    </row>
    <row r="429" spans="1:7" ht="15" customHeight="1">
      <c r="A429" s="38"/>
      <c r="B429" s="36" t="s">
        <v>10</v>
      </c>
      <c r="C429" s="29">
        <f t="shared" si="53"/>
        <v>6730.8</v>
      </c>
      <c r="D429" s="29">
        <v>0</v>
      </c>
      <c r="E429" s="29">
        <v>0</v>
      </c>
      <c r="F429" s="29">
        <v>6730.8</v>
      </c>
      <c r="G429" s="29">
        <v>0</v>
      </c>
    </row>
    <row r="430" spans="1:7" ht="15" customHeight="1">
      <c r="A430" s="38"/>
      <c r="B430" s="36" t="s">
        <v>11</v>
      </c>
      <c r="C430" s="29">
        <f t="shared" si="53"/>
        <v>1730.8</v>
      </c>
      <c r="D430" s="29">
        <v>0</v>
      </c>
      <c r="E430" s="29">
        <v>0</v>
      </c>
      <c r="F430" s="29">
        <v>1730.8</v>
      </c>
      <c r="G430" s="29">
        <v>0</v>
      </c>
    </row>
    <row r="431" spans="1:7" ht="15" customHeight="1">
      <c r="A431" s="38"/>
      <c r="B431" s="36" t="s">
        <v>585</v>
      </c>
      <c r="C431" s="29">
        <f t="shared" si="53"/>
        <v>0</v>
      </c>
      <c r="D431" s="29">
        <v>0</v>
      </c>
      <c r="E431" s="29">
        <v>0</v>
      </c>
      <c r="F431" s="29">
        <v>0</v>
      </c>
      <c r="G431" s="29">
        <v>0</v>
      </c>
    </row>
    <row r="432" spans="1:7" ht="15" customHeight="1">
      <c r="A432" s="38"/>
      <c r="B432" s="36" t="s">
        <v>586</v>
      </c>
      <c r="C432" s="29">
        <f t="shared" si="53"/>
        <v>0</v>
      </c>
      <c r="D432" s="29">
        <v>0</v>
      </c>
      <c r="E432" s="29">
        <v>0</v>
      </c>
      <c r="F432" s="29">
        <v>0</v>
      </c>
      <c r="G432" s="29">
        <v>0</v>
      </c>
    </row>
    <row r="433" spans="1:7" ht="15" customHeight="1">
      <c r="A433" s="38"/>
      <c r="B433" s="36" t="s">
        <v>587</v>
      </c>
      <c r="C433" s="29">
        <f t="shared" si="53"/>
        <v>0</v>
      </c>
      <c r="D433" s="29">
        <v>0</v>
      </c>
      <c r="E433" s="29">
        <v>0</v>
      </c>
      <c r="F433" s="29">
        <v>0</v>
      </c>
      <c r="G433" s="29">
        <v>0</v>
      </c>
    </row>
    <row r="434" spans="1:7" ht="15" customHeight="1">
      <c r="A434" s="38"/>
      <c r="B434" s="36" t="s">
        <v>588</v>
      </c>
      <c r="C434" s="29">
        <f t="shared" si="53"/>
        <v>0</v>
      </c>
      <c r="D434" s="29">
        <v>0</v>
      </c>
      <c r="E434" s="29">
        <v>0</v>
      </c>
      <c r="F434" s="29">
        <v>0</v>
      </c>
      <c r="G434" s="29">
        <v>0</v>
      </c>
    </row>
    <row r="435" spans="1:7" ht="15" customHeight="1">
      <c r="A435" s="39"/>
      <c r="B435" s="36" t="s">
        <v>589</v>
      </c>
      <c r="C435" s="29">
        <f t="shared" si="53"/>
        <v>0</v>
      </c>
      <c r="D435" s="29">
        <v>0</v>
      </c>
      <c r="E435" s="29">
        <v>0</v>
      </c>
      <c r="F435" s="29">
        <v>0</v>
      </c>
      <c r="G435" s="29">
        <v>0</v>
      </c>
    </row>
    <row r="436" spans="1:7" ht="33.75" customHeight="1">
      <c r="A436" s="35" t="s">
        <v>274</v>
      </c>
      <c r="B436" s="31" t="s">
        <v>368</v>
      </c>
      <c r="C436" s="29">
        <f>SUM(C437:C450)</f>
        <v>7357.2</v>
      </c>
      <c r="D436" s="29">
        <f>SUM(D437:D450)</f>
        <v>0</v>
      </c>
      <c r="E436" s="29">
        <f>SUM(E437:E450)</f>
        <v>0</v>
      </c>
      <c r="F436" s="29">
        <f>SUM(F437:F450)</f>
        <v>7357.2</v>
      </c>
      <c r="G436" s="29">
        <f>SUM(G437:G450)</f>
        <v>0</v>
      </c>
    </row>
    <row r="437" spans="1:7" ht="15" customHeight="1">
      <c r="A437" s="38"/>
      <c r="B437" s="36" t="s">
        <v>296</v>
      </c>
      <c r="C437" s="29">
        <f aca="true" t="shared" si="54" ref="C437:C442">SUM(D437:G437)</f>
        <v>563.6</v>
      </c>
      <c r="D437" s="29">
        <v>0</v>
      </c>
      <c r="E437" s="29">
        <v>0</v>
      </c>
      <c r="F437" s="29">
        <v>563.6</v>
      </c>
      <c r="G437" s="29">
        <v>0</v>
      </c>
    </row>
    <row r="438" spans="1:7" ht="15" customHeight="1">
      <c r="A438" s="38"/>
      <c r="B438" s="36" t="s">
        <v>220</v>
      </c>
      <c r="C438" s="29">
        <f t="shared" si="54"/>
        <v>555.5</v>
      </c>
      <c r="D438" s="29">
        <v>0</v>
      </c>
      <c r="E438" s="29">
        <v>0</v>
      </c>
      <c r="F438" s="29">
        <v>555.5</v>
      </c>
      <c r="G438" s="29">
        <v>0</v>
      </c>
    </row>
    <row r="439" spans="1:7" ht="15" customHeight="1">
      <c r="A439" s="38"/>
      <c r="B439" s="36" t="s">
        <v>221</v>
      </c>
      <c r="C439" s="29">
        <f t="shared" si="54"/>
        <v>557.2</v>
      </c>
      <c r="D439" s="29">
        <v>0</v>
      </c>
      <c r="E439" s="29">
        <v>0</v>
      </c>
      <c r="F439" s="29">
        <v>557.2</v>
      </c>
      <c r="G439" s="29">
        <v>0</v>
      </c>
    </row>
    <row r="440" spans="1:7" ht="15" customHeight="1">
      <c r="A440" s="38"/>
      <c r="B440" s="36" t="s">
        <v>222</v>
      </c>
      <c r="C440" s="29">
        <f t="shared" si="54"/>
        <v>657.2</v>
      </c>
      <c r="D440" s="29">
        <v>0</v>
      </c>
      <c r="E440" s="29">
        <v>0</v>
      </c>
      <c r="F440" s="29">
        <v>657.2</v>
      </c>
      <c r="G440" s="29">
        <v>0</v>
      </c>
    </row>
    <row r="441" spans="1:7" ht="15" customHeight="1">
      <c r="A441" s="38"/>
      <c r="B441" s="36" t="s">
        <v>223</v>
      </c>
      <c r="C441" s="29">
        <f t="shared" si="54"/>
        <v>657.2</v>
      </c>
      <c r="D441" s="29">
        <v>0</v>
      </c>
      <c r="E441" s="29">
        <v>0</v>
      </c>
      <c r="F441" s="29">
        <v>657.2</v>
      </c>
      <c r="G441" s="29">
        <v>0</v>
      </c>
    </row>
    <row r="442" spans="1:7" ht="15" customHeight="1">
      <c r="A442" s="38"/>
      <c r="B442" s="36" t="s">
        <v>224</v>
      </c>
      <c r="C442" s="29">
        <f t="shared" si="54"/>
        <v>776.4</v>
      </c>
      <c r="D442" s="29">
        <v>0</v>
      </c>
      <c r="E442" s="29">
        <v>0</v>
      </c>
      <c r="F442" s="29">
        <v>776.4</v>
      </c>
      <c r="G442" s="29">
        <v>0</v>
      </c>
    </row>
    <row r="443" spans="1:7" ht="15" customHeight="1">
      <c r="A443" s="38"/>
      <c r="B443" s="36" t="s">
        <v>9</v>
      </c>
      <c r="C443" s="29">
        <f aca="true" t="shared" si="55" ref="C443:C450">SUM(D443:G443)</f>
        <v>819.1</v>
      </c>
      <c r="D443" s="29">
        <v>0</v>
      </c>
      <c r="E443" s="29">
        <v>0</v>
      </c>
      <c r="F443" s="29">
        <v>819.1</v>
      </c>
      <c r="G443" s="29">
        <v>0</v>
      </c>
    </row>
    <row r="444" spans="1:7" ht="15" customHeight="1">
      <c r="A444" s="38"/>
      <c r="B444" s="36" t="s">
        <v>10</v>
      </c>
      <c r="C444" s="29">
        <f t="shared" si="55"/>
        <v>1385.5</v>
      </c>
      <c r="D444" s="29">
        <v>0</v>
      </c>
      <c r="E444" s="29">
        <v>0</v>
      </c>
      <c r="F444" s="29">
        <v>1385.5</v>
      </c>
      <c r="G444" s="29">
        <v>0</v>
      </c>
    </row>
    <row r="445" spans="1:7" ht="15" customHeight="1">
      <c r="A445" s="38"/>
      <c r="B445" s="36" t="s">
        <v>11</v>
      </c>
      <c r="C445" s="29">
        <f t="shared" si="55"/>
        <v>1385.5</v>
      </c>
      <c r="D445" s="29">
        <v>0</v>
      </c>
      <c r="E445" s="29">
        <v>0</v>
      </c>
      <c r="F445" s="29">
        <v>1385.5</v>
      </c>
      <c r="G445" s="29">
        <v>0</v>
      </c>
    </row>
    <row r="446" spans="1:7" ht="15" customHeight="1">
      <c r="A446" s="38"/>
      <c r="B446" s="36" t="s">
        <v>585</v>
      </c>
      <c r="C446" s="29">
        <f t="shared" si="55"/>
        <v>0</v>
      </c>
      <c r="D446" s="29">
        <v>0</v>
      </c>
      <c r="E446" s="29">
        <v>0</v>
      </c>
      <c r="F446" s="29">
        <v>0</v>
      </c>
      <c r="G446" s="29">
        <v>0</v>
      </c>
    </row>
    <row r="447" spans="1:7" ht="15" customHeight="1">
      <c r="A447" s="38"/>
      <c r="B447" s="36" t="s">
        <v>586</v>
      </c>
      <c r="C447" s="29">
        <f t="shared" si="55"/>
        <v>0</v>
      </c>
      <c r="D447" s="29">
        <v>0</v>
      </c>
      <c r="E447" s="29">
        <v>0</v>
      </c>
      <c r="F447" s="29">
        <v>0</v>
      </c>
      <c r="G447" s="29">
        <v>0</v>
      </c>
    </row>
    <row r="448" spans="1:7" ht="15" customHeight="1">
      <c r="A448" s="38"/>
      <c r="B448" s="36" t="s">
        <v>587</v>
      </c>
      <c r="C448" s="29">
        <f t="shared" si="55"/>
        <v>0</v>
      </c>
      <c r="D448" s="29">
        <v>0</v>
      </c>
      <c r="E448" s="29">
        <v>0</v>
      </c>
      <c r="F448" s="29">
        <v>0</v>
      </c>
      <c r="G448" s="29">
        <v>0</v>
      </c>
    </row>
    <row r="449" spans="1:7" ht="15" customHeight="1">
      <c r="A449" s="38"/>
      <c r="B449" s="36" t="s">
        <v>588</v>
      </c>
      <c r="C449" s="29">
        <f t="shared" si="55"/>
        <v>0</v>
      </c>
      <c r="D449" s="29">
        <v>0</v>
      </c>
      <c r="E449" s="29">
        <v>0</v>
      </c>
      <c r="F449" s="29">
        <v>0</v>
      </c>
      <c r="G449" s="29">
        <v>0</v>
      </c>
    </row>
    <row r="450" spans="1:7" ht="15" customHeight="1">
      <c r="A450" s="39"/>
      <c r="B450" s="36" t="s">
        <v>589</v>
      </c>
      <c r="C450" s="29">
        <f t="shared" si="55"/>
        <v>0</v>
      </c>
      <c r="D450" s="29">
        <v>0</v>
      </c>
      <c r="E450" s="29">
        <v>0</v>
      </c>
      <c r="F450" s="29">
        <v>0</v>
      </c>
      <c r="G450" s="29">
        <v>0</v>
      </c>
    </row>
    <row r="451" spans="1:7" ht="30.75" customHeight="1">
      <c r="A451" s="35" t="s">
        <v>340</v>
      </c>
      <c r="B451" s="31" t="s">
        <v>369</v>
      </c>
      <c r="C451" s="29">
        <f>SUM(C452:C465)</f>
        <v>25704.7</v>
      </c>
      <c r="D451" s="29">
        <f>SUM(D452:D465)</f>
        <v>0</v>
      </c>
      <c r="E451" s="29">
        <f>SUM(E452:E465)</f>
        <v>0</v>
      </c>
      <c r="F451" s="29">
        <f>SUM(F452:F465)</f>
        <v>25704.7</v>
      </c>
      <c r="G451" s="29">
        <f>SUM(G452:G465)</f>
        <v>0</v>
      </c>
    </row>
    <row r="452" spans="1:7" ht="15" customHeight="1">
      <c r="A452" s="38"/>
      <c r="B452" s="36" t="s">
        <v>296</v>
      </c>
      <c r="C452" s="29">
        <v>2500</v>
      </c>
      <c r="D452" s="29">
        <v>0</v>
      </c>
      <c r="E452" s="29">
        <v>0</v>
      </c>
      <c r="F452" s="29">
        <v>2500</v>
      </c>
      <c r="G452" s="29">
        <v>0</v>
      </c>
    </row>
    <row r="453" spans="1:7" ht="15" customHeight="1">
      <c r="A453" s="38"/>
      <c r="B453" s="36" t="s">
        <v>220</v>
      </c>
      <c r="C453" s="29">
        <f aca="true" t="shared" si="56" ref="C453:C462">SUM(D453:G453)</f>
        <v>2132.2</v>
      </c>
      <c r="D453" s="29">
        <v>0</v>
      </c>
      <c r="E453" s="29">
        <v>0</v>
      </c>
      <c r="F453" s="29">
        <v>2132.2</v>
      </c>
      <c r="G453" s="29">
        <v>0</v>
      </c>
    </row>
    <row r="454" spans="1:7" ht="15" customHeight="1">
      <c r="A454" s="38"/>
      <c r="B454" s="36" t="s">
        <v>221</v>
      </c>
      <c r="C454" s="29">
        <f t="shared" si="56"/>
        <v>2228.1</v>
      </c>
      <c r="D454" s="29">
        <v>0</v>
      </c>
      <c r="E454" s="29">
        <v>0</v>
      </c>
      <c r="F454" s="29">
        <v>2228.1</v>
      </c>
      <c r="G454" s="29">
        <v>0</v>
      </c>
    </row>
    <row r="455" spans="1:7" ht="15" customHeight="1">
      <c r="A455" s="38"/>
      <c r="B455" s="36" t="s">
        <v>222</v>
      </c>
      <c r="C455" s="29">
        <f t="shared" si="56"/>
        <v>2669.3</v>
      </c>
      <c r="D455" s="29">
        <v>0</v>
      </c>
      <c r="E455" s="29">
        <v>0</v>
      </c>
      <c r="F455" s="29">
        <v>2669.3</v>
      </c>
      <c r="G455" s="29">
        <v>0</v>
      </c>
    </row>
    <row r="456" spans="1:7" ht="15" customHeight="1">
      <c r="A456" s="38"/>
      <c r="B456" s="36" t="s">
        <v>223</v>
      </c>
      <c r="C456" s="29">
        <f t="shared" si="56"/>
        <v>2811.3</v>
      </c>
      <c r="D456" s="29">
        <v>0</v>
      </c>
      <c r="E456" s="29">
        <v>0</v>
      </c>
      <c r="F456" s="29">
        <v>2811.3</v>
      </c>
      <c r="G456" s="29">
        <v>0</v>
      </c>
    </row>
    <row r="457" spans="1:7" ht="15" customHeight="1">
      <c r="A457" s="38"/>
      <c r="B457" s="36" t="s">
        <v>224</v>
      </c>
      <c r="C457" s="29">
        <f t="shared" si="56"/>
        <v>2867</v>
      </c>
      <c r="D457" s="29">
        <v>0</v>
      </c>
      <c r="E457" s="29">
        <v>0</v>
      </c>
      <c r="F457" s="29">
        <v>2867</v>
      </c>
      <c r="G457" s="29">
        <v>0</v>
      </c>
    </row>
    <row r="458" spans="1:7" ht="15" customHeight="1">
      <c r="A458" s="38"/>
      <c r="B458" s="36" t="s">
        <v>9</v>
      </c>
      <c r="C458" s="29">
        <f t="shared" si="56"/>
        <v>3174.5</v>
      </c>
      <c r="D458" s="29">
        <v>0</v>
      </c>
      <c r="E458" s="29">
        <v>0</v>
      </c>
      <c r="F458" s="29">
        <v>3174.5</v>
      </c>
      <c r="G458" s="29">
        <v>0</v>
      </c>
    </row>
    <row r="459" spans="1:7" ht="15" customHeight="1">
      <c r="A459" s="38"/>
      <c r="B459" s="36" t="s">
        <v>10</v>
      </c>
      <c r="C459" s="29">
        <f t="shared" si="56"/>
        <v>3643.9</v>
      </c>
      <c r="D459" s="29">
        <v>0</v>
      </c>
      <c r="E459" s="29">
        <v>0</v>
      </c>
      <c r="F459" s="29">
        <v>3643.9</v>
      </c>
      <c r="G459" s="29">
        <v>0</v>
      </c>
    </row>
    <row r="460" spans="1:7" ht="15" customHeight="1">
      <c r="A460" s="38"/>
      <c r="B460" s="36" t="s">
        <v>11</v>
      </c>
      <c r="C460" s="29">
        <f t="shared" si="56"/>
        <v>3678.4</v>
      </c>
      <c r="D460" s="29">
        <v>0</v>
      </c>
      <c r="E460" s="29">
        <v>0</v>
      </c>
      <c r="F460" s="29">
        <v>3678.4</v>
      </c>
      <c r="G460" s="29">
        <v>0</v>
      </c>
    </row>
    <row r="461" spans="1:7" ht="15" customHeight="1">
      <c r="A461" s="38"/>
      <c r="B461" s="36" t="s">
        <v>585</v>
      </c>
      <c r="C461" s="29">
        <f t="shared" si="56"/>
        <v>0</v>
      </c>
      <c r="D461" s="29">
        <v>0</v>
      </c>
      <c r="E461" s="29">
        <v>0</v>
      </c>
      <c r="F461" s="29">
        <v>0</v>
      </c>
      <c r="G461" s="29">
        <v>0</v>
      </c>
    </row>
    <row r="462" spans="1:7" ht="15" customHeight="1">
      <c r="A462" s="38"/>
      <c r="B462" s="36" t="s">
        <v>586</v>
      </c>
      <c r="C462" s="29">
        <f t="shared" si="56"/>
        <v>0</v>
      </c>
      <c r="D462" s="29">
        <v>0</v>
      </c>
      <c r="E462" s="29">
        <v>0</v>
      </c>
      <c r="F462" s="29">
        <v>0</v>
      </c>
      <c r="G462" s="29">
        <v>0</v>
      </c>
    </row>
    <row r="463" spans="1:7" ht="15" customHeight="1">
      <c r="A463" s="38"/>
      <c r="B463" s="36" t="s">
        <v>587</v>
      </c>
      <c r="C463" s="29">
        <f>SUM(D463:G463)</f>
        <v>0</v>
      </c>
      <c r="D463" s="29">
        <v>0</v>
      </c>
      <c r="E463" s="29">
        <v>0</v>
      </c>
      <c r="F463" s="29">
        <v>0</v>
      </c>
      <c r="G463" s="29">
        <v>0</v>
      </c>
    </row>
    <row r="464" spans="1:7" ht="15" customHeight="1">
      <c r="A464" s="38"/>
      <c r="B464" s="36" t="s">
        <v>588</v>
      </c>
      <c r="C464" s="29">
        <f>SUM(D464:G464)</f>
        <v>0</v>
      </c>
      <c r="D464" s="29">
        <v>0</v>
      </c>
      <c r="E464" s="29">
        <v>0</v>
      </c>
      <c r="F464" s="29">
        <v>0</v>
      </c>
      <c r="G464" s="29">
        <v>0</v>
      </c>
    </row>
    <row r="465" spans="1:7" ht="15" customHeight="1">
      <c r="A465" s="39"/>
      <c r="B465" s="36" t="s">
        <v>589</v>
      </c>
      <c r="C465" s="29">
        <f>SUM(D465:G465)</f>
        <v>0</v>
      </c>
      <c r="D465" s="29">
        <v>0</v>
      </c>
      <c r="E465" s="29">
        <v>0</v>
      </c>
      <c r="F465" s="29">
        <v>0</v>
      </c>
      <c r="G465" s="29">
        <v>0</v>
      </c>
    </row>
    <row r="466" spans="1:7" ht="16.5" customHeight="1">
      <c r="A466" s="42"/>
      <c r="B466" s="30" t="s">
        <v>143</v>
      </c>
      <c r="C466" s="29">
        <f>SUM(C467:C480)</f>
        <v>56068.399999999994</v>
      </c>
      <c r="D466" s="29">
        <f>SUM(D467:D480)</f>
        <v>0</v>
      </c>
      <c r="E466" s="29">
        <f>SUM(E467:E480)</f>
        <v>533.9</v>
      </c>
      <c r="F466" s="29">
        <f>SUM(F467:F480)</f>
        <v>55534.5</v>
      </c>
      <c r="G466" s="29">
        <f>SUM(G467:G480)</f>
        <v>0</v>
      </c>
    </row>
    <row r="467" spans="1:7" ht="15" customHeight="1">
      <c r="A467" s="38"/>
      <c r="B467" s="36" t="s">
        <v>296</v>
      </c>
      <c r="C467" s="29">
        <f aca="true" t="shared" si="57" ref="C467:C472">SUM(D467:G467)</f>
        <v>5967.699999999999</v>
      </c>
      <c r="D467" s="29">
        <f aca="true" t="shared" si="58" ref="D467:G475">+D422+D437+D452</f>
        <v>0</v>
      </c>
      <c r="E467" s="29">
        <f t="shared" si="58"/>
        <v>533.9</v>
      </c>
      <c r="F467" s="29">
        <f t="shared" si="58"/>
        <v>5433.799999999999</v>
      </c>
      <c r="G467" s="29">
        <f t="shared" si="58"/>
        <v>0</v>
      </c>
    </row>
    <row r="468" spans="1:7" ht="15" customHeight="1">
      <c r="A468" s="38"/>
      <c r="B468" s="36" t="s">
        <v>220</v>
      </c>
      <c r="C468" s="29">
        <f t="shared" si="57"/>
        <v>4654.7</v>
      </c>
      <c r="D468" s="29">
        <f t="shared" si="58"/>
        <v>0</v>
      </c>
      <c r="E468" s="29">
        <f t="shared" si="58"/>
        <v>0</v>
      </c>
      <c r="F468" s="29">
        <f t="shared" si="58"/>
        <v>4654.7</v>
      </c>
      <c r="G468" s="29">
        <f t="shared" si="58"/>
        <v>0</v>
      </c>
    </row>
    <row r="469" spans="1:7" ht="15" customHeight="1">
      <c r="A469" s="38"/>
      <c r="B469" s="36" t="s">
        <v>221</v>
      </c>
      <c r="C469" s="29">
        <f t="shared" si="57"/>
        <v>4917.299999999999</v>
      </c>
      <c r="D469" s="29">
        <f t="shared" si="58"/>
        <v>0</v>
      </c>
      <c r="E469" s="29">
        <f t="shared" si="58"/>
        <v>0</v>
      </c>
      <c r="F469" s="29">
        <f t="shared" si="58"/>
        <v>4917.299999999999</v>
      </c>
      <c r="G469" s="29">
        <f t="shared" si="58"/>
        <v>0</v>
      </c>
    </row>
    <row r="470" spans="1:7" ht="15" customHeight="1">
      <c r="A470" s="38"/>
      <c r="B470" s="36" t="s">
        <v>222</v>
      </c>
      <c r="C470" s="29">
        <f t="shared" si="57"/>
        <v>5158.5</v>
      </c>
      <c r="D470" s="29">
        <f t="shared" si="58"/>
        <v>0</v>
      </c>
      <c r="E470" s="29">
        <f t="shared" si="58"/>
        <v>0</v>
      </c>
      <c r="F470" s="29">
        <f t="shared" si="58"/>
        <v>5158.5</v>
      </c>
      <c r="G470" s="29">
        <f t="shared" si="58"/>
        <v>0</v>
      </c>
    </row>
    <row r="471" spans="1:7" ht="15" customHeight="1">
      <c r="A471" s="38"/>
      <c r="B471" s="36" t="s">
        <v>223</v>
      </c>
      <c r="C471" s="29">
        <f t="shared" si="57"/>
        <v>5300.5</v>
      </c>
      <c r="D471" s="29">
        <f t="shared" si="58"/>
        <v>0</v>
      </c>
      <c r="E471" s="29">
        <f t="shared" si="58"/>
        <v>0</v>
      </c>
      <c r="F471" s="29">
        <f t="shared" si="58"/>
        <v>5300.5</v>
      </c>
      <c r="G471" s="29">
        <f t="shared" si="58"/>
        <v>0</v>
      </c>
    </row>
    <row r="472" spans="1:7" ht="15" customHeight="1">
      <c r="A472" s="38"/>
      <c r="B472" s="36" t="s">
        <v>224</v>
      </c>
      <c r="C472" s="29">
        <f t="shared" si="57"/>
        <v>5530.4</v>
      </c>
      <c r="D472" s="29">
        <f t="shared" si="58"/>
        <v>0</v>
      </c>
      <c r="E472" s="29">
        <f t="shared" si="58"/>
        <v>0</v>
      </c>
      <c r="F472" s="29">
        <f t="shared" si="58"/>
        <v>5530.4</v>
      </c>
      <c r="G472" s="29">
        <f t="shared" si="58"/>
        <v>0</v>
      </c>
    </row>
    <row r="473" spans="1:7" ht="15" customHeight="1">
      <c r="A473" s="38"/>
      <c r="B473" s="36" t="s">
        <v>9</v>
      </c>
      <c r="C473" s="29">
        <f aca="true" t="shared" si="59" ref="C473:C480">SUM(D473:G473)</f>
        <v>5984.4</v>
      </c>
      <c r="D473" s="29">
        <f t="shared" si="58"/>
        <v>0</v>
      </c>
      <c r="E473" s="29">
        <f t="shared" si="58"/>
        <v>0</v>
      </c>
      <c r="F473" s="29">
        <f t="shared" si="58"/>
        <v>5984.4</v>
      </c>
      <c r="G473" s="29">
        <f t="shared" si="58"/>
        <v>0</v>
      </c>
    </row>
    <row r="474" spans="1:7" ht="15" customHeight="1">
      <c r="A474" s="38"/>
      <c r="B474" s="36" t="s">
        <v>10</v>
      </c>
      <c r="C474" s="29">
        <f t="shared" si="59"/>
        <v>11760.2</v>
      </c>
      <c r="D474" s="29">
        <f t="shared" si="58"/>
        <v>0</v>
      </c>
      <c r="E474" s="29">
        <f t="shared" si="58"/>
        <v>0</v>
      </c>
      <c r="F474" s="29">
        <f t="shared" si="58"/>
        <v>11760.2</v>
      </c>
      <c r="G474" s="29">
        <f t="shared" si="58"/>
        <v>0</v>
      </c>
    </row>
    <row r="475" spans="1:7" ht="17.25" customHeight="1">
      <c r="A475" s="38"/>
      <c r="B475" s="36" t="s">
        <v>11</v>
      </c>
      <c r="C475" s="29">
        <f t="shared" si="59"/>
        <v>6794.700000000001</v>
      </c>
      <c r="D475" s="29">
        <f t="shared" si="58"/>
        <v>0</v>
      </c>
      <c r="E475" s="29">
        <f t="shared" si="58"/>
        <v>0</v>
      </c>
      <c r="F475" s="29">
        <f t="shared" si="58"/>
        <v>6794.700000000001</v>
      </c>
      <c r="G475" s="29">
        <f t="shared" si="58"/>
        <v>0</v>
      </c>
    </row>
    <row r="476" spans="1:7" ht="15" customHeight="1">
      <c r="A476" s="38"/>
      <c r="B476" s="36" t="s">
        <v>585</v>
      </c>
      <c r="C476" s="29">
        <f t="shared" si="59"/>
        <v>0</v>
      </c>
      <c r="D476" s="29">
        <v>0</v>
      </c>
      <c r="E476" s="29">
        <v>0</v>
      </c>
      <c r="F476" s="29">
        <v>0</v>
      </c>
      <c r="G476" s="29">
        <v>0</v>
      </c>
    </row>
    <row r="477" spans="1:7" ht="15" customHeight="1">
      <c r="A477" s="38"/>
      <c r="B477" s="36" t="s">
        <v>586</v>
      </c>
      <c r="C477" s="29">
        <f t="shared" si="59"/>
        <v>0</v>
      </c>
      <c r="D477" s="29">
        <v>0</v>
      </c>
      <c r="E477" s="29">
        <v>0</v>
      </c>
      <c r="F477" s="29">
        <v>0</v>
      </c>
      <c r="G477" s="29">
        <v>0</v>
      </c>
    </row>
    <row r="478" spans="1:7" ht="15" customHeight="1">
      <c r="A478" s="38"/>
      <c r="B478" s="36" t="s">
        <v>587</v>
      </c>
      <c r="C478" s="29">
        <f t="shared" si="59"/>
        <v>0</v>
      </c>
      <c r="D478" s="29">
        <v>0</v>
      </c>
      <c r="E478" s="29">
        <v>0</v>
      </c>
      <c r="F478" s="29">
        <v>0</v>
      </c>
      <c r="G478" s="29">
        <v>0</v>
      </c>
    </row>
    <row r="479" spans="1:7" ht="15" customHeight="1">
      <c r="A479" s="38"/>
      <c r="B479" s="36" t="s">
        <v>588</v>
      </c>
      <c r="C479" s="29">
        <f t="shared" si="59"/>
        <v>0</v>
      </c>
      <c r="D479" s="29">
        <v>0</v>
      </c>
      <c r="E479" s="29">
        <v>0</v>
      </c>
      <c r="F479" s="29">
        <v>0</v>
      </c>
      <c r="G479" s="29">
        <v>0</v>
      </c>
    </row>
    <row r="480" spans="1:7" ht="15" customHeight="1">
      <c r="A480" s="39"/>
      <c r="B480" s="36" t="s">
        <v>589</v>
      </c>
      <c r="C480" s="29">
        <f t="shared" si="59"/>
        <v>0</v>
      </c>
      <c r="D480" s="29">
        <v>0</v>
      </c>
      <c r="E480" s="29">
        <v>0</v>
      </c>
      <c r="F480" s="29">
        <v>0</v>
      </c>
      <c r="G480" s="29">
        <v>0</v>
      </c>
    </row>
    <row r="481" spans="1:7" ht="17.25" customHeight="1">
      <c r="A481" s="25" t="s">
        <v>98</v>
      </c>
      <c r="B481" s="203" t="s">
        <v>99</v>
      </c>
      <c r="C481" s="204"/>
      <c r="D481" s="204"/>
      <c r="E481" s="204"/>
      <c r="F481" s="204"/>
      <c r="G481" s="205"/>
    </row>
    <row r="482" spans="1:7" ht="15.75" customHeight="1">
      <c r="A482" s="35"/>
      <c r="B482" s="197" t="s">
        <v>198</v>
      </c>
      <c r="C482" s="198"/>
      <c r="D482" s="198"/>
      <c r="E482" s="198"/>
      <c r="F482" s="198"/>
      <c r="G482" s="199"/>
    </row>
    <row r="483" spans="1:7" s="3" customFormat="1" ht="33.75" customHeight="1">
      <c r="A483" s="35" t="s">
        <v>100</v>
      </c>
      <c r="B483" s="31" t="s">
        <v>47</v>
      </c>
      <c r="C483" s="29">
        <f>SUM(C484:C497)</f>
        <v>101164.4</v>
      </c>
      <c r="D483" s="29">
        <f>SUM(D484:D497)</f>
        <v>3526</v>
      </c>
      <c r="E483" s="29">
        <f>SUM(E484:E497)</f>
        <v>17847.2</v>
      </c>
      <c r="F483" s="29">
        <f>SUM(F484:F497)</f>
        <v>79201.2</v>
      </c>
      <c r="G483" s="29">
        <f>SUM(G484:G497)</f>
        <v>590</v>
      </c>
    </row>
    <row r="484" spans="1:7" ht="15" customHeight="1">
      <c r="A484" s="38"/>
      <c r="B484" s="36" t="s">
        <v>296</v>
      </c>
      <c r="C484" s="29">
        <f aca="true" t="shared" si="60" ref="C484:C494">SUM(D484:G484)</f>
        <v>3217.1</v>
      </c>
      <c r="D484" s="29">
        <v>1339.3</v>
      </c>
      <c r="E484" s="29">
        <v>0</v>
      </c>
      <c r="F484" s="29">
        <v>1877.8</v>
      </c>
      <c r="G484" s="29">
        <v>0</v>
      </c>
    </row>
    <row r="485" spans="1:7" ht="15" customHeight="1">
      <c r="A485" s="38"/>
      <c r="B485" s="36" t="s">
        <v>220</v>
      </c>
      <c r="C485" s="29">
        <f t="shared" si="60"/>
        <v>4491.2</v>
      </c>
      <c r="D485" s="29">
        <v>1293.2</v>
      </c>
      <c r="E485" s="29">
        <v>1464</v>
      </c>
      <c r="F485" s="29">
        <v>1734</v>
      </c>
      <c r="G485" s="29">
        <v>0</v>
      </c>
    </row>
    <row r="486" spans="1:7" ht="15" customHeight="1">
      <c r="A486" s="38"/>
      <c r="B486" s="36" t="s">
        <v>221</v>
      </c>
      <c r="C486" s="29">
        <f t="shared" si="60"/>
        <v>4311.5</v>
      </c>
      <c r="D486" s="29">
        <v>893.5</v>
      </c>
      <c r="E486" s="29">
        <v>1310</v>
      </c>
      <c r="F486" s="29">
        <v>2108</v>
      </c>
      <c r="G486" s="29">
        <v>0</v>
      </c>
    </row>
    <row r="487" spans="1:7" ht="15" customHeight="1">
      <c r="A487" s="38"/>
      <c r="B487" s="36" t="s">
        <v>222</v>
      </c>
      <c r="C487" s="29">
        <f t="shared" si="60"/>
        <v>6299.1</v>
      </c>
      <c r="D487" s="29">
        <v>0</v>
      </c>
      <c r="E487" s="29">
        <v>4165.6</v>
      </c>
      <c r="F487" s="29">
        <v>2133.5</v>
      </c>
      <c r="G487" s="29">
        <v>0</v>
      </c>
    </row>
    <row r="488" spans="1:7" ht="15" customHeight="1">
      <c r="A488" s="38"/>
      <c r="B488" s="36" t="s">
        <v>223</v>
      </c>
      <c r="C488" s="29">
        <f t="shared" si="60"/>
        <v>28381.4</v>
      </c>
      <c r="D488" s="29">
        <v>0</v>
      </c>
      <c r="E488" s="29">
        <v>3823.2</v>
      </c>
      <c r="F488" s="29">
        <v>24558.2</v>
      </c>
      <c r="G488" s="29">
        <v>0</v>
      </c>
    </row>
    <row r="489" spans="1:7" ht="15" customHeight="1">
      <c r="A489" s="38"/>
      <c r="B489" s="36" t="s">
        <v>224</v>
      </c>
      <c r="C489" s="29">
        <f t="shared" si="60"/>
        <v>20448</v>
      </c>
      <c r="D489" s="29">
        <v>0</v>
      </c>
      <c r="E489" s="29">
        <v>4142.5</v>
      </c>
      <c r="F489" s="29">
        <v>16305.5</v>
      </c>
      <c r="G489" s="29">
        <v>0</v>
      </c>
    </row>
    <row r="490" spans="1:7" ht="15" customHeight="1">
      <c r="A490" s="38"/>
      <c r="B490" s="36" t="s">
        <v>9</v>
      </c>
      <c r="C490" s="29">
        <f t="shared" si="60"/>
        <v>17195.2</v>
      </c>
      <c r="D490" s="29">
        <v>0</v>
      </c>
      <c r="E490" s="29">
        <v>1705.2</v>
      </c>
      <c r="F490" s="29">
        <v>14900</v>
      </c>
      <c r="G490" s="29">
        <v>590</v>
      </c>
    </row>
    <row r="491" spans="1:7" ht="15" customHeight="1">
      <c r="A491" s="38"/>
      <c r="B491" s="36" t="s">
        <v>10</v>
      </c>
      <c r="C491" s="29">
        <f t="shared" si="60"/>
        <v>12018.7</v>
      </c>
      <c r="D491" s="29">
        <v>0</v>
      </c>
      <c r="E491" s="29">
        <v>1236.7</v>
      </c>
      <c r="F491" s="29">
        <v>10782</v>
      </c>
      <c r="G491" s="29">
        <v>0</v>
      </c>
    </row>
    <row r="492" spans="1:7" ht="15" customHeight="1">
      <c r="A492" s="38"/>
      <c r="B492" s="36" t="s">
        <v>11</v>
      </c>
      <c r="C492" s="29">
        <f t="shared" si="60"/>
        <v>3935.5</v>
      </c>
      <c r="D492" s="29">
        <v>0</v>
      </c>
      <c r="E492" s="29">
        <v>0</v>
      </c>
      <c r="F492" s="29">
        <v>3935.5</v>
      </c>
      <c r="G492" s="29">
        <v>0</v>
      </c>
    </row>
    <row r="493" spans="1:7" ht="15" customHeight="1">
      <c r="A493" s="38"/>
      <c r="B493" s="36" t="s">
        <v>585</v>
      </c>
      <c r="C493" s="29">
        <f t="shared" si="60"/>
        <v>164</v>
      </c>
      <c r="D493" s="29">
        <v>0</v>
      </c>
      <c r="E493" s="29">
        <v>0</v>
      </c>
      <c r="F493" s="29">
        <v>164</v>
      </c>
      <c r="G493" s="29">
        <v>0</v>
      </c>
    </row>
    <row r="494" spans="1:7" ht="15" customHeight="1">
      <c r="A494" s="38"/>
      <c r="B494" s="36" t="s">
        <v>586</v>
      </c>
      <c r="C494" s="29">
        <f t="shared" si="60"/>
        <v>702.7</v>
      </c>
      <c r="D494" s="29">
        <v>0</v>
      </c>
      <c r="E494" s="29">
        <v>0</v>
      </c>
      <c r="F494" s="29">
        <v>702.7</v>
      </c>
      <c r="G494" s="29">
        <v>0</v>
      </c>
    </row>
    <row r="495" spans="1:7" ht="15" customHeight="1">
      <c r="A495" s="38"/>
      <c r="B495" s="36" t="s">
        <v>587</v>
      </c>
      <c r="C495" s="29">
        <f>SUM(D495:G495)</f>
        <v>0</v>
      </c>
      <c r="D495" s="29">
        <v>0</v>
      </c>
      <c r="E495" s="29">
        <v>0</v>
      </c>
      <c r="F495" s="29">
        <v>0</v>
      </c>
      <c r="G495" s="29">
        <v>0</v>
      </c>
    </row>
    <row r="496" spans="1:7" ht="15" customHeight="1">
      <c r="A496" s="38"/>
      <c r="B496" s="36" t="s">
        <v>588</v>
      </c>
      <c r="C496" s="29">
        <f>SUM(D496:G496)</f>
        <v>0</v>
      </c>
      <c r="D496" s="29">
        <v>0</v>
      </c>
      <c r="E496" s="29">
        <v>0</v>
      </c>
      <c r="F496" s="29">
        <v>0</v>
      </c>
      <c r="G496" s="29">
        <v>0</v>
      </c>
    </row>
    <row r="497" spans="1:7" ht="15" customHeight="1">
      <c r="A497" s="39"/>
      <c r="B497" s="36" t="s">
        <v>589</v>
      </c>
      <c r="C497" s="29">
        <f>SUM(D497:G497)</f>
        <v>0</v>
      </c>
      <c r="D497" s="29">
        <v>0</v>
      </c>
      <c r="E497" s="29">
        <v>0</v>
      </c>
      <c r="F497" s="29">
        <v>0</v>
      </c>
      <c r="G497" s="29">
        <v>0</v>
      </c>
    </row>
    <row r="498" spans="1:7" s="3" customFormat="1" ht="17.25" customHeight="1">
      <c r="A498" s="35" t="s">
        <v>174</v>
      </c>
      <c r="B498" s="31" t="s">
        <v>64</v>
      </c>
      <c r="C498" s="29">
        <f>SUM(C499:C512)</f>
        <v>18989.5</v>
      </c>
      <c r="D498" s="29">
        <f>SUM(D499:D512)</f>
        <v>0</v>
      </c>
      <c r="E498" s="29">
        <f>SUM(E499:E512)</f>
        <v>12977.699999999999</v>
      </c>
      <c r="F498" s="29">
        <f>SUM(F499:F512)</f>
        <v>2957.8</v>
      </c>
      <c r="G498" s="29">
        <f>SUM(G499:G512)</f>
        <v>3054</v>
      </c>
    </row>
    <row r="499" spans="1:7" ht="15" customHeight="1">
      <c r="A499" s="38"/>
      <c r="B499" s="36" t="s">
        <v>296</v>
      </c>
      <c r="C499" s="29">
        <f aca="true" t="shared" si="61" ref="C499:C509">SUM(D499:G499)</f>
        <v>3426.8</v>
      </c>
      <c r="D499" s="29">
        <v>0</v>
      </c>
      <c r="E499" s="29">
        <v>2760</v>
      </c>
      <c r="F499" s="29">
        <v>666.8</v>
      </c>
      <c r="G499" s="29">
        <v>0</v>
      </c>
    </row>
    <row r="500" spans="1:7" ht="15" customHeight="1">
      <c r="A500" s="38"/>
      <c r="B500" s="36" t="s">
        <v>220</v>
      </c>
      <c r="C500" s="29">
        <f t="shared" si="61"/>
        <v>2014.1000000000001</v>
      </c>
      <c r="D500" s="29">
        <v>0</v>
      </c>
      <c r="E500" s="29">
        <v>560.2</v>
      </c>
      <c r="F500" s="29">
        <v>1453.9</v>
      </c>
      <c r="G500" s="29">
        <v>0</v>
      </c>
    </row>
    <row r="501" spans="1:7" ht="15" customHeight="1">
      <c r="A501" s="38"/>
      <c r="B501" s="36" t="s">
        <v>221</v>
      </c>
      <c r="C501" s="29">
        <f t="shared" si="61"/>
        <v>1933</v>
      </c>
      <c r="D501" s="29">
        <v>0</v>
      </c>
      <c r="E501" s="29">
        <v>1358.1</v>
      </c>
      <c r="F501" s="29">
        <v>574.9</v>
      </c>
      <c r="G501" s="29">
        <v>0</v>
      </c>
    </row>
    <row r="502" spans="1:7" ht="15" customHeight="1">
      <c r="A502" s="38"/>
      <c r="B502" s="36" t="s">
        <v>222</v>
      </c>
      <c r="C502" s="29">
        <f t="shared" si="61"/>
        <v>2326.8</v>
      </c>
      <c r="D502" s="29">
        <v>0</v>
      </c>
      <c r="E502" s="29">
        <v>2064.9</v>
      </c>
      <c r="F502" s="29">
        <v>261.9</v>
      </c>
      <c r="G502" s="29">
        <v>0</v>
      </c>
    </row>
    <row r="503" spans="1:7" ht="15" customHeight="1">
      <c r="A503" s="38"/>
      <c r="B503" s="36" t="s">
        <v>223</v>
      </c>
      <c r="C503" s="29">
        <f t="shared" si="61"/>
        <v>1433.1</v>
      </c>
      <c r="D503" s="29">
        <v>0</v>
      </c>
      <c r="E503" s="29">
        <v>1433.1</v>
      </c>
      <c r="F503" s="29">
        <v>0</v>
      </c>
      <c r="G503" s="29">
        <v>0</v>
      </c>
    </row>
    <row r="504" spans="1:7" ht="15" customHeight="1">
      <c r="A504" s="38"/>
      <c r="B504" s="36" t="s">
        <v>224</v>
      </c>
      <c r="C504" s="29">
        <f t="shared" si="61"/>
        <v>1630.3</v>
      </c>
      <c r="D504" s="29">
        <v>0</v>
      </c>
      <c r="E504" s="29">
        <v>1630</v>
      </c>
      <c r="F504" s="29">
        <v>0.3</v>
      </c>
      <c r="G504" s="29">
        <v>0</v>
      </c>
    </row>
    <row r="505" spans="1:7" ht="15" customHeight="1">
      <c r="A505" s="38"/>
      <c r="B505" s="36" t="s">
        <v>9</v>
      </c>
      <c r="C505" s="29">
        <f t="shared" si="61"/>
        <v>4448</v>
      </c>
      <c r="D505" s="29">
        <v>0</v>
      </c>
      <c r="E505" s="29">
        <v>1678</v>
      </c>
      <c r="F505" s="29">
        <v>0</v>
      </c>
      <c r="G505" s="29">
        <v>2770</v>
      </c>
    </row>
    <row r="506" spans="1:7" ht="15" customHeight="1">
      <c r="A506" s="38"/>
      <c r="B506" s="36" t="s">
        <v>10</v>
      </c>
      <c r="C506" s="29">
        <f t="shared" si="61"/>
        <v>1493.4</v>
      </c>
      <c r="D506" s="29">
        <v>0</v>
      </c>
      <c r="E506" s="29">
        <v>1493.4</v>
      </c>
      <c r="F506" s="29">
        <v>0</v>
      </c>
      <c r="G506" s="29">
        <v>0</v>
      </c>
    </row>
    <row r="507" spans="1:7" ht="15" customHeight="1">
      <c r="A507" s="38"/>
      <c r="B507" s="36" t="s">
        <v>11</v>
      </c>
      <c r="C507" s="29">
        <f t="shared" si="61"/>
        <v>284</v>
      </c>
      <c r="D507" s="29">
        <v>0</v>
      </c>
      <c r="E507" s="29">
        <v>0</v>
      </c>
      <c r="F507" s="29">
        <v>0</v>
      </c>
      <c r="G507" s="29">
        <v>284</v>
      </c>
    </row>
    <row r="508" spans="1:7" ht="15" customHeight="1">
      <c r="A508" s="38"/>
      <c r="B508" s="36" t="s">
        <v>585</v>
      </c>
      <c r="C508" s="29">
        <f t="shared" si="61"/>
        <v>0</v>
      </c>
      <c r="D508" s="29">
        <v>0</v>
      </c>
      <c r="E508" s="29">
        <v>0</v>
      </c>
      <c r="F508" s="29">
        <v>0</v>
      </c>
      <c r="G508" s="29">
        <v>0</v>
      </c>
    </row>
    <row r="509" spans="1:7" ht="15" customHeight="1">
      <c r="A509" s="38"/>
      <c r="B509" s="36" t="s">
        <v>586</v>
      </c>
      <c r="C509" s="29">
        <f t="shared" si="61"/>
        <v>0</v>
      </c>
      <c r="D509" s="29">
        <v>0</v>
      </c>
      <c r="E509" s="29">
        <v>0</v>
      </c>
      <c r="F509" s="29">
        <v>0</v>
      </c>
      <c r="G509" s="29">
        <v>0</v>
      </c>
    </row>
    <row r="510" spans="1:7" ht="15" customHeight="1">
      <c r="A510" s="38"/>
      <c r="B510" s="36" t="s">
        <v>587</v>
      </c>
      <c r="C510" s="29">
        <f>SUM(D510:G510)</f>
        <v>0</v>
      </c>
      <c r="D510" s="29">
        <v>0</v>
      </c>
      <c r="E510" s="29">
        <v>0</v>
      </c>
      <c r="F510" s="29">
        <v>0</v>
      </c>
      <c r="G510" s="29">
        <v>0</v>
      </c>
    </row>
    <row r="511" spans="1:7" ht="15" customHeight="1">
      <c r="A511" s="38"/>
      <c r="B511" s="36" t="s">
        <v>588</v>
      </c>
      <c r="C511" s="29">
        <f>SUM(D511:G511)</f>
        <v>0</v>
      </c>
      <c r="D511" s="29">
        <v>0</v>
      </c>
      <c r="E511" s="29">
        <v>0</v>
      </c>
      <c r="F511" s="29">
        <v>0</v>
      </c>
      <c r="G511" s="29">
        <v>0</v>
      </c>
    </row>
    <row r="512" spans="1:7" ht="15" customHeight="1">
      <c r="A512" s="39"/>
      <c r="B512" s="36" t="s">
        <v>589</v>
      </c>
      <c r="C512" s="29">
        <f>SUM(D512:G512)</f>
        <v>0</v>
      </c>
      <c r="D512" s="29">
        <v>0</v>
      </c>
      <c r="E512" s="29">
        <v>0</v>
      </c>
      <c r="F512" s="29">
        <v>0</v>
      </c>
      <c r="G512" s="29">
        <v>0</v>
      </c>
    </row>
    <row r="513" spans="1:7" s="3" customFormat="1" ht="31.5" customHeight="1">
      <c r="A513" s="35" t="s">
        <v>609</v>
      </c>
      <c r="B513" s="31" t="s">
        <v>641</v>
      </c>
      <c r="C513" s="29">
        <f>SUM(C514:C527)</f>
        <v>17000</v>
      </c>
      <c r="D513" s="29">
        <f>SUM(D514:D527)</f>
        <v>0</v>
      </c>
      <c r="E513" s="29">
        <f>SUM(E514:E527)</f>
        <v>0</v>
      </c>
      <c r="F513" s="29">
        <f>SUM(F514:F527)</f>
        <v>9000</v>
      </c>
      <c r="G513" s="29">
        <f>SUM(G514:G527)</f>
        <v>8000</v>
      </c>
    </row>
    <row r="514" spans="1:7" ht="15" customHeight="1">
      <c r="A514" s="38"/>
      <c r="B514" s="36" t="s">
        <v>296</v>
      </c>
      <c r="C514" s="29">
        <f aca="true" t="shared" si="62" ref="C514:C524">SUM(D514:G514)</f>
        <v>0</v>
      </c>
      <c r="D514" s="29">
        <v>0</v>
      </c>
      <c r="E514" s="29">
        <v>0</v>
      </c>
      <c r="F514" s="29">
        <v>0</v>
      </c>
      <c r="G514" s="29">
        <v>0</v>
      </c>
    </row>
    <row r="515" spans="1:7" ht="15" customHeight="1">
      <c r="A515" s="38"/>
      <c r="B515" s="36" t="s">
        <v>220</v>
      </c>
      <c r="C515" s="29">
        <f t="shared" si="62"/>
        <v>0</v>
      </c>
      <c r="D515" s="29">
        <v>0</v>
      </c>
      <c r="E515" s="29">
        <v>0</v>
      </c>
      <c r="F515" s="29">
        <v>0</v>
      </c>
      <c r="G515" s="29">
        <v>0</v>
      </c>
    </row>
    <row r="516" spans="1:7" ht="15" customHeight="1">
      <c r="A516" s="38"/>
      <c r="B516" s="36" t="s">
        <v>221</v>
      </c>
      <c r="C516" s="29">
        <f t="shared" si="62"/>
        <v>0</v>
      </c>
      <c r="D516" s="29">
        <v>0</v>
      </c>
      <c r="E516" s="29">
        <v>0</v>
      </c>
      <c r="F516" s="29">
        <v>0</v>
      </c>
      <c r="G516" s="29">
        <v>0</v>
      </c>
    </row>
    <row r="517" spans="1:7" ht="15" customHeight="1">
      <c r="A517" s="38"/>
      <c r="B517" s="36" t="s">
        <v>222</v>
      </c>
      <c r="C517" s="29">
        <f t="shared" si="62"/>
        <v>0</v>
      </c>
      <c r="D517" s="29">
        <v>0</v>
      </c>
      <c r="E517" s="29">
        <v>0</v>
      </c>
      <c r="F517" s="29">
        <v>0</v>
      </c>
      <c r="G517" s="29">
        <v>0</v>
      </c>
    </row>
    <row r="518" spans="1:7" ht="15" customHeight="1">
      <c r="A518" s="38"/>
      <c r="B518" s="36" t="s">
        <v>223</v>
      </c>
      <c r="C518" s="29">
        <f t="shared" si="62"/>
        <v>0</v>
      </c>
      <c r="D518" s="29">
        <v>0</v>
      </c>
      <c r="E518" s="29">
        <v>0</v>
      </c>
      <c r="F518" s="29">
        <v>0</v>
      </c>
      <c r="G518" s="29">
        <v>0</v>
      </c>
    </row>
    <row r="519" spans="1:7" ht="15" customHeight="1">
      <c r="A519" s="38"/>
      <c r="B519" s="36" t="s">
        <v>224</v>
      </c>
      <c r="C519" s="29">
        <f t="shared" si="62"/>
        <v>0</v>
      </c>
      <c r="D519" s="29">
        <v>0</v>
      </c>
      <c r="E519" s="29">
        <v>0</v>
      </c>
      <c r="F519" s="29">
        <v>0</v>
      </c>
      <c r="G519" s="29">
        <v>0</v>
      </c>
    </row>
    <row r="520" spans="1:7" ht="15" customHeight="1">
      <c r="A520" s="38"/>
      <c r="B520" s="36" t="s">
        <v>9</v>
      </c>
      <c r="C520" s="29">
        <f t="shared" si="62"/>
        <v>0</v>
      </c>
      <c r="D520" s="29">
        <v>0</v>
      </c>
      <c r="E520" s="29">
        <v>0</v>
      </c>
      <c r="F520" s="29">
        <v>0</v>
      </c>
      <c r="G520" s="29">
        <v>0</v>
      </c>
    </row>
    <row r="521" spans="1:7" ht="15" customHeight="1">
      <c r="A521" s="38"/>
      <c r="B521" s="36" t="s">
        <v>10</v>
      </c>
      <c r="C521" s="29">
        <f t="shared" si="62"/>
        <v>0</v>
      </c>
      <c r="D521" s="29">
        <v>0</v>
      </c>
      <c r="E521" s="29">
        <v>0</v>
      </c>
      <c r="F521" s="29">
        <v>0</v>
      </c>
      <c r="G521" s="29">
        <v>0</v>
      </c>
    </row>
    <row r="522" spans="1:7" ht="15" customHeight="1">
      <c r="A522" s="38"/>
      <c r="B522" s="36" t="s">
        <v>11</v>
      </c>
      <c r="C522" s="29">
        <f t="shared" si="62"/>
        <v>1000</v>
      </c>
      <c r="D522" s="29">
        <v>0</v>
      </c>
      <c r="E522" s="29">
        <v>0</v>
      </c>
      <c r="F522" s="29">
        <v>1000</v>
      </c>
      <c r="G522" s="29">
        <v>0</v>
      </c>
    </row>
    <row r="523" spans="1:7" ht="15" customHeight="1">
      <c r="A523" s="38"/>
      <c r="B523" s="36" t="s">
        <v>585</v>
      </c>
      <c r="C523" s="29">
        <f t="shared" si="62"/>
        <v>6000</v>
      </c>
      <c r="D523" s="29">
        <v>0</v>
      </c>
      <c r="E523" s="29">
        <v>0</v>
      </c>
      <c r="F523" s="29">
        <v>3000</v>
      </c>
      <c r="G523" s="29">
        <v>3000</v>
      </c>
    </row>
    <row r="524" spans="1:7" ht="15" customHeight="1">
      <c r="A524" s="38"/>
      <c r="B524" s="36" t="s">
        <v>586</v>
      </c>
      <c r="C524" s="29">
        <f t="shared" si="62"/>
        <v>6000</v>
      </c>
      <c r="D524" s="29">
        <v>0</v>
      </c>
      <c r="E524" s="29">
        <v>0</v>
      </c>
      <c r="F524" s="29">
        <v>3000</v>
      </c>
      <c r="G524" s="29">
        <v>3000</v>
      </c>
    </row>
    <row r="525" spans="1:7" ht="15" customHeight="1">
      <c r="A525" s="38"/>
      <c r="B525" s="36" t="s">
        <v>587</v>
      </c>
      <c r="C525" s="29">
        <f>SUM(D525:G525)</f>
        <v>4000</v>
      </c>
      <c r="D525" s="29">
        <v>0</v>
      </c>
      <c r="E525" s="29">
        <v>0</v>
      </c>
      <c r="F525" s="29">
        <v>2000</v>
      </c>
      <c r="G525" s="29">
        <v>2000</v>
      </c>
    </row>
    <row r="526" spans="1:7" ht="15" customHeight="1">
      <c r="A526" s="38"/>
      <c r="B526" s="36" t="s">
        <v>588</v>
      </c>
      <c r="C526" s="29">
        <f>SUM(D526:G526)</f>
        <v>0</v>
      </c>
      <c r="D526" s="29">
        <v>0</v>
      </c>
      <c r="E526" s="29">
        <v>0</v>
      </c>
      <c r="F526" s="29">
        <v>0</v>
      </c>
      <c r="G526" s="29">
        <v>0</v>
      </c>
    </row>
    <row r="527" spans="1:7" ht="15" customHeight="1">
      <c r="A527" s="39"/>
      <c r="B527" s="36" t="s">
        <v>589</v>
      </c>
      <c r="C527" s="29">
        <f>SUM(D527:G527)</f>
        <v>0</v>
      </c>
      <c r="D527" s="29">
        <v>0</v>
      </c>
      <c r="E527" s="29">
        <v>0</v>
      </c>
      <c r="F527" s="29">
        <v>0</v>
      </c>
      <c r="G527" s="29">
        <v>0</v>
      </c>
    </row>
    <row r="528" spans="1:7" s="3" customFormat="1" ht="16.5" customHeight="1">
      <c r="A528" s="35" t="s">
        <v>610</v>
      </c>
      <c r="B528" s="31" t="s">
        <v>647</v>
      </c>
      <c r="C528" s="29">
        <f>SUM(C529:C542)</f>
        <v>11975.4</v>
      </c>
      <c r="D528" s="29">
        <f>SUM(D529:D542)</f>
        <v>0</v>
      </c>
      <c r="E528" s="29">
        <f>SUM(E529:E542)</f>
        <v>11975.4</v>
      </c>
      <c r="F528" s="29">
        <f>SUM(F529:F542)</f>
        <v>0</v>
      </c>
      <c r="G528" s="29">
        <f>SUM(G529:G542)</f>
        <v>0</v>
      </c>
    </row>
    <row r="529" spans="1:7" ht="15" customHeight="1">
      <c r="A529" s="38"/>
      <c r="B529" s="36" t="s">
        <v>296</v>
      </c>
      <c r="C529" s="29">
        <f aca="true" t="shared" si="63" ref="C529:C539">SUM(D529:G529)</f>
        <v>0</v>
      </c>
      <c r="D529" s="29">
        <v>0</v>
      </c>
      <c r="E529" s="29">
        <v>0</v>
      </c>
      <c r="F529" s="29">
        <v>0</v>
      </c>
      <c r="G529" s="29">
        <v>0</v>
      </c>
    </row>
    <row r="530" spans="1:7" ht="15" customHeight="1">
      <c r="A530" s="38"/>
      <c r="B530" s="36" t="s">
        <v>220</v>
      </c>
      <c r="C530" s="29">
        <f t="shared" si="63"/>
        <v>0</v>
      </c>
      <c r="D530" s="29">
        <v>0</v>
      </c>
      <c r="E530" s="29">
        <v>0</v>
      </c>
      <c r="F530" s="29">
        <v>0</v>
      </c>
      <c r="G530" s="29">
        <v>0</v>
      </c>
    </row>
    <row r="531" spans="1:7" ht="15" customHeight="1">
      <c r="A531" s="38"/>
      <c r="B531" s="36" t="s">
        <v>221</v>
      </c>
      <c r="C531" s="29">
        <f t="shared" si="63"/>
        <v>0</v>
      </c>
      <c r="D531" s="29">
        <v>0</v>
      </c>
      <c r="E531" s="29">
        <v>0</v>
      </c>
      <c r="F531" s="29">
        <v>0</v>
      </c>
      <c r="G531" s="29">
        <v>0</v>
      </c>
    </row>
    <row r="532" spans="1:7" ht="15" customHeight="1">
      <c r="A532" s="38"/>
      <c r="B532" s="36" t="s">
        <v>222</v>
      </c>
      <c r="C532" s="29">
        <f t="shared" si="63"/>
        <v>0</v>
      </c>
      <c r="D532" s="29">
        <v>0</v>
      </c>
      <c r="E532" s="29">
        <v>0</v>
      </c>
      <c r="F532" s="29">
        <v>0</v>
      </c>
      <c r="G532" s="29">
        <v>0</v>
      </c>
    </row>
    <row r="533" spans="1:7" ht="15" customHeight="1">
      <c r="A533" s="38"/>
      <c r="B533" s="36" t="s">
        <v>223</v>
      </c>
      <c r="C533" s="29">
        <f t="shared" si="63"/>
        <v>0</v>
      </c>
      <c r="D533" s="29">
        <v>0</v>
      </c>
      <c r="E533" s="29">
        <v>0</v>
      </c>
      <c r="F533" s="29">
        <v>0</v>
      </c>
      <c r="G533" s="29">
        <v>0</v>
      </c>
    </row>
    <row r="534" spans="1:7" ht="15" customHeight="1">
      <c r="A534" s="38"/>
      <c r="B534" s="36" t="s">
        <v>224</v>
      </c>
      <c r="C534" s="29">
        <f t="shared" si="63"/>
        <v>0</v>
      </c>
      <c r="D534" s="29">
        <v>0</v>
      </c>
      <c r="E534" s="29">
        <v>0</v>
      </c>
      <c r="F534" s="29">
        <v>0</v>
      </c>
      <c r="G534" s="29">
        <v>0</v>
      </c>
    </row>
    <row r="535" spans="1:7" ht="15" customHeight="1">
      <c r="A535" s="38"/>
      <c r="B535" s="36" t="s">
        <v>9</v>
      </c>
      <c r="C535" s="29">
        <f t="shared" si="63"/>
        <v>0</v>
      </c>
      <c r="D535" s="29">
        <v>0</v>
      </c>
      <c r="E535" s="29">
        <v>0</v>
      </c>
      <c r="F535" s="29">
        <v>0</v>
      </c>
      <c r="G535" s="29">
        <v>0</v>
      </c>
    </row>
    <row r="536" spans="1:7" ht="15" customHeight="1">
      <c r="A536" s="38"/>
      <c r="B536" s="36" t="s">
        <v>10</v>
      </c>
      <c r="C536" s="29">
        <f t="shared" si="63"/>
        <v>0</v>
      </c>
      <c r="D536" s="29">
        <v>0</v>
      </c>
      <c r="E536" s="29">
        <v>0</v>
      </c>
      <c r="F536" s="29">
        <v>0</v>
      </c>
      <c r="G536" s="29">
        <v>0</v>
      </c>
    </row>
    <row r="537" spans="1:7" ht="15" customHeight="1">
      <c r="A537" s="38"/>
      <c r="B537" s="36" t="s">
        <v>11</v>
      </c>
      <c r="C537" s="29">
        <f t="shared" si="63"/>
        <v>378</v>
      </c>
      <c r="D537" s="29">
        <v>0</v>
      </c>
      <c r="E537" s="29">
        <v>378</v>
      </c>
      <c r="F537" s="29">
        <v>0</v>
      </c>
      <c r="G537" s="29">
        <v>0</v>
      </c>
    </row>
    <row r="538" spans="1:7" ht="15" customHeight="1">
      <c r="A538" s="38"/>
      <c r="B538" s="36" t="s">
        <v>585</v>
      </c>
      <c r="C538" s="29">
        <f t="shared" si="63"/>
        <v>2317.4</v>
      </c>
      <c r="D538" s="29">
        <v>0</v>
      </c>
      <c r="E538" s="29">
        <v>2317.4</v>
      </c>
      <c r="F538" s="29">
        <v>0</v>
      </c>
      <c r="G538" s="29">
        <v>0</v>
      </c>
    </row>
    <row r="539" spans="1:7" ht="15" customHeight="1">
      <c r="A539" s="38"/>
      <c r="B539" s="36" t="s">
        <v>586</v>
      </c>
      <c r="C539" s="29">
        <f t="shared" si="63"/>
        <v>2320</v>
      </c>
      <c r="D539" s="29">
        <v>0</v>
      </c>
      <c r="E539" s="29">
        <v>2320</v>
      </c>
      <c r="F539" s="29">
        <v>0</v>
      </c>
      <c r="G539" s="29">
        <v>0</v>
      </c>
    </row>
    <row r="540" spans="1:7" ht="15" customHeight="1">
      <c r="A540" s="38"/>
      <c r="B540" s="36" t="s">
        <v>587</v>
      </c>
      <c r="C540" s="29">
        <f>SUM(D540:G540)</f>
        <v>2320</v>
      </c>
      <c r="D540" s="29">
        <v>0</v>
      </c>
      <c r="E540" s="29">
        <v>2320</v>
      </c>
      <c r="F540" s="29">
        <v>0</v>
      </c>
      <c r="G540" s="29">
        <v>0</v>
      </c>
    </row>
    <row r="541" spans="1:7" ht="15" customHeight="1">
      <c r="A541" s="38"/>
      <c r="B541" s="36" t="s">
        <v>588</v>
      </c>
      <c r="C541" s="29">
        <f>SUM(D541:G541)</f>
        <v>2320</v>
      </c>
      <c r="D541" s="29">
        <v>0</v>
      </c>
      <c r="E541" s="29">
        <v>2320</v>
      </c>
      <c r="F541" s="29">
        <v>0</v>
      </c>
      <c r="G541" s="29">
        <v>0</v>
      </c>
    </row>
    <row r="542" spans="1:7" ht="15" customHeight="1">
      <c r="A542" s="39"/>
      <c r="B542" s="57" t="s">
        <v>589</v>
      </c>
      <c r="C542" s="29">
        <f>SUM(D542:G542)</f>
        <v>2320</v>
      </c>
      <c r="D542" s="29">
        <v>0</v>
      </c>
      <c r="E542" s="29">
        <v>2320</v>
      </c>
      <c r="F542" s="29">
        <v>0</v>
      </c>
      <c r="G542" s="29">
        <v>0</v>
      </c>
    </row>
    <row r="543" spans="1:7" s="3" customFormat="1" ht="31.5" customHeight="1">
      <c r="A543" s="152" t="s">
        <v>642</v>
      </c>
      <c r="B543" s="26" t="s">
        <v>646</v>
      </c>
      <c r="C543" s="153">
        <f>SUM(C544:C557)</f>
        <v>4204.5</v>
      </c>
      <c r="D543" s="29">
        <f>SUM(D544:D557)</f>
        <v>4144</v>
      </c>
      <c r="E543" s="29">
        <f>SUM(E544:E557)</f>
        <v>0</v>
      </c>
      <c r="F543" s="29">
        <f>SUM(F544:F557)</f>
        <v>60.5</v>
      </c>
      <c r="G543" s="29">
        <f>SUM(G544:G557)</f>
        <v>0</v>
      </c>
    </row>
    <row r="544" spans="1:7" ht="15" customHeight="1">
      <c r="A544" s="38"/>
      <c r="B544" s="53" t="s">
        <v>296</v>
      </c>
      <c r="C544" s="29">
        <f aca="true" t="shared" si="64" ref="C544:C554">SUM(D544:G544)</f>
        <v>0</v>
      </c>
      <c r="D544" s="29">
        <v>0</v>
      </c>
      <c r="E544" s="29">
        <v>0</v>
      </c>
      <c r="F544" s="29">
        <v>0</v>
      </c>
      <c r="G544" s="29">
        <v>0</v>
      </c>
    </row>
    <row r="545" spans="1:7" ht="15" customHeight="1">
      <c r="A545" s="38"/>
      <c r="B545" s="36" t="s">
        <v>220</v>
      </c>
      <c r="C545" s="29">
        <f t="shared" si="64"/>
        <v>0</v>
      </c>
      <c r="D545" s="29">
        <v>0</v>
      </c>
      <c r="E545" s="29">
        <v>0</v>
      </c>
      <c r="F545" s="29">
        <v>0</v>
      </c>
      <c r="G545" s="29">
        <v>0</v>
      </c>
    </row>
    <row r="546" spans="1:7" ht="15" customHeight="1">
      <c r="A546" s="38"/>
      <c r="B546" s="36" t="s">
        <v>221</v>
      </c>
      <c r="C546" s="29">
        <f t="shared" si="64"/>
        <v>0</v>
      </c>
      <c r="D546" s="29">
        <v>0</v>
      </c>
      <c r="E546" s="29">
        <v>0</v>
      </c>
      <c r="F546" s="29">
        <v>0</v>
      </c>
      <c r="G546" s="29">
        <v>0</v>
      </c>
    </row>
    <row r="547" spans="1:7" ht="15" customHeight="1">
      <c r="A547" s="38"/>
      <c r="B547" s="36" t="s">
        <v>222</v>
      </c>
      <c r="C547" s="29">
        <f t="shared" si="64"/>
        <v>0</v>
      </c>
      <c r="D547" s="29">
        <v>0</v>
      </c>
      <c r="E547" s="29">
        <v>0</v>
      </c>
      <c r="F547" s="29">
        <v>0</v>
      </c>
      <c r="G547" s="29">
        <v>0</v>
      </c>
    </row>
    <row r="548" spans="1:7" ht="15" customHeight="1">
      <c r="A548" s="38"/>
      <c r="B548" s="36" t="s">
        <v>223</v>
      </c>
      <c r="C548" s="29">
        <f t="shared" si="64"/>
        <v>0</v>
      </c>
      <c r="D548" s="29">
        <v>0</v>
      </c>
      <c r="E548" s="29">
        <v>0</v>
      </c>
      <c r="F548" s="29">
        <v>0</v>
      </c>
      <c r="G548" s="29">
        <v>0</v>
      </c>
    </row>
    <row r="549" spans="1:7" ht="15" customHeight="1">
      <c r="A549" s="38"/>
      <c r="B549" s="36" t="s">
        <v>224</v>
      </c>
      <c r="C549" s="29">
        <f t="shared" si="64"/>
        <v>0</v>
      </c>
      <c r="D549" s="29">
        <v>0</v>
      </c>
      <c r="E549" s="29">
        <v>0</v>
      </c>
      <c r="F549" s="29">
        <v>0</v>
      </c>
      <c r="G549" s="29">
        <v>0</v>
      </c>
    </row>
    <row r="550" spans="1:7" ht="15" customHeight="1">
      <c r="A550" s="38"/>
      <c r="B550" s="36" t="s">
        <v>9</v>
      </c>
      <c r="C550" s="29">
        <f t="shared" si="64"/>
        <v>0</v>
      </c>
      <c r="D550" s="29">
        <v>0</v>
      </c>
      <c r="E550" s="29">
        <v>0</v>
      </c>
      <c r="F550" s="29">
        <v>0</v>
      </c>
      <c r="G550" s="29">
        <v>0</v>
      </c>
    </row>
    <row r="551" spans="1:7" ht="15" customHeight="1">
      <c r="A551" s="38"/>
      <c r="B551" s="36" t="s">
        <v>10</v>
      </c>
      <c r="C551" s="29">
        <f t="shared" si="64"/>
        <v>0</v>
      </c>
      <c r="D551" s="29">
        <v>0</v>
      </c>
      <c r="E551" s="29">
        <v>0</v>
      </c>
      <c r="F551" s="29">
        <v>0</v>
      </c>
      <c r="G551" s="29">
        <v>0</v>
      </c>
    </row>
    <row r="552" spans="1:7" ht="15" customHeight="1">
      <c r="A552" s="38"/>
      <c r="B552" s="36" t="s">
        <v>11</v>
      </c>
      <c r="C552" s="29">
        <f t="shared" si="64"/>
        <v>704.5</v>
      </c>
      <c r="D552" s="29">
        <v>694</v>
      </c>
      <c r="E552" s="29">
        <v>0</v>
      </c>
      <c r="F552" s="29">
        <v>10.5</v>
      </c>
      <c r="G552" s="29">
        <v>0</v>
      </c>
    </row>
    <row r="553" spans="1:7" ht="15" customHeight="1">
      <c r="A553" s="38"/>
      <c r="B553" s="36" t="s">
        <v>585</v>
      </c>
      <c r="C553" s="29">
        <f t="shared" si="64"/>
        <v>700</v>
      </c>
      <c r="D553" s="29">
        <v>690</v>
      </c>
      <c r="E553" s="29">
        <v>0</v>
      </c>
      <c r="F553" s="29">
        <v>10</v>
      </c>
      <c r="G553" s="29">
        <v>0</v>
      </c>
    </row>
    <row r="554" spans="1:7" ht="15" customHeight="1">
      <c r="A554" s="38"/>
      <c r="B554" s="36" t="s">
        <v>586</v>
      </c>
      <c r="C554" s="29">
        <f t="shared" si="64"/>
        <v>700</v>
      </c>
      <c r="D554" s="29">
        <v>690</v>
      </c>
      <c r="E554" s="29">
        <v>0</v>
      </c>
      <c r="F554" s="29">
        <v>10</v>
      </c>
      <c r="G554" s="29">
        <v>0</v>
      </c>
    </row>
    <row r="555" spans="1:7" ht="15" customHeight="1">
      <c r="A555" s="38"/>
      <c r="B555" s="36" t="s">
        <v>587</v>
      </c>
      <c r="C555" s="29">
        <f>SUM(D555:G555)</f>
        <v>700</v>
      </c>
      <c r="D555" s="29">
        <v>690</v>
      </c>
      <c r="E555" s="29">
        <v>0</v>
      </c>
      <c r="F555" s="29">
        <v>10</v>
      </c>
      <c r="G555" s="29">
        <v>0</v>
      </c>
    </row>
    <row r="556" spans="1:7" ht="15" customHeight="1">
      <c r="A556" s="38"/>
      <c r="B556" s="36" t="s">
        <v>588</v>
      </c>
      <c r="C556" s="29">
        <f>SUM(D556:G556)</f>
        <v>700</v>
      </c>
      <c r="D556" s="29">
        <v>690</v>
      </c>
      <c r="E556" s="29">
        <v>0</v>
      </c>
      <c r="F556" s="29">
        <v>10</v>
      </c>
      <c r="G556" s="29">
        <v>0</v>
      </c>
    </row>
    <row r="557" spans="1:7" ht="15" customHeight="1">
      <c r="A557" s="39"/>
      <c r="B557" s="36" t="s">
        <v>589</v>
      </c>
      <c r="C557" s="29">
        <f>SUM(D557:G557)</f>
        <v>700</v>
      </c>
      <c r="D557" s="29">
        <v>690</v>
      </c>
      <c r="E557" s="29">
        <v>0</v>
      </c>
      <c r="F557" s="29">
        <v>10</v>
      </c>
      <c r="G557" s="29">
        <v>0</v>
      </c>
    </row>
    <row r="558" spans="1:7" s="3" customFormat="1" ht="79.5" customHeight="1">
      <c r="A558" s="35" t="s">
        <v>383</v>
      </c>
      <c r="B558" s="31" t="s">
        <v>147</v>
      </c>
      <c r="C558" s="29">
        <f>SUM(C559:C572)</f>
        <v>160540.9</v>
      </c>
      <c r="D558" s="29">
        <f>SUM(D559:D572)</f>
        <v>0</v>
      </c>
      <c r="E558" s="29">
        <f>SUM(E559:E572)</f>
        <v>47814.7</v>
      </c>
      <c r="F558" s="29">
        <f>SUM(F559:F572)</f>
        <v>83796.7</v>
      </c>
      <c r="G558" s="29">
        <f>SUM(G559:G572)</f>
        <v>28929.499999999996</v>
      </c>
    </row>
    <row r="559" spans="1:7" ht="15" customHeight="1">
      <c r="A559" s="38"/>
      <c r="B559" s="36" t="s">
        <v>296</v>
      </c>
      <c r="C559" s="29">
        <f aca="true" t="shared" si="65" ref="C559:C569">SUM(D559:G559)</f>
        <v>14988.300000000001</v>
      </c>
      <c r="D559" s="29">
        <v>0</v>
      </c>
      <c r="E559" s="29">
        <v>600.6</v>
      </c>
      <c r="F559" s="29">
        <v>11444.7</v>
      </c>
      <c r="G559" s="29">
        <v>2943</v>
      </c>
    </row>
    <row r="560" spans="1:7" ht="15" customHeight="1">
      <c r="A560" s="38"/>
      <c r="B560" s="36" t="s">
        <v>220</v>
      </c>
      <c r="C560" s="29">
        <f t="shared" si="65"/>
        <v>13304</v>
      </c>
      <c r="D560" s="29">
        <v>0</v>
      </c>
      <c r="E560" s="29">
        <v>661.2</v>
      </c>
      <c r="F560" s="29">
        <v>12642.8</v>
      </c>
      <c r="G560" s="29">
        <v>0</v>
      </c>
    </row>
    <row r="561" spans="1:7" ht="15" customHeight="1">
      <c r="A561" s="38"/>
      <c r="B561" s="36" t="s">
        <v>221</v>
      </c>
      <c r="C561" s="29">
        <f t="shared" si="65"/>
        <v>12443.3</v>
      </c>
      <c r="D561" s="29">
        <v>0</v>
      </c>
      <c r="E561" s="29">
        <v>716.1</v>
      </c>
      <c r="F561" s="29">
        <v>8698.3</v>
      </c>
      <c r="G561" s="29">
        <v>3028.9</v>
      </c>
    </row>
    <row r="562" spans="1:7" ht="15" customHeight="1">
      <c r="A562" s="38"/>
      <c r="B562" s="36" t="s">
        <v>222</v>
      </c>
      <c r="C562" s="29">
        <f t="shared" si="65"/>
        <v>11045.1</v>
      </c>
      <c r="D562" s="29">
        <v>0</v>
      </c>
      <c r="E562" s="29">
        <v>0</v>
      </c>
      <c r="F562" s="29">
        <v>6943.1</v>
      </c>
      <c r="G562" s="29">
        <v>4102</v>
      </c>
    </row>
    <row r="563" spans="1:7" ht="15" customHeight="1">
      <c r="A563" s="38"/>
      <c r="B563" s="36" t="s">
        <v>223</v>
      </c>
      <c r="C563" s="29">
        <f t="shared" si="65"/>
        <v>15235.099999999999</v>
      </c>
      <c r="D563" s="29">
        <v>0</v>
      </c>
      <c r="E563" s="29">
        <v>7417.9</v>
      </c>
      <c r="F563" s="29">
        <v>5535.5</v>
      </c>
      <c r="G563" s="29">
        <v>2281.7</v>
      </c>
    </row>
    <row r="564" spans="1:7" ht="15" customHeight="1">
      <c r="A564" s="38"/>
      <c r="B564" s="36" t="s">
        <v>224</v>
      </c>
      <c r="C564" s="29">
        <f t="shared" si="65"/>
        <v>25697.000000000004</v>
      </c>
      <c r="D564" s="29">
        <v>0</v>
      </c>
      <c r="E564" s="29">
        <v>8721.7</v>
      </c>
      <c r="F564" s="29">
        <v>9931.6</v>
      </c>
      <c r="G564" s="29">
        <v>7043.7</v>
      </c>
    </row>
    <row r="565" spans="1:7" ht="15" customHeight="1">
      <c r="A565" s="38"/>
      <c r="B565" s="36" t="s">
        <v>9</v>
      </c>
      <c r="C565" s="29">
        <f t="shared" si="65"/>
        <v>25118.6</v>
      </c>
      <c r="D565" s="29">
        <v>0</v>
      </c>
      <c r="E565" s="29">
        <v>9647.8</v>
      </c>
      <c r="F565" s="29">
        <v>10274.9</v>
      </c>
      <c r="G565" s="29">
        <v>5195.9</v>
      </c>
    </row>
    <row r="566" spans="1:7" ht="15" customHeight="1">
      <c r="A566" s="38"/>
      <c r="B566" s="36" t="s">
        <v>10</v>
      </c>
      <c r="C566" s="29">
        <f t="shared" si="65"/>
        <v>22997.3</v>
      </c>
      <c r="D566" s="29">
        <v>0</v>
      </c>
      <c r="E566" s="29">
        <v>10149.8</v>
      </c>
      <c r="F566" s="29">
        <v>10565.8</v>
      </c>
      <c r="G566" s="29">
        <v>2281.7</v>
      </c>
    </row>
    <row r="567" spans="1:7" ht="15" customHeight="1">
      <c r="A567" s="38"/>
      <c r="B567" s="36" t="s">
        <v>11</v>
      </c>
      <c r="C567" s="29">
        <f t="shared" si="65"/>
        <v>19712.2</v>
      </c>
      <c r="D567" s="29">
        <v>0</v>
      </c>
      <c r="E567" s="29">
        <v>9899.6</v>
      </c>
      <c r="F567" s="29">
        <v>7760.000000000001</v>
      </c>
      <c r="G567" s="29">
        <v>2052.6</v>
      </c>
    </row>
    <row r="568" spans="1:7" ht="15" customHeight="1">
      <c r="A568" s="38"/>
      <c r="B568" s="36" t="s">
        <v>585</v>
      </c>
      <c r="C568" s="29">
        <f t="shared" si="65"/>
        <v>0</v>
      </c>
      <c r="D568" s="29">
        <v>0</v>
      </c>
      <c r="E568" s="29">
        <v>0</v>
      </c>
      <c r="F568" s="29">
        <v>0</v>
      </c>
      <c r="G568" s="29">
        <v>0</v>
      </c>
    </row>
    <row r="569" spans="1:7" ht="15" customHeight="1">
      <c r="A569" s="38"/>
      <c r="B569" s="36" t="s">
        <v>586</v>
      </c>
      <c r="C569" s="29">
        <f t="shared" si="65"/>
        <v>0</v>
      </c>
      <c r="D569" s="29">
        <v>0</v>
      </c>
      <c r="E569" s="29">
        <v>0</v>
      </c>
      <c r="F569" s="29">
        <v>0</v>
      </c>
      <c r="G569" s="29">
        <v>0</v>
      </c>
    </row>
    <row r="570" spans="1:7" ht="15" customHeight="1">
      <c r="A570" s="38"/>
      <c r="B570" s="36" t="s">
        <v>587</v>
      </c>
      <c r="C570" s="29">
        <f>SUM(D570:G570)</f>
        <v>0</v>
      </c>
      <c r="D570" s="29">
        <v>0</v>
      </c>
      <c r="E570" s="29">
        <v>0</v>
      </c>
      <c r="F570" s="29">
        <v>0</v>
      </c>
      <c r="G570" s="29">
        <v>0</v>
      </c>
    </row>
    <row r="571" spans="1:7" ht="15" customHeight="1">
      <c r="A571" s="38"/>
      <c r="B571" s="36" t="s">
        <v>588</v>
      </c>
      <c r="C571" s="29">
        <f>SUM(D571:G571)</f>
        <v>0</v>
      </c>
      <c r="D571" s="29">
        <v>0</v>
      </c>
      <c r="E571" s="29">
        <v>0</v>
      </c>
      <c r="F571" s="29">
        <v>0</v>
      </c>
      <c r="G571" s="29">
        <v>0</v>
      </c>
    </row>
    <row r="572" spans="1:7" ht="15" customHeight="1">
      <c r="A572" s="39"/>
      <c r="B572" s="36" t="s">
        <v>589</v>
      </c>
      <c r="C572" s="29">
        <f>SUM(D572:G572)</f>
        <v>0</v>
      </c>
      <c r="D572" s="29">
        <v>0</v>
      </c>
      <c r="E572" s="29">
        <v>0</v>
      </c>
      <c r="F572" s="29">
        <v>0</v>
      </c>
      <c r="G572" s="29">
        <v>0</v>
      </c>
    </row>
    <row r="573" spans="1:7" s="3" customFormat="1" ht="33" customHeight="1">
      <c r="A573" s="35" t="s">
        <v>611</v>
      </c>
      <c r="B573" s="31" t="s">
        <v>643</v>
      </c>
      <c r="C573" s="29">
        <f>SUM(C574:C587)</f>
        <v>2934.5</v>
      </c>
      <c r="D573" s="29">
        <f>SUM(D574:D587)</f>
        <v>0</v>
      </c>
      <c r="E573" s="29">
        <f>SUM(E574:E587)</f>
        <v>0</v>
      </c>
      <c r="F573" s="29">
        <f>SUM(F574:F587)</f>
        <v>2934.5</v>
      </c>
      <c r="G573" s="29">
        <f>SUM(G574:G587)</f>
        <v>0</v>
      </c>
    </row>
    <row r="574" spans="1:7" ht="15" customHeight="1">
      <c r="A574" s="38"/>
      <c r="B574" s="36" t="s">
        <v>296</v>
      </c>
      <c r="C574" s="29">
        <f aca="true" t="shared" si="66" ref="C574:C584">SUM(D574:G574)</f>
        <v>0</v>
      </c>
      <c r="D574" s="29">
        <v>0</v>
      </c>
      <c r="E574" s="29">
        <v>0</v>
      </c>
      <c r="F574" s="29">
        <v>0</v>
      </c>
      <c r="G574" s="29">
        <v>0</v>
      </c>
    </row>
    <row r="575" spans="1:7" ht="15" customHeight="1">
      <c r="A575" s="38"/>
      <c r="B575" s="36" t="s">
        <v>220</v>
      </c>
      <c r="C575" s="29">
        <f t="shared" si="66"/>
        <v>0</v>
      </c>
      <c r="D575" s="29">
        <v>0</v>
      </c>
      <c r="E575" s="29">
        <v>0</v>
      </c>
      <c r="F575" s="29">
        <v>0</v>
      </c>
      <c r="G575" s="29">
        <v>0</v>
      </c>
    </row>
    <row r="576" spans="1:7" ht="15" customHeight="1">
      <c r="A576" s="38"/>
      <c r="B576" s="36" t="s">
        <v>221</v>
      </c>
      <c r="C576" s="29">
        <f t="shared" si="66"/>
        <v>0</v>
      </c>
      <c r="D576" s="29">
        <v>0</v>
      </c>
      <c r="E576" s="29">
        <v>0</v>
      </c>
      <c r="F576" s="29">
        <v>0</v>
      </c>
      <c r="G576" s="29">
        <v>0</v>
      </c>
    </row>
    <row r="577" spans="1:7" ht="15" customHeight="1">
      <c r="A577" s="38"/>
      <c r="B577" s="36" t="s">
        <v>222</v>
      </c>
      <c r="C577" s="29">
        <f t="shared" si="66"/>
        <v>0</v>
      </c>
      <c r="D577" s="29">
        <v>0</v>
      </c>
      <c r="E577" s="29">
        <v>0</v>
      </c>
      <c r="F577" s="29">
        <v>0</v>
      </c>
      <c r="G577" s="29">
        <v>0</v>
      </c>
    </row>
    <row r="578" spans="1:7" ht="15" customHeight="1">
      <c r="A578" s="38"/>
      <c r="B578" s="36" t="s">
        <v>223</v>
      </c>
      <c r="C578" s="29">
        <f t="shared" si="66"/>
        <v>0</v>
      </c>
      <c r="D578" s="29">
        <v>0</v>
      </c>
      <c r="E578" s="29">
        <v>0</v>
      </c>
      <c r="F578" s="29">
        <v>0</v>
      </c>
      <c r="G578" s="29">
        <v>0</v>
      </c>
    </row>
    <row r="579" spans="1:7" ht="15" customHeight="1">
      <c r="A579" s="38"/>
      <c r="B579" s="36" t="s">
        <v>224</v>
      </c>
      <c r="C579" s="29">
        <f t="shared" si="66"/>
        <v>0</v>
      </c>
      <c r="D579" s="29">
        <v>0</v>
      </c>
      <c r="E579" s="29">
        <v>0</v>
      </c>
      <c r="F579" s="29">
        <v>0</v>
      </c>
      <c r="G579" s="29">
        <v>0</v>
      </c>
    </row>
    <row r="580" spans="1:7" ht="15" customHeight="1">
      <c r="A580" s="38"/>
      <c r="B580" s="36" t="s">
        <v>9</v>
      </c>
      <c r="C580" s="29">
        <f t="shared" si="66"/>
        <v>0</v>
      </c>
      <c r="D580" s="29">
        <v>0</v>
      </c>
      <c r="E580" s="29">
        <v>0</v>
      </c>
      <c r="F580" s="29">
        <v>0</v>
      </c>
      <c r="G580" s="29">
        <v>0</v>
      </c>
    </row>
    <row r="581" spans="1:7" ht="15" customHeight="1">
      <c r="A581" s="38"/>
      <c r="B581" s="36" t="s">
        <v>10</v>
      </c>
      <c r="C581" s="29">
        <f t="shared" si="66"/>
        <v>0</v>
      </c>
      <c r="D581" s="29">
        <v>0</v>
      </c>
      <c r="E581" s="29">
        <v>0</v>
      </c>
      <c r="F581" s="29">
        <v>0</v>
      </c>
      <c r="G581" s="29">
        <v>0</v>
      </c>
    </row>
    <row r="582" spans="1:7" ht="15" customHeight="1">
      <c r="A582" s="38"/>
      <c r="B582" s="36" t="s">
        <v>11</v>
      </c>
      <c r="C582" s="29">
        <f t="shared" si="66"/>
        <v>0</v>
      </c>
      <c r="D582" s="29">
        <v>0</v>
      </c>
      <c r="E582" s="29">
        <v>0</v>
      </c>
      <c r="F582" s="29">
        <v>0</v>
      </c>
      <c r="G582" s="29">
        <v>0</v>
      </c>
    </row>
    <row r="583" spans="1:7" ht="15" customHeight="1">
      <c r="A583" s="38"/>
      <c r="B583" s="36" t="s">
        <v>585</v>
      </c>
      <c r="C583" s="29">
        <f t="shared" si="66"/>
        <v>586.9</v>
      </c>
      <c r="D583" s="29">
        <v>0</v>
      </c>
      <c r="E583" s="29">
        <v>0</v>
      </c>
      <c r="F583" s="29">
        <v>586.9</v>
      </c>
      <c r="G583" s="29">
        <v>0</v>
      </c>
    </row>
    <row r="584" spans="1:7" ht="15" customHeight="1">
      <c r="A584" s="38"/>
      <c r="B584" s="36" t="s">
        <v>586</v>
      </c>
      <c r="C584" s="29">
        <f t="shared" si="66"/>
        <v>586.9</v>
      </c>
      <c r="D584" s="29">
        <v>0</v>
      </c>
      <c r="E584" s="29">
        <v>0</v>
      </c>
      <c r="F584" s="29">
        <v>586.9</v>
      </c>
      <c r="G584" s="29">
        <v>0</v>
      </c>
    </row>
    <row r="585" spans="1:7" ht="15" customHeight="1">
      <c r="A585" s="38"/>
      <c r="B585" s="36" t="s">
        <v>587</v>
      </c>
      <c r="C585" s="29">
        <f>SUM(D585:G585)</f>
        <v>586.9</v>
      </c>
      <c r="D585" s="29">
        <v>0</v>
      </c>
      <c r="E585" s="29">
        <v>0</v>
      </c>
      <c r="F585" s="29">
        <v>586.9</v>
      </c>
      <c r="G585" s="29">
        <v>0</v>
      </c>
    </row>
    <row r="586" spans="1:7" ht="15" customHeight="1">
      <c r="A586" s="38"/>
      <c r="B586" s="36" t="s">
        <v>588</v>
      </c>
      <c r="C586" s="29">
        <f>SUM(D586:G586)</f>
        <v>586.9</v>
      </c>
      <c r="D586" s="29">
        <v>0</v>
      </c>
      <c r="E586" s="29">
        <v>0</v>
      </c>
      <c r="F586" s="29">
        <v>586.9</v>
      </c>
      <c r="G586" s="29">
        <v>0</v>
      </c>
    </row>
    <row r="587" spans="1:7" ht="15" customHeight="1">
      <c r="A587" s="39"/>
      <c r="B587" s="36" t="s">
        <v>589</v>
      </c>
      <c r="C587" s="29">
        <f>SUM(D587:G587)</f>
        <v>586.9</v>
      </c>
      <c r="D587" s="29">
        <v>0</v>
      </c>
      <c r="E587" s="29">
        <v>0</v>
      </c>
      <c r="F587" s="29">
        <v>586.9</v>
      </c>
      <c r="G587" s="29">
        <v>0</v>
      </c>
    </row>
    <row r="588" spans="1:7" s="3" customFormat="1" ht="16.5" customHeight="1">
      <c r="A588" s="35" t="s">
        <v>152</v>
      </c>
      <c r="B588" s="31" t="s">
        <v>144</v>
      </c>
      <c r="C588" s="29">
        <f>SUM(C589:C602)</f>
        <v>31191.2</v>
      </c>
      <c r="D588" s="29">
        <f>SUM(D589:D602)</f>
        <v>0</v>
      </c>
      <c r="E588" s="29">
        <f>SUM(E589:E602)</f>
        <v>26665.3</v>
      </c>
      <c r="F588" s="29">
        <f>SUM(F589:F602)</f>
        <v>4525.9</v>
      </c>
      <c r="G588" s="29">
        <f>SUM(G589:G602)</f>
        <v>0</v>
      </c>
    </row>
    <row r="589" spans="1:7" ht="15" customHeight="1">
      <c r="A589" s="38"/>
      <c r="B589" s="36" t="s">
        <v>296</v>
      </c>
      <c r="C589" s="29">
        <f aca="true" t="shared" si="67" ref="C589:C599">SUM(D589:G589)</f>
        <v>4166</v>
      </c>
      <c r="D589" s="29">
        <v>0</v>
      </c>
      <c r="E589" s="29">
        <v>3800</v>
      </c>
      <c r="F589" s="29">
        <v>366</v>
      </c>
      <c r="G589" s="29">
        <v>0</v>
      </c>
    </row>
    <row r="590" spans="1:7" ht="15" customHeight="1">
      <c r="A590" s="38"/>
      <c r="B590" s="36" t="s">
        <v>220</v>
      </c>
      <c r="C590" s="29">
        <f t="shared" si="67"/>
        <v>25146.2</v>
      </c>
      <c r="D590" s="29">
        <v>0</v>
      </c>
      <c r="E590" s="29">
        <v>21403.3</v>
      </c>
      <c r="F590" s="29">
        <v>3742.9</v>
      </c>
      <c r="G590" s="29">
        <v>0</v>
      </c>
    </row>
    <row r="591" spans="1:7" ht="15" customHeight="1">
      <c r="A591" s="38"/>
      <c r="B591" s="36" t="s">
        <v>221</v>
      </c>
      <c r="C591" s="29">
        <f t="shared" si="67"/>
        <v>1879</v>
      </c>
      <c r="D591" s="29">
        <v>0</v>
      </c>
      <c r="E591" s="29">
        <v>1462</v>
      </c>
      <c r="F591" s="29">
        <v>417</v>
      </c>
      <c r="G591" s="29">
        <v>0</v>
      </c>
    </row>
    <row r="592" spans="1:7" ht="15" customHeight="1">
      <c r="A592" s="38"/>
      <c r="B592" s="36" t="s">
        <v>222</v>
      </c>
      <c r="C592" s="29">
        <f t="shared" si="67"/>
        <v>0</v>
      </c>
      <c r="D592" s="29">
        <v>0</v>
      </c>
      <c r="E592" s="29">
        <v>0</v>
      </c>
      <c r="F592" s="29">
        <v>0</v>
      </c>
      <c r="G592" s="29">
        <v>0</v>
      </c>
    </row>
    <row r="593" spans="1:7" ht="15" customHeight="1">
      <c r="A593" s="38"/>
      <c r="B593" s="36" t="s">
        <v>223</v>
      </c>
      <c r="C593" s="29">
        <f t="shared" si="67"/>
        <v>0</v>
      </c>
      <c r="D593" s="29">
        <v>0</v>
      </c>
      <c r="E593" s="29">
        <v>0</v>
      </c>
      <c r="F593" s="29">
        <v>0</v>
      </c>
      <c r="G593" s="29">
        <v>0</v>
      </c>
    </row>
    <row r="594" spans="1:7" ht="15" customHeight="1">
      <c r="A594" s="38"/>
      <c r="B594" s="36" t="s">
        <v>224</v>
      </c>
      <c r="C594" s="29">
        <f t="shared" si="67"/>
        <v>0</v>
      </c>
      <c r="D594" s="29">
        <v>0</v>
      </c>
      <c r="E594" s="29">
        <v>0</v>
      </c>
      <c r="F594" s="29">
        <v>0</v>
      </c>
      <c r="G594" s="29">
        <v>0</v>
      </c>
    </row>
    <row r="595" spans="1:7" ht="15" customHeight="1">
      <c r="A595" s="38"/>
      <c r="B595" s="36" t="s">
        <v>9</v>
      </c>
      <c r="C595" s="29">
        <f t="shared" si="67"/>
        <v>0</v>
      </c>
      <c r="D595" s="29">
        <v>0</v>
      </c>
      <c r="E595" s="29">
        <v>0</v>
      </c>
      <c r="F595" s="29">
        <v>0</v>
      </c>
      <c r="G595" s="29">
        <v>0</v>
      </c>
    </row>
    <row r="596" spans="1:7" ht="15" customHeight="1">
      <c r="A596" s="38"/>
      <c r="B596" s="36" t="s">
        <v>10</v>
      </c>
      <c r="C596" s="29">
        <f t="shared" si="67"/>
        <v>0</v>
      </c>
      <c r="D596" s="29">
        <v>0</v>
      </c>
      <c r="E596" s="29">
        <v>0</v>
      </c>
      <c r="F596" s="29">
        <v>0</v>
      </c>
      <c r="G596" s="29">
        <v>0</v>
      </c>
    </row>
    <row r="597" spans="1:7" ht="15" customHeight="1">
      <c r="A597" s="38"/>
      <c r="B597" s="36" t="s">
        <v>11</v>
      </c>
      <c r="C597" s="29">
        <f t="shared" si="67"/>
        <v>0</v>
      </c>
      <c r="D597" s="29">
        <v>0</v>
      </c>
      <c r="E597" s="29">
        <v>0</v>
      </c>
      <c r="F597" s="29">
        <v>0</v>
      </c>
      <c r="G597" s="29">
        <v>0</v>
      </c>
    </row>
    <row r="598" spans="1:7" ht="15" customHeight="1">
      <c r="A598" s="38"/>
      <c r="B598" s="36" t="s">
        <v>585</v>
      </c>
      <c r="C598" s="29">
        <f t="shared" si="67"/>
        <v>0</v>
      </c>
      <c r="D598" s="29">
        <v>0</v>
      </c>
      <c r="E598" s="29">
        <v>0</v>
      </c>
      <c r="F598" s="29">
        <v>0</v>
      </c>
      <c r="G598" s="29">
        <v>0</v>
      </c>
    </row>
    <row r="599" spans="1:7" ht="15" customHeight="1">
      <c r="A599" s="38"/>
      <c r="B599" s="36" t="s">
        <v>586</v>
      </c>
      <c r="C599" s="29">
        <f t="shared" si="67"/>
        <v>0</v>
      </c>
      <c r="D599" s="29">
        <v>0</v>
      </c>
      <c r="E599" s="29">
        <v>0</v>
      </c>
      <c r="F599" s="29">
        <v>0</v>
      </c>
      <c r="G599" s="29">
        <v>0</v>
      </c>
    </row>
    <row r="600" spans="1:7" ht="15" customHeight="1">
      <c r="A600" s="38"/>
      <c r="B600" s="36" t="s">
        <v>587</v>
      </c>
      <c r="C600" s="29">
        <f>SUM(D600:G600)</f>
        <v>0</v>
      </c>
      <c r="D600" s="29">
        <v>0</v>
      </c>
      <c r="E600" s="29">
        <v>0</v>
      </c>
      <c r="F600" s="29">
        <v>0</v>
      </c>
      <c r="G600" s="29">
        <v>0</v>
      </c>
    </row>
    <row r="601" spans="1:7" ht="15" customHeight="1">
      <c r="A601" s="38"/>
      <c r="B601" s="36" t="s">
        <v>588</v>
      </c>
      <c r="C601" s="29">
        <f>SUM(D601:G601)</f>
        <v>0</v>
      </c>
      <c r="D601" s="29">
        <v>0</v>
      </c>
      <c r="E601" s="29">
        <v>0</v>
      </c>
      <c r="F601" s="29">
        <v>0</v>
      </c>
      <c r="G601" s="29">
        <v>0</v>
      </c>
    </row>
    <row r="602" spans="1:7" ht="15" customHeight="1">
      <c r="A602" s="39"/>
      <c r="B602" s="36" t="s">
        <v>589</v>
      </c>
      <c r="C602" s="29">
        <f>SUM(D602:G602)</f>
        <v>0</v>
      </c>
      <c r="D602" s="29">
        <v>0</v>
      </c>
      <c r="E602" s="29">
        <v>0</v>
      </c>
      <c r="F602" s="29">
        <v>0</v>
      </c>
      <c r="G602" s="29">
        <v>0</v>
      </c>
    </row>
    <row r="603" spans="1:7" s="3" customFormat="1" ht="30.75" customHeight="1">
      <c r="A603" s="35" t="s">
        <v>153</v>
      </c>
      <c r="B603" s="31" t="s">
        <v>243</v>
      </c>
      <c r="C603" s="29">
        <f>SUM(C604:C617)</f>
        <v>128195.80000000002</v>
      </c>
      <c r="D603" s="29">
        <f>SUM(D604:D617)</f>
        <v>0</v>
      </c>
      <c r="E603" s="29">
        <f>SUM(E604:E617)</f>
        <v>0</v>
      </c>
      <c r="F603" s="29">
        <f>SUM(F604:F617)</f>
        <v>128195.80000000002</v>
      </c>
      <c r="G603" s="29">
        <f>SUM(G604:G617)</f>
        <v>0</v>
      </c>
    </row>
    <row r="604" spans="1:7" ht="15" customHeight="1">
      <c r="A604" s="38"/>
      <c r="B604" s="36" t="s">
        <v>116</v>
      </c>
      <c r="C604" s="29">
        <f aca="true" t="shared" si="68" ref="C604:C614">SUM(D604:G604)</f>
        <v>3691</v>
      </c>
      <c r="D604" s="29">
        <v>0</v>
      </c>
      <c r="E604" s="29">
        <v>0</v>
      </c>
      <c r="F604" s="29">
        <v>3691</v>
      </c>
      <c r="G604" s="29">
        <v>0</v>
      </c>
    </row>
    <row r="605" spans="1:7" ht="15" customHeight="1">
      <c r="A605" s="38"/>
      <c r="B605" s="36" t="s">
        <v>220</v>
      </c>
      <c r="C605" s="29">
        <f t="shared" si="68"/>
        <v>7182.7</v>
      </c>
      <c r="D605" s="29">
        <v>0</v>
      </c>
      <c r="E605" s="29">
        <v>0</v>
      </c>
      <c r="F605" s="29">
        <v>7182.7</v>
      </c>
      <c r="G605" s="29">
        <v>0</v>
      </c>
    </row>
    <row r="606" spans="1:7" ht="15" customHeight="1">
      <c r="A606" s="38"/>
      <c r="B606" s="36" t="s">
        <v>221</v>
      </c>
      <c r="C606" s="29">
        <f t="shared" si="68"/>
        <v>7670.1</v>
      </c>
      <c r="D606" s="29">
        <v>0</v>
      </c>
      <c r="E606" s="29">
        <v>0</v>
      </c>
      <c r="F606" s="29">
        <v>7670.1</v>
      </c>
      <c r="G606" s="29">
        <v>0</v>
      </c>
    </row>
    <row r="607" spans="1:7" ht="15" customHeight="1">
      <c r="A607" s="38"/>
      <c r="B607" s="36" t="s">
        <v>222</v>
      </c>
      <c r="C607" s="29">
        <f t="shared" si="68"/>
        <v>8214.7</v>
      </c>
      <c r="D607" s="29">
        <v>0</v>
      </c>
      <c r="E607" s="29">
        <v>0</v>
      </c>
      <c r="F607" s="29">
        <v>8214.7</v>
      </c>
      <c r="G607" s="29">
        <v>0</v>
      </c>
    </row>
    <row r="608" spans="1:7" ht="15" customHeight="1">
      <c r="A608" s="38"/>
      <c r="B608" s="36" t="s">
        <v>223</v>
      </c>
      <c r="C608" s="29">
        <f t="shared" si="68"/>
        <v>8789.7</v>
      </c>
      <c r="D608" s="29">
        <v>0</v>
      </c>
      <c r="E608" s="29">
        <v>0</v>
      </c>
      <c r="F608" s="29">
        <v>8789.7</v>
      </c>
      <c r="G608" s="29">
        <v>0</v>
      </c>
    </row>
    <row r="609" spans="1:7" ht="15" customHeight="1">
      <c r="A609" s="38"/>
      <c r="B609" s="36" t="s">
        <v>224</v>
      </c>
      <c r="C609" s="29">
        <f t="shared" si="68"/>
        <v>9773</v>
      </c>
      <c r="D609" s="29">
        <v>0</v>
      </c>
      <c r="E609" s="29">
        <v>0</v>
      </c>
      <c r="F609" s="29">
        <v>9773</v>
      </c>
      <c r="G609" s="29">
        <v>0</v>
      </c>
    </row>
    <row r="610" spans="1:7" ht="15" customHeight="1">
      <c r="A610" s="38"/>
      <c r="B610" s="36" t="s">
        <v>9</v>
      </c>
      <c r="C610" s="29">
        <f t="shared" si="68"/>
        <v>10042</v>
      </c>
      <c r="D610" s="29">
        <v>0</v>
      </c>
      <c r="E610" s="29">
        <v>0</v>
      </c>
      <c r="F610" s="29">
        <v>10042</v>
      </c>
      <c r="G610" s="29">
        <v>0</v>
      </c>
    </row>
    <row r="611" spans="1:7" ht="15" customHeight="1">
      <c r="A611" s="38"/>
      <c r="B611" s="36" t="s">
        <v>10</v>
      </c>
      <c r="C611" s="29">
        <f t="shared" si="68"/>
        <v>8847.1</v>
      </c>
      <c r="D611" s="29">
        <v>0</v>
      </c>
      <c r="E611" s="29">
        <v>0</v>
      </c>
      <c r="F611" s="29">
        <v>8847.1</v>
      </c>
      <c r="G611" s="29">
        <v>0</v>
      </c>
    </row>
    <row r="612" spans="1:7" ht="15" customHeight="1">
      <c r="A612" s="38"/>
      <c r="B612" s="36" t="s">
        <v>11</v>
      </c>
      <c r="C612" s="29">
        <f t="shared" si="68"/>
        <v>10271.7</v>
      </c>
      <c r="D612" s="29">
        <v>0</v>
      </c>
      <c r="E612" s="29">
        <v>0</v>
      </c>
      <c r="F612" s="29">
        <v>10271.7</v>
      </c>
      <c r="G612" s="29">
        <v>0</v>
      </c>
    </row>
    <row r="613" spans="1:7" ht="15" customHeight="1">
      <c r="A613" s="38"/>
      <c r="B613" s="36" t="s">
        <v>585</v>
      </c>
      <c r="C613" s="29">
        <f t="shared" si="68"/>
        <v>10177.1</v>
      </c>
      <c r="D613" s="29">
        <v>0</v>
      </c>
      <c r="E613" s="29">
        <v>0</v>
      </c>
      <c r="F613" s="29">
        <v>10177.1</v>
      </c>
      <c r="G613" s="29">
        <v>0</v>
      </c>
    </row>
    <row r="614" spans="1:7" ht="15" customHeight="1">
      <c r="A614" s="38"/>
      <c r="B614" s="36" t="s">
        <v>586</v>
      </c>
      <c r="C614" s="29">
        <f t="shared" si="68"/>
        <v>10177.1</v>
      </c>
      <c r="D614" s="29">
        <v>0</v>
      </c>
      <c r="E614" s="29">
        <v>0</v>
      </c>
      <c r="F614" s="29">
        <v>10177.1</v>
      </c>
      <c r="G614" s="29">
        <v>0</v>
      </c>
    </row>
    <row r="615" spans="1:7" ht="15" customHeight="1">
      <c r="A615" s="38"/>
      <c r="B615" s="36" t="s">
        <v>587</v>
      </c>
      <c r="C615" s="29">
        <f>SUM(D615:G615)</f>
        <v>10177.1</v>
      </c>
      <c r="D615" s="29">
        <v>0</v>
      </c>
      <c r="E615" s="29">
        <v>0</v>
      </c>
      <c r="F615" s="29">
        <v>10177.1</v>
      </c>
      <c r="G615" s="29">
        <v>0</v>
      </c>
    </row>
    <row r="616" spans="1:7" ht="15" customHeight="1">
      <c r="A616" s="38"/>
      <c r="B616" s="36" t="s">
        <v>588</v>
      </c>
      <c r="C616" s="29">
        <f>SUM(D616:G616)</f>
        <v>11509.2</v>
      </c>
      <c r="D616" s="29">
        <v>0</v>
      </c>
      <c r="E616" s="29">
        <v>0</v>
      </c>
      <c r="F616" s="29">
        <v>11509.2</v>
      </c>
      <c r="G616" s="29">
        <v>0</v>
      </c>
    </row>
    <row r="617" spans="1:7" ht="15" customHeight="1">
      <c r="A617" s="39"/>
      <c r="B617" s="36" t="s">
        <v>589</v>
      </c>
      <c r="C617" s="29">
        <f>SUM(D617:G617)</f>
        <v>11673.3</v>
      </c>
      <c r="D617" s="29">
        <v>0</v>
      </c>
      <c r="E617" s="29">
        <v>0</v>
      </c>
      <c r="F617" s="29">
        <v>11673.3</v>
      </c>
      <c r="G617" s="29">
        <v>0</v>
      </c>
    </row>
    <row r="618" spans="1:7" s="3" customFormat="1" ht="31.5" customHeight="1">
      <c r="A618" s="35" t="s">
        <v>154</v>
      </c>
      <c r="B618" s="31" t="s">
        <v>135</v>
      </c>
      <c r="C618" s="29">
        <f>SUM(C619:C632)</f>
        <v>1300</v>
      </c>
      <c r="D618" s="29">
        <f>SUM(D619:D632)</f>
        <v>0</v>
      </c>
      <c r="E618" s="29">
        <f>SUM(E619:E632)</f>
        <v>0</v>
      </c>
      <c r="F618" s="29">
        <f>SUM(F619:F632)</f>
        <v>0</v>
      </c>
      <c r="G618" s="29">
        <f>SUM(G619:G632)</f>
        <v>1300</v>
      </c>
    </row>
    <row r="619" spans="1:7" ht="15" customHeight="1">
      <c r="A619" s="38"/>
      <c r="B619" s="36" t="s">
        <v>116</v>
      </c>
      <c r="C619" s="29">
        <f aca="true" t="shared" si="69" ref="C619:C629">SUM(D619:G619)</f>
        <v>0</v>
      </c>
      <c r="D619" s="29">
        <v>0</v>
      </c>
      <c r="E619" s="29">
        <v>0</v>
      </c>
      <c r="F619" s="29">
        <v>0</v>
      </c>
      <c r="G619" s="29">
        <v>0</v>
      </c>
    </row>
    <row r="620" spans="1:7" ht="15" customHeight="1">
      <c r="A620" s="38"/>
      <c r="B620" s="36" t="s">
        <v>220</v>
      </c>
      <c r="C620" s="29">
        <f t="shared" si="69"/>
        <v>0</v>
      </c>
      <c r="D620" s="29">
        <v>0</v>
      </c>
      <c r="E620" s="29">
        <v>0</v>
      </c>
      <c r="F620" s="29">
        <v>0</v>
      </c>
      <c r="G620" s="29">
        <v>0</v>
      </c>
    </row>
    <row r="621" spans="1:7" ht="15" customHeight="1">
      <c r="A621" s="38"/>
      <c r="B621" s="36" t="s">
        <v>221</v>
      </c>
      <c r="C621" s="29">
        <f t="shared" si="69"/>
        <v>0</v>
      </c>
      <c r="D621" s="29">
        <v>0</v>
      </c>
      <c r="E621" s="29">
        <v>0</v>
      </c>
      <c r="F621" s="29">
        <v>0</v>
      </c>
      <c r="G621" s="29">
        <v>0</v>
      </c>
    </row>
    <row r="622" spans="1:7" ht="15" customHeight="1">
      <c r="A622" s="38"/>
      <c r="B622" s="36" t="s">
        <v>222</v>
      </c>
      <c r="C622" s="29">
        <f t="shared" si="69"/>
        <v>0</v>
      </c>
      <c r="D622" s="29">
        <v>0</v>
      </c>
      <c r="E622" s="29">
        <v>0</v>
      </c>
      <c r="F622" s="29">
        <v>0</v>
      </c>
      <c r="G622" s="29">
        <v>0</v>
      </c>
    </row>
    <row r="623" spans="1:7" ht="15" customHeight="1">
      <c r="A623" s="38"/>
      <c r="B623" s="36" t="s">
        <v>223</v>
      </c>
      <c r="C623" s="29">
        <f t="shared" si="69"/>
        <v>0</v>
      </c>
      <c r="D623" s="29">
        <v>0</v>
      </c>
      <c r="E623" s="29">
        <v>0</v>
      </c>
      <c r="F623" s="29">
        <v>0</v>
      </c>
      <c r="G623" s="29">
        <v>0</v>
      </c>
    </row>
    <row r="624" spans="1:7" ht="15" customHeight="1">
      <c r="A624" s="38"/>
      <c r="B624" s="36" t="s">
        <v>224</v>
      </c>
      <c r="C624" s="29">
        <f t="shared" si="69"/>
        <v>700</v>
      </c>
      <c r="D624" s="29">
        <v>0</v>
      </c>
      <c r="E624" s="29">
        <v>0</v>
      </c>
      <c r="F624" s="29">
        <v>0</v>
      </c>
      <c r="G624" s="29">
        <v>700</v>
      </c>
    </row>
    <row r="625" spans="1:7" ht="15" customHeight="1">
      <c r="A625" s="38"/>
      <c r="B625" s="36" t="s">
        <v>9</v>
      </c>
      <c r="C625" s="29">
        <f t="shared" si="69"/>
        <v>400</v>
      </c>
      <c r="D625" s="29">
        <v>0</v>
      </c>
      <c r="E625" s="29">
        <v>0</v>
      </c>
      <c r="F625" s="29">
        <v>0</v>
      </c>
      <c r="G625" s="29">
        <v>400</v>
      </c>
    </row>
    <row r="626" spans="1:7" ht="15" customHeight="1">
      <c r="A626" s="38"/>
      <c r="B626" s="36" t="s">
        <v>10</v>
      </c>
      <c r="C626" s="29">
        <f t="shared" si="69"/>
        <v>100</v>
      </c>
      <c r="D626" s="29">
        <v>0</v>
      </c>
      <c r="E626" s="29">
        <v>0</v>
      </c>
      <c r="F626" s="29">
        <v>0</v>
      </c>
      <c r="G626" s="29">
        <v>100</v>
      </c>
    </row>
    <row r="627" spans="1:7" ht="15" customHeight="1">
      <c r="A627" s="38"/>
      <c r="B627" s="36" t="s">
        <v>11</v>
      </c>
      <c r="C627" s="29">
        <f t="shared" si="69"/>
        <v>100</v>
      </c>
      <c r="D627" s="29">
        <v>0</v>
      </c>
      <c r="E627" s="29">
        <v>0</v>
      </c>
      <c r="F627" s="29">
        <v>0</v>
      </c>
      <c r="G627" s="29">
        <v>100</v>
      </c>
    </row>
    <row r="628" spans="1:7" ht="15" customHeight="1">
      <c r="A628" s="38"/>
      <c r="B628" s="36" t="s">
        <v>585</v>
      </c>
      <c r="C628" s="29">
        <f t="shared" si="69"/>
        <v>0</v>
      </c>
      <c r="D628" s="29">
        <v>0</v>
      </c>
      <c r="E628" s="29">
        <v>0</v>
      </c>
      <c r="F628" s="29">
        <v>0</v>
      </c>
      <c r="G628" s="29">
        <v>0</v>
      </c>
    </row>
    <row r="629" spans="1:7" ht="15" customHeight="1">
      <c r="A629" s="38"/>
      <c r="B629" s="36" t="s">
        <v>586</v>
      </c>
      <c r="C629" s="29">
        <f t="shared" si="69"/>
        <v>0</v>
      </c>
      <c r="D629" s="29">
        <v>0</v>
      </c>
      <c r="E629" s="29">
        <v>0</v>
      </c>
      <c r="F629" s="29">
        <v>0</v>
      </c>
      <c r="G629" s="29">
        <v>0</v>
      </c>
    </row>
    <row r="630" spans="1:7" ht="15" customHeight="1">
      <c r="A630" s="38"/>
      <c r="B630" s="36" t="s">
        <v>587</v>
      </c>
      <c r="C630" s="29">
        <f>SUM(D630:G630)</f>
        <v>0</v>
      </c>
      <c r="D630" s="29">
        <v>0</v>
      </c>
      <c r="E630" s="29">
        <v>0</v>
      </c>
      <c r="F630" s="29">
        <v>0</v>
      </c>
      <c r="G630" s="29">
        <v>0</v>
      </c>
    </row>
    <row r="631" spans="1:7" ht="15" customHeight="1">
      <c r="A631" s="38"/>
      <c r="B631" s="36" t="s">
        <v>588</v>
      </c>
      <c r="C631" s="29">
        <f>SUM(D631:G631)</f>
        <v>0</v>
      </c>
      <c r="D631" s="29">
        <v>0</v>
      </c>
      <c r="E631" s="29">
        <v>0</v>
      </c>
      <c r="F631" s="29">
        <v>0</v>
      </c>
      <c r="G631" s="29">
        <v>0</v>
      </c>
    </row>
    <row r="632" spans="1:7" ht="15" customHeight="1">
      <c r="A632" s="39"/>
      <c r="B632" s="36" t="s">
        <v>589</v>
      </c>
      <c r="C632" s="29">
        <f>SUM(D632:G632)</f>
        <v>0</v>
      </c>
      <c r="D632" s="29">
        <v>0</v>
      </c>
      <c r="E632" s="29">
        <v>0</v>
      </c>
      <c r="F632" s="29">
        <v>0</v>
      </c>
      <c r="G632" s="29">
        <v>0</v>
      </c>
    </row>
    <row r="633" spans="1:7" s="3" customFormat="1" ht="30.75" customHeight="1">
      <c r="A633" s="35" t="s">
        <v>356</v>
      </c>
      <c r="B633" s="26" t="s">
        <v>314</v>
      </c>
      <c r="C633" s="29"/>
      <c r="D633" s="29"/>
      <c r="E633" s="29"/>
      <c r="F633" s="29"/>
      <c r="G633" s="29"/>
    </row>
    <row r="634" spans="1:7" s="3" customFormat="1" ht="18" customHeight="1">
      <c r="A634" s="43" t="s">
        <v>315</v>
      </c>
      <c r="B634" s="44" t="s">
        <v>316</v>
      </c>
      <c r="C634" s="29">
        <f>SUM(C635:C648)</f>
        <v>6709</v>
      </c>
      <c r="D634" s="29">
        <f>SUM(D635:D648)</f>
        <v>6549</v>
      </c>
      <c r="E634" s="29">
        <f>SUM(E635:E648)</f>
        <v>0</v>
      </c>
      <c r="F634" s="29">
        <f>SUM(F635:F648)</f>
        <v>160</v>
      </c>
      <c r="G634" s="29">
        <f>SUM(G635:G648)</f>
        <v>0</v>
      </c>
    </row>
    <row r="635" spans="1:7" ht="15" customHeight="1">
      <c r="A635" s="38"/>
      <c r="B635" s="36" t="s">
        <v>296</v>
      </c>
      <c r="C635" s="29">
        <f aca="true" t="shared" si="70" ref="C635:C645">SUM(D635:G635)</f>
        <v>6709</v>
      </c>
      <c r="D635" s="29">
        <v>6549</v>
      </c>
      <c r="E635" s="29">
        <v>0</v>
      </c>
      <c r="F635" s="29">
        <v>160</v>
      </c>
      <c r="G635" s="29">
        <v>0</v>
      </c>
    </row>
    <row r="636" spans="1:7" ht="15" customHeight="1">
      <c r="A636" s="38"/>
      <c r="B636" s="36" t="s">
        <v>220</v>
      </c>
      <c r="C636" s="29">
        <f t="shared" si="70"/>
        <v>0</v>
      </c>
      <c r="D636" s="29">
        <v>0</v>
      </c>
      <c r="E636" s="29">
        <v>0</v>
      </c>
      <c r="F636" s="29">
        <v>0</v>
      </c>
      <c r="G636" s="29">
        <v>0</v>
      </c>
    </row>
    <row r="637" spans="1:7" ht="15" customHeight="1">
      <c r="A637" s="38"/>
      <c r="B637" s="36" t="s">
        <v>221</v>
      </c>
      <c r="C637" s="29">
        <f t="shared" si="70"/>
        <v>0</v>
      </c>
      <c r="D637" s="29">
        <v>0</v>
      </c>
      <c r="E637" s="29">
        <v>0</v>
      </c>
      <c r="F637" s="29">
        <v>0</v>
      </c>
      <c r="G637" s="29">
        <v>0</v>
      </c>
    </row>
    <row r="638" spans="1:7" ht="15" customHeight="1">
      <c r="A638" s="38"/>
      <c r="B638" s="36" t="s">
        <v>222</v>
      </c>
      <c r="C638" s="29">
        <f t="shared" si="70"/>
        <v>0</v>
      </c>
      <c r="D638" s="29">
        <v>0</v>
      </c>
      <c r="E638" s="29">
        <v>0</v>
      </c>
      <c r="F638" s="29">
        <v>0</v>
      </c>
      <c r="G638" s="29">
        <v>0</v>
      </c>
    </row>
    <row r="639" spans="1:7" ht="15" customHeight="1">
      <c r="A639" s="38"/>
      <c r="B639" s="36" t="s">
        <v>223</v>
      </c>
      <c r="C639" s="29">
        <f t="shared" si="70"/>
        <v>0</v>
      </c>
      <c r="D639" s="29">
        <v>0</v>
      </c>
      <c r="E639" s="29">
        <v>0</v>
      </c>
      <c r="F639" s="29">
        <v>0</v>
      </c>
      <c r="G639" s="29">
        <v>0</v>
      </c>
    </row>
    <row r="640" spans="1:7" ht="15" customHeight="1">
      <c r="A640" s="38"/>
      <c r="B640" s="36" t="s">
        <v>224</v>
      </c>
      <c r="C640" s="29">
        <f t="shared" si="70"/>
        <v>0</v>
      </c>
      <c r="D640" s="29">
        <v>0</v>
      </c>
      <c r="E640" s="29">
        <v>0</v>
      </c>
      <c r="F640" s="29">
        <v>0</v>
      </c>
      <c r="G640" s="29">
        <v>0</v>
      </c>
    </row>
    <row r="641" spans="1:7" ht="15" customHeight="1">
      <c r="A641" s="38"/>
      <c r="B641" s="36" t="s">
        <v>9</v>
      </c>
      <c r="C641" s="29">
        <f t="shared" si="70"/>
        <v>0</v>
      </c>
      <c r="D641" s="29">
        <v>0</v>
      </c>
      <c r="E641" s="29">
        <v>0</v>
      </c>
      <c r="F641" s="29">
        <v>0</v>
      </c>
      <c r="G641" s="29">
        <v>0</v>
      </c>
    </row>
    <row r="642" spans="1:7" ht="15" customHeight="1">
      <c r="A642" s="38"/>
      <c r="B642" s="36" t="s">
        <v>10</v>
      </c>
      <c r="C642" s="29">
        <f t="shared" si="70"/>
        <v>0</v>
      </c>
      <c r="D642" s="29">
        <v>0</v>
      </c>
      <c r="E642" s="29">
        <v>0</v>
      </c>
      <c r="F642" s="29">
        <v>0</v>
      </c>
      <c r="G642" s="29">
        <v>0</v>
      </c>
    </row>
    <row r="643" spans="1:7" ht="15" customHeight="1">
      <c r="A643" s="38"/>
      <c r="B643" s="36" t="s">
        <v>11</v>
      </c>
      <c r="C643" s="29">
        <f t="shared" si="70"/>
        <v>0</v>
      </c>
      <c r="D643" s="29">
        <v>0</v>
      </c>
      <c r="E643" s="29">
        <v>0</v>
      </c>
      <c r="F643" s="29">
        <v>0</v>
      </c>
      <c r="G643" s="29">
        <v>0</v>
      </c>
    </row>
    <row r="644" spans="1:7" ht="15" customHeight="1">
      <c r="A644" s="38"/>
      <c r="B644" s="36" t="s">
        <v>585</v>
      </c>
      <c r="C644" s="29">
        <f t="shared" si="70"/>
        <v>0</v>
      </c>
      <c r="D644" s="29">
        <v>0</v>
      </c>
      <c r="E644" s="29">
        <v>0</v>
      </c>
      <c r="F644" s="29">
        <v>0</v>
      </c>
      <c r="G644" s="29">
        <v>0</v>
      </c>
    </row>
    <row r="645" spans="1:7" ht="15" customHeight="1">
      <c r="A645" s="38"/>
      <c r="B645" s="36" t="s">
        <v>586</v>
      </c>
      <c r="C645" s="29">
        <f t="shared" si="70"/>
        <v>0</v>
      </c>
      <c r="D645" s="29">
        <v>0</v>
      </c>
      <c r="E645" s="29">
        <v>0</v>
      </c>
      <c r="F645" s="29">
        <v>0</v>
      </c>
      <c r="G645" s="29">
        <v>0</v>
      </c>
    </row>
    <row r="646" spans="1:7" ht="15" customHeight="1">
      <c r="A646" s="38"/>
      <c r="B646" s="36" t="s">
        <v>587</v>
      </c>
      <c r="C646" s="29">
        <f>SUM(D646:G646)</f>
        <v>0</v>
      </c>
      <c r="D646" s="29">
        <v>0</v>
      </c>
      <c r="E646" s="29">
        <v>0</v>
      </c>
      <c r="F646" s="29">
        <v>0</v>
      </c>
      <c r="G646" s="29">
        <v>0</v>
      </c>
    </row>
    <row r="647" spans="1:7" ht="15" customHeight="1">
      <c r="A647" s="38"/>
      <c r="B647" s="36" t="s">
        <v>588</v>
      </c>
      <c r="C647" s="29">
        <f>SUM(D647:G647)</f>
        <v>0</v>
      </c>
      <c r="D647" s="29">
        <v>0</v>
      </c>
      <c r="E647" s="29">
        <v>0</v>
      </c>
      <c r="F647" s="29">
        <v>0</v>
      </c>
      <c r="G647" s="29">
        <v>0</v>
      </c>
    </row>
    <row r="648" spans="1:7" ht="15" customHeight="1">
      <c r="A648" s="39"/>
      <c r="B648" s="36" t="s">
        <v>589</v>
      </c>
      <c r="C648" s="29">
        <f>SUM(D648:G648)</f>
        <v>0</v>
      </c>
      <c r="D648" s="29">
        <v>0</v>
      </c>
      <c r="E648" s="29">
        <v>0</v>
      </c>
      <c r="F648" s="29">
        <v>0</v>
      </c>
      <c r="G648" s="29">
        <v>0</v>
      </c>
    </row>
    <row r="649" spans="1:7" s="3" customFormat="1" ht="18" customHeight="1">
      <c r="A649" s="43" t="s">
        <v>317</v>
      </c>
      <c r="B649" s="44" t="s">
        <v>318</v>
      </c>
      <c r="C649" s="29">
        <f>SUM(C650:C663)</f>
        <v>12535.6</v>
      </c>
      <c r="D649" s="29">
        <f>SUM(D650:D663)</f>
        <v>12535.6</v>
      </c>
      <c r="E649" s="29">
        <f>SUM(E650:E663)</f>
        <v>0</v>
      </c>
      <c r="F649" s="29">
        <f>SUM(F650:F663)</f>
        <v>0</v>
      </c>
      <c r="G649" s="29">
        <f>SUM(G650:G663)</f>
        <v>0</v>
      </c>
    </row>
    <row r="650" spans="1:7" ht="15" customHeight="1">
      <c r="A650" s="38"/>
      <c r="B650" s="36" t="s">
        <v>296</v>
      </c>
      <c r="C650" s="29">
        <f aca="true" t="shared" si="71" ref="C650:C660">SUM(D650:G650)</f>
        <v>12535.6</v>
      </c>
      <c r="D650" s="29">
        <v>12535.6</v>
      </c>
      <c r="E650" s="29">
        <v>0</v>
      </c>
      <c r="F650" s="29">
        <v>0</v>
      </c>
      <c r="G650" s="29">
        <v>0</v>
      </c>
    </row>
    <row r="651" spans="1:7" ht="15" customHeight="1">
      <c r="A651" s="38"/>
      <c r="B651" s="36" t="s">
        <v>220</v>
      </c>
      <c r="C651" s="29">
        <f t="shared" si="71"/>
        <v>0</v>
      </c>
      <c r="D651" s="29">
        <v>0</v>
      </c>
      <c r="E651" s="29">
        <v>0</v>
      </c>
      <c r="F651" s="29">
        <v>0</v>
      </c>
      <c r="G651" s="29">
        <v>0</v>
      </c>
    </row>
    <row r="652" spans="1:7" ht="15" customHeight="1">
      <c r="A652" s="38"/>
      <c r="B652" s="36" t="s">
        <v>221</v>
      </c>
      <c r="C652" s="29">
        <f t="shared" si="71"/>
        <v>0</v>
      </c>
      <c r="D652" s="29">
        <v>0</v>
      </c>
      <c r="E652" s="29">
        <v>0</v>
      </c>
      <c r="F652" s="29">
        <v>0</v>
      </c>
      <c r="G652" s="29">
        <v>0</v>
      </c>
    </row>
    <row r="653" spans="1:7" ht="15" customHeight="1">
      <c r="A653" s="38"/>
      <c r="B653" s="36" t="s">
        <v>222</v>
      </c>
      <c r="C653" s="29">
        <f t="shared" si="71"/>
        <v>0</v>
      </c>
      <c r="D653" s="29">
        <v>0</v>
      </c>
      <c r="E653" s="29">
        <v>0</v>
      </c>
      <c r="F653" s="29">
        <v>0</v>
      </c>
      <c r="G653" s="29">
        <v>0</v>
      </c>
    </row>
    <row r="654" spans="1:7" ht="15" customHeight="1">
      <c r="A654" s="38"/>
      <c r="B654" s="36" t="s">
        <v>223</v>
      </c>
      <c r="C654" s="29">
        <f t="shared" si="71"/>
        <v>0</v>
      </c>
      <c r="D654" s="29">
        <v>0</v>
      </c>
      <c r="E654" s="29">
        <v>0</v>
      </c>
      <c r="F654" s="29">
        <v>0</v>
      </c>
      <c r="G654" s="29">
        <v>0</v>
      </c>
    </row>
    <row r="655" spans="1:7" ht="15" customHeight="1">
      <c r="A655" s="38"/>
      <c r="B655" s="36" t="s">
        <v>224</v>
      </c>
      <c r="C655" s="29">
        <f t="shared" si="71"/>
        <v>0</v>
      </c>
      <c r="D655" s="29">
        <v>0</v>
      </c>
      <c r="E655" s="29">
        <v>0</v>
      </c>
      <c r="F655" s="29">
        <v>0</v>
      </c>
      <c r="G655" s="29">
        <v>0</v>
      </c>
    </row>
    <row r="656" spans="1:7" ht="15" customHeight="1">
      <c r="A656" s="38"/>
      <c r="B656" s="36" t="s">
        <v>9</v>
      </c>
      <c r="C656" s="29">
        <f t="shared" si="71"/>
        <v>0</v>
      </c>
      <c r="D656" s="29">
        <v>0</v>
      </c>
      <c r="E656" s="29">
        <v>0</v>
      </c>
      <c r="F656" s="29">
        <v>0</v>
      </c>
      <c r="G656" s="29">
        <v>0</v>
      </c>
    </row>
    <row r="657" spans="1:7" ht="15" customHeight="1">
      <c r="A657" s="38"/>
      <c r="B657" s="36" t="s">
        <v>10</v>
      </c>
      <c r="C657" s="29">
        <f t="shared" si="71"/>
        <v>0</v>
      </c>
      <c r="D657" s="29">
        <v>0</v>
      </c>
      <c r="E657" s="29">
        <v>0</v>
      </c>
      <c r="F657" s="29">
        <v>0</v>
      </c>
      <c r="G657" s="29">
        <v>0</v>
      </c>
    </row>
    <row r="658" spans="1:7" ht="15" customHeight="1">
      <c r="A658" s="38"/>
      <c r="B658" s="36" t="s">
        <v>11</v>
      </c>
      <c r="C658" s="29">
        <f t="shared" si="71"/>
        <v>0</v>
      </c>
      <c r="D658" s="29">
        <v>0</v>
      </c>
      <c r="E658" s="29">
        <v>0</v>
      </c>
      <c r="F658" s="29">
        <v>0</v>
      </c>
      <c r="G658" s="29">
        <v>0</v>
      </c>
    </row>
    <row r="659" spans="1:7" ht="15" customHeight="1">
      <c r="A659" s="38"/>
      <c r="B659" s="36" t="s">
        <v>585</v>
      </c>
      <c r="C659" s="29">
        <f t="shared" si="71"/>
        <v>0</v>
      </c>
      <c r="D659" s="29">
        <v>0</v>
      </c>
      <c r="E659" s="29">
        <v>0</v>
      </c>
      <c r="F659" s="29">
        <v>0</v>
      </c>
      <c r="G659" s="29">
        <v>0</v>
      </c>
    </row>
    <row r="660" spans="1:7" ht="15" customHeight="1">
      <c r="A660" s="38"/>
      <c r="B660" s="36" t="s">
        <v>586</v>
      </c>
      <c r="C660" s="29">
        <f t="shared" si="71"/>
        <v>0</v>
      </c>
      <c r="D660" s="29">
        <v>0</v>
      </c>
      <c r="E660" s="29">
        <v>0</v>
      </c>
      <c r="F660" s="29">
        <v>0</v>
      </c>
      <c r="G660" s="29">
        <v>0</v>
      </c>
    </row>
    <row r="661" spans="1:7" ht="15" customHeight="1">
      <c r="A661" s="38"/>
      <c r="B661" s="36" t="s">
        <v>587</v>
      </c>
      <c r="C661" s="29">
        <f>SUM(D661:G661)</f>
        <v>0</v>
      </c>
      <c r="D661" s="29">
        <v>0</v>
      </c>
      <c r="E661" s="29">
        <v>0</v>
      </c>
      <c r="F661" s="29">
        <v>0</v>
      </c>
      <c r="G661" s="29">
        <v>0</v>
      </c>
    </row>
    <row r="662" spans="1:7" ht="15" customHeight="1">
      <c r="A662" s="38"/>
      <c r="B662" s="36" t="s">
        <v>588</v>
      </c>
      <c r="C662" s="29">
        <f>SUM(D662:G662)</f>
        <v>0</v>
      </c>
      <c r="D662" s="29">
        <v>0</v>
      </c>
      <c r="E662" s="29">
        <v>0</v>
      </c>
      <c r="F662" s="29">
        <v>0</v>
      </c>
      <c r="G662" s="29">
        <v>0</v>
      </c>
    </row>
    <row r="663" spans="1:7" ht="15" customHeight="1">
      <c r="A663" s="39"/>
      <c r="B663" s="36" t="s">
        <v>589</v>
      </c>
      <c r="C663" s="29">
        <f>SUM(D663:G663)</f>
        <v>0</v>
      </c>
      <c r="D663" s="29">
        <v>0</v>
      </c>
      <c r="E663" s="29">
        <v>0</v>
      </c>
      <c r="F663" s="29">
        <v>0</v>
      </c>
      <c r="G663" s="29">
        <v>0</v>
      </c>
    </row>
    <row r="664" spans="1:7" s="3" customFormat="1" ht="18" customHeight="1">
      <c r="A664" s="43" t="s">
        <v>319</v>
      </c>
      <c r="B664" s="44" t="s">
        <v>61</v>
      </c>
      <c r="C664" s="29">
        <f>SUM(C665:C678)</f>
        <v>11282.3</v>
      </c>
      <c r="D664" s="29">
        <f>SUM(D665:D678)</f>
        <v>6210</v>
      </c>
      <c r="E664" s="29">
        <f>SUM(E665:E678)</f>
        <v>0</v>
      </c>
      <c r="F664" s="29">
        <f>SUM(F665:F678)</f>
        <v>5072.3</v>
      </c>
      <c r="G664" s="29">
        <f>SUM(G665:G678)</f>
        <v>0</v>
      </c>
    </row>
    <row r="665" spans="1:7" ht="15" customHeight="1">
      <c r="A665" s="38"/>
      <c r="B665" s="36" t="s">
        <v>296</v>
      </c>
      <c r="C665" s="29">
        <f aca="true" t="shared" si="72" ref="C665:C675">SUM(D665:G665)</f>
        <v>72.3</v>
      </c>
      <c r="D665" s="29">
        <v>0</v>
      </c>
      <c r="E665" s="29">
        <v>0</v>
      </c>
      <c r="F665" s="29">
        <v>72.3</v>
      </c>
      <c r="G665" s="29">
        <v>0</v>
      </c>
    </row>
    <row r="666" spans="1:7" ht="15" customHeight="1">
      <c r="A666" s="38"/>
      <c r="B666" s="36" t="s">
        <v>220</v>
      </c>
      <c r="C666" s="29">
        <f t="shared" si="72"/>
        <v>11210</v>
      </c>
      <c r="D666" s="29">
        <v>6210</v>
      </c>
      <c r="E666" s="29">
        <v>0</v>
      </c>
      <c r="F666" s="29">
        <v>5000</v>
      </c>
      <c r="G666" s="29">
        <v>0</v>
      </c>
    </row>
    <row r="667" spans="1:7" ht="15" customHeight="1">
      <c r="A667" s="38"/>
      <c r="B667" s="36" t="s">
        <v>221</v>
      </c>
      <c r="C667" s="29">
        <f t="shared" si="72"/>
        <v>0</v>
      </c>
      <c r="D667" s="29">
        <v>0</v>
      </c>
      <c r="E667" s="29">
        <v>0</v>
      </c>
      <c r="F667" s="29">
        <v>0</v>
      </c>
      <c r="G667" s="29">
        <v>0</v>
      </c>
    </row>
    <row r="668" spans="1:7" ht="15" customHeight="1">
      <c r="A668" s="38"/>
      <c r="B668" s="36" t="s">
        <v>222</v>
      </c>
      <c r="C668" s="29">
        <f t="shared" si="72"/>
        <v>0</v>
      </c>
      <c r="D668" s="29">
        <v>0</v>
      </c>
      <c r="E668" s="29">
        <v>0</v>
      </c>
      <c r="F668" s="29">
        <v>0</v>
      </c>
      <c r="G668" s="29">
        <v>0</v>
      </c>
    </row>
    <row r="669" spans="1:7" ht="15" customHeight="1">
      <c r="A669" s="38"/>
      <c r="B669" s="36" t="s">
        <v>223</v>
      </c>
      <c r="C669" s="29">
        <f t="shared" si="72"/>
        <v>0</v>
      </c>
      <c r="D669" s="29">
        <v>0</v>
      </c>
      <c r="E669" s="29">
        <v>0</v>
      </c>
      <c r="F669" s="29">
        <v>0</v>
      </c>
      <c r="G669" s="29">
        <v>0</v>
      </c>
    </row>
    <row r="670" spans="1:7" ht="15" customHeight="1">
      <c r="A670" s="38"/>
      <c r="B670" s="36" t="s">
        <v>224</v>
      </c>
      <c r="C670" s="29">
        <f t="shared" si="72"/>
        <v>0</v>
      </c>
      <c r="D670" s="29">
        <v>0</v>
      </c>
      <c r="E670" s="29">
        <v>0</v>
      </c>
      <c r="F670" s="29">
        <v>0</v>
      </c>
      <c r="G670" s="29">
        <v>0</v>
      </c>
    </row>
    <row r="671" spans="1:7" ht="15" customHeight="1">
      <c r="A671" s="38"/>
      <c r="B671" s="36" t="s">
        <v>9</v>
      </c>
      <c r="C671" s="29">
        <f t="shared" si="72"/>
        <v>0</v>
      </c>
      <c r="D671" s="29">
        <v>0</v>
      </c>
      <c r="E671" s="29">
        <v>0</v>
      </c>
      <c r="F671" s="29">
        <v>0</v>
      </c>
      <c r="G671" s="29">
        <v>0</v>
      </c>
    </row>
    <row r="672" spans="1:7" ht="15" customHeight="1">
      <c r="A672" s="38"/>
      <c r="B672" s="36" t="s">
        <v>10</v>
      </c>
      <c r="C672" s="29">
        <f t="shared" si="72"/>
        <v>0</v>
      </c>
      <c r="D672" s="29">
        <v>0</v>
      </c>
      <c r="E672" s="29">
        <v>0</v>
      </c>
      <c r="F672" s="29">
        <v>0</v>
      </c>
      <c r="G672" s="29">
        <v>0</v>
      </c>
    </row>
    <row r="673" spans="1:7" ht="15" customHeight="1">
      <c r="A673" s="38"/>
      <c r="B673" s="36" t="s">
        <v>11</v>
      </c>
      <c r="C673" s="29">
        <f t="shared" si="72"/>
        <v>0</v>
      </c>
      <c r="D673" s="29">
        <v>0</v>
      </c>
      <c r="E673" s="29">
        <v>0</v>
      </c>
      <c r="F673" s="29">
        <v>0</v>
      </c>
      <c r="G673" s="29">
        <v>0</v>
      </c>
    </row>
    <row r="674" spans="1:7" ht="15" customHeight="1">
      <c r="A674" s="38"/>
      <c r="B674" s="36" t="s">
        <v>585</v>
      </c>
      <c r="C674" s="29">
        <f t="shared" si="72"/>
        <v>0</v>
      </c>
      <c r="D674" s="29">
        <v>0</v>
      </c>
      <c r="E674" s="29">
        <v>0</v>
      </c>
      <c r="F674" s="29">
        <v>0</v>
      </c>
      <c r="G674" s="29">
        <v>0</v>
      </c>
    </row>
    <row r="675" spans="1:7" ht="15" customHeight="1">
      <c r="A675" s="38"/>
      <c r="B675" s="36" t="s">
        <v>586</v>
      </c>
      <c r="C675" s="29">
        <f t="shared" si="72"/>
        <v>0</v>
      </c>
      <c r="D675" s="29">
        <v>0</v>
      </c>
      <c r="E675" s="29">
        <v>0</v>
      </c>
      <c r="F675" s="29">
        <v>0</v>
      </c>
      <c r="G675" s="29">
        <v>0</v>
      </c>
    </row>
    <row r="676" spans="1:7" ht="15" customHeight="1">
      <c r="A676" s="38"/>
      <c r="B676" s="36" t="s">
        <v>587</v>
      </c>
      <c r="C676" s="29">
        <f>SUM(D676:G676)</f>
        <v>0</v>
      </c>
      <c r="D676" s="29">
        <v>0</v>
      </c>
      <c r="E676" s="29">
        <v>0</v>
      </c>
      <c r="F676" s="29">
        <v>0</v>
      </c>
      <c r="G676" s="29">
        <v>0</v>
      </c>
    </row>
    <row r="677" spans="1:7" ht="15" customHeight="1">
      <c r="A677" s="38"/>
      <c r="B677" s="36" t="s">
        <v>588</v>
      </c>
      <c r="C677" s="29">
        <f>SUM(D677:G677)</f>
        <v>0</v>
      </c>
      <c r="D677" s="29">
        <v>0</v>
      </c>
      <c r="E677" s="29">
        <v>0</v>
      </c>
      <c r="F677" s="29">
        <v>0</v>
      </c>
      <c r="G677" s="29">
        <v>0</v>
      </c>
    </row>
    <row r="678" spans="1:7" ht="15" customHeight="1">
      <c r="A678" s="39"/>
      <c r="B678" s="36" t="s">
        <v>589</v>
      </c>
      <c r="C678" s="29">
        <f>SUM(D678:G678)</f>
        <v>0</v>
      </c>
      <c r="D678" s="29">
        <v>0</v>
      </c>
      <c r="E678" s="29">
        <v>0</v>
      </c>
      <c r="F678" s="29">
        <v>0</v>
      </c>
      <c r="G678" s="29">
        <v>0</v>
      </c>
    </row>
    <row r="679" spans="1:7" s="3" customFormat="1" ht="18" customHeight="1">
      <c r="A679" s="43" t="s">
        <v>321</v>
      </c>
      <c r="B679" s="44" t="s">
        <v>320</v>
      </c>
      <c r="C679" s="29">
        <f>SUM(C680:C693)</f>
        <v>22496</v>
      </c>
      <c r="D679" s="29">
        <f>SUM(D680:D693)</f>
        <v>22496</v>
      </c>
      <c r="E679" s="29">
        <f>SUM(E680:E693)</f>
        <v>0</v>
      </c>
      <c r="F679" s="29">
        <f>SUM(F680:F693)</f>
        <v>0</v>
      </c>
      <c r="G679" s="29">
        <f>SUM(G680:G693)</f>
        <v>0</v>
      </c>
    </row>
    <row r="680" spans="1:7" ht="15" customHeight="1">
      <c r="A680" s="38"/>
      <c r="B680" s="36" t="s">
        <v>296</v>
      </c>
      <c r="C680" s="29">
        <f aca="true" t="shared" si="73" ref="C680:C690">SUM(D680:G680)</f>
        <v>22496</v>
      </c>
      <c r="D680" s="29">
        <v>22496</v>
      </c>
      <c r="E680" s="29">
        <v>0</v>
      </c>
      <c r="F680" s="29">
        <v>0</v>
      </c>
      <c r="G680" s="29">
        <v>0</v>
      </c>
    </row>
    <row r="681" spans="1:7" ht="15" customHeight="1">
      <c r="A681" s="38"/>
      <c r="B681" s="36" t="s">
        <v>220</v>
      </c>
      <c r="C681" s="29">
        <f t="shared" si="73"/>
        <v>0</v>
      </c>
      <c r="D681" s="29">
        <v>0</v>
      </c>
      <c r="E681" s="29">
        <v>0</v>
      </c>
      <c r="F681" s="29">
        <v>0</v>
      </c>
      <c r="G681" s="29">
        <v>0</v>
      </c>
    </row>
    <row r="682" spans="1:7" ht="15" customHeight="1">
      <c r="A682" s="38"/>
      <c r="B682" s="36" t="s">
        <v>221</v>
      </c>
      <c r="C682" s="29">
        <f t="shared" si="73"/>
        <v>0</v>
      </c>
      <c r="D682" s="29">
        <v>0</v>
      </c>
      <c r="E682" s="29">
        <v>0</v>
      </c>
      <c r="F682" s="29">
        <v>0</v>
      </c>
      <c r="G682" s="29">
        <v>0</v>
      </c>
    </row>
    <row r="683" spans="1:7" ht="15" customHeight="1">
      <c r="A683" s="38"/>
      <c r="B683" s="36" t="s">
        <v>222</v>
      </c>
      <c r="C683" s="29">
        <f t="shared" si="73"/>
        <v>0</v>
      </c>
      <c r="D683" s="29">
        <v>0</v>
      </c>
      <c r="E683" s="29">
        <v>0</v>
      </c>
      <c r="F683" s="29">
        <v>0</v>
      </c>
      <c r="G683" s="29">
        <v>0</v>
      </c>
    </row>
    <row r="684" spans="1:7" ht="15" customHeight="1">
      <c r="A684" s="38"/>
      <c r="B684" s="36" t="s">
        <v>223</v>
      </c>
      <c r="C684" s="29">
        <f t="shared" si="73"/>
        <v>0</v>
      </c>
      <c r="D684" s="29">
        <v>0</v>
      </c>
      <c r="E684" s="29">
        <v>0</v>
      </c>
      <c r="F684" s="29">
        <v>0</v>
      </c>
      <c r="G684" s="29">
        <v>0</v>
      </c>
    </row>
    <row r="685" spans="1:7" ht="15" customHeight="1">
      <c r="A685" s="38"/>
      <c r="B685" s="36" t="s">
        <v>224</v>
      </c>
      <c r="C685" s="29">
        <f t="shared" si="73"/>
        <v>0</v>
      </c>
      <c r="D685" s="29">
        <v>0</v>
      </c>
      <c r="E685" s="29">
        <v>0</v>
      </c>
      <c r="F685" s="29">
        <v>0</v>
      </c>
      <c r="G685" s="29">
        <v>0</v>
      </c>
    </row>
    <row r="686" spans="1:7" ht="15" customHeight="1">
      <c r="A686" s="38"/>
      <c r="B686" s="36" t="s">
        <v>9</v>
      </c>
      <c r="C686" s="29">
        <f t="shared" si="73"/>
        <v>0</v>
      </c>
      <c r="D686" s="29">
        <v>0</v>
      </c>
      <c r="E686" s="29">
        <v>0</v>
      </c>
      <c r="F686" s="29">
        <v>0</v>
      </c>
      <c r="G686" s="29">
        <v>0</v>
      </c>
    </row>
    <row r="687" spans="1:7" ht="15" customHeight="1">
      <c r="A687" s="38"/>
      <c r="B687" s="36" t="s">
        <v>10</v>
      </c>
      <c r="C687" s="29">
        <f t="shared" si="73"/>
        <v>0</v>
      </c>
      <c r="D687" s="29">
        <v>0</v>
      </c>
      <c r="E687" s="29">
        <v>0</v>
      </c>
      <c r="F687" s="29">
        <v>0</v>
      </c>
      <c r="G687" s="29">
        <v>0</v>
      </c>
    </row>
    <row r="688" spans="1:7" ht="15" customHeight="1">
      <c r="A688" s="38"/>
      <c r="B688" s="36" t="s">
        <v>11</v>
      </c>
      <c r="C688" s="29">
        <f t="shared" si="73"/>
        <v>0</v>
      </c>
      <c r="D688" s="29">
        <v>0</v>
      </c>
      <c r="E688" s="29">
        <v>0</v>
      </c>
      <c r="F688" s="29">
        <v>0</v>
      </c>
      <c r="G688" s="29">
        <v>0</v>
      </c>
    </row>
    <row r="689" spans="1:7" ht="15" customHeight="1">
      <c r="A689" s="38"/>
      <c r="B689" s="36" t="s">
        <v>585</v>
      </c>
      <c r="C689" s="29">
        <f t="shared" si="73"/>
        <v>0</v>
      </c>
      <c r="D689" s="29">
        <v>0</v>
      </c>
      <c r="E689" s="29">
        <v>0</v>
      </c>
      <c r="F689" s="29">
        <v>0</v>
      </c>
      <c r="G689" s="29">
        <v>0</v>
      </c>
    </row>
    <row r="690" spans="1:7" ht="15" customHeight="1">
      <c r="A690" s="38"/>
      <c r="B690" s="36" t="s">
        <v>586</v>
      </c>
      <c r="C690" s="29">
        <f t="shared" si="73"/>
        <v>0</v>
      </c>
      <c r="D690" s="29">
        <v>0</v>
      </c>
      <c r="E690" s="29">
        <v>0</v>
      </c>
      <c r="F690" s="29">
        <v>0</v>
      </c>
      <c r="G690" s="29">
        <v>0</v>
      </c>
    </row>
    <row r="691" spans="1:7" ht="15" customHeight="1">
      <c r="A691" s="38"/>
      <c r="B691" s="36" t="s">
        <v>587</v>
      </c>
      <c r="C691" s="29">
        <f>SUM(D691:G691)</f>
        <v>0</v>
      </c>
      <c r="D691" s="29">
        <v>0</v>
      </c>
      <c r="E691" s="29">
        <v>0</v>
      </c>
      <c r="F691" s="29">
        <v>0</v>
      </c>
      <c r="G691" s="29">
        <v>0</v>
      </c>
    </row>
    <row r="692" spans="1:7" ht="15" customHeight="1">
      <c r="A692" s="38"/>
      <c r="B692" s="36" t="s">
        <v>588</v>
      </c>
      <c r="C692" s="29">
        <f>SUM(D692:G692)</f>
        <v>0</v>
      </c>
      <c r="D692" s="29">
        <v>0</v>
      </c>
      <c r="E692" s="29">
        <v>0</v>
      </c>
      <c r="F692" s="29">
        <v>0</v>
      </c>
      <c r="G692" s="29">
        <v>0</v>
      </c>
    </row>
    <row r="693" spans="1:7" ht="15" customHeight="1">
      <c r="A693" s="39"/>
      <c r="B693" s="36" t="s">
        <v>589</v>
      </c>
      <c r="C693" s="29">
        <f>SUM(D693:G693)</f>
        <v>0</v>
      </c>
      <c r="D693" s="29">
        <v>0</v>
      </c>
      <c r="E693" s="29">
        <v>0</v>
      </c>
      <c r="F693" s="29">
        <v>0</v>
      </c>
      <c r="G693" s="29">
        <v>0</v>
      </c>
    </row>
    <row r="694" spans="1:7" s="3" customFormat="1" ht="32.25" customHeight="1">
      <c r="A694" s="43" t="s">
        <v>300</v>
      </c>
      <c r="B694" s="44" t="s">
        <v>581</v>
      </c>
      <c r="C694" s="29">
        <f>SUM(C695:C708)</f>
        <v>683.9</v>
      </c>
      <c r="D694" s="29">
        <f>SUM(D695:D708)</f>
        <v>0</v>
      </c>
      <c r="E694" s="29">
        <f>SUM(E695:E708)</f>
        <v>0</v>
      </c>
      <c r="F694" s="29">
        <f>SUM(F695:F708)</f>
        <v>683.9</v>
      </c>
      <c r="G694" s="29">
        <f>SUM(G695:G708)</f>
        <v>0</v>
      </c>
    </row>
    <row r="695" spans="1:7" ht="15" customHeight="1">
      <c r="A695" s="38"/>
      <c r="B695" s="36" t="s">
        <v>296</v>
      </c>
      <c r="C695" s="29">
        <f aca="true" t="shared" si="74" ref="C695:C705">SUM(D695:G695)</f>
        <v>143.5</v>
      </c>
      <c r="D695" s="29">
        <v>0</v>
      </c>
      <c r="E695" s="29">
        <v>0</v>
      </c>
      <c r="F695" s="29">
        <v>143.5</v>
      </c>
      <c r="G695" s="29">
        <v>0</v>
      </c>
    </row>
    <row r="696" spans="1:7" ht="15" customHeight="1">
      <c r="A696" s="38"/>
      <c r="B696" s="36" t="s">
        <v>220</v>
      </c>
      <c r="C696" s="29">
        <f t="shared" si="74"/>
        <v>75.4</v>
      </c>
      <c r="D696" s="29">
        <v>0</v>
      </c>
      <c r="E696" s="29">
        <v>0</v>
      </c>
      <c r="F696" s="29">
        <v>75.4</v>
      </c>
      <c r="G696" s="29">
        <v>0</v>
      </c>
    </row>
    <row r="697" spans="1:7" ht="15" customHeight="1">
      <c r="A697" s="38"/>
      <c r="B697" s="36" t="s">
        <v>221</v>
      </c>
      <c r="C697" s="29">
        <f t="shared" si="74"/>
        <v>465</v>
      </c>
      <c r="D697" s="29">
        <v>0</v>
      </c>
      <c r="E697" s="29">
        <v>0</v>
      </c>
      <c r="F697" s="29">
        <v>465</v>
      </c>
      <c r="G697" s="29">
        <v>0</v>
      </c>
    </row>
    <row r="698" spans="1:7" ht="15" customHeight="1">
      <c r="A698" s="38"/>
      <c r="B698" s="36" t="s">
        <v>222</v>
      </c>
      <c r="C698" s="29">
        <f t="shared" si="74"/>
        <v>0</v>
      </c>
      <c r="D698" s="29">
        <v>0</v>
      </c>
      <c r="E698" s="29">
        <v>0</v>
      </c>
      <c r="F698" s="29">
        <v>0</v>
      </c>
      <c r="G698" s="29">
        <v>0</v>
      </c>
    </row>
    <row r="699" spans="1:7" ht="15" customHeight="1">
      <c r="A699" s="38"/>
      <c r="B699" s="36" t="s">
        <v>223</v>
      </c>
      <c r="C699" s="29">
        <f t="shared" si="74"/>
        <v>0</v>
      </c>
      <c r="D699" s="29">
        <v>0</v>
      </c>
      <c r="E699" s="29">
        <v>0</v>
      </c>
      <c r="F699" s="29">
        <v>0</v>
      </c>
      <c r="G699" s="29">
        <v>0</v>
      </c>
    </row>
    <row r="700" spans="1:7" ht="15" customHeight="1">
      <c r="A700" s="38"/>
      <c r="B700" s="36" t="s">
        <v>224</v>
      </c>
      <c r="C700" s="29">
        <f t="shared" si="74"/>
        <v>0</v>
      </c>
      <c r="D700" s="29">
        <v>0</v>
      </c>
      <c r="E700" s="29">
        <v>0</v>
      </c>
      <c r="F700" s="29">
        <v>0</v>
      </c>
      <c r="G700" s="29">
        <v>0</v>
      </c>
    </row>
    <row r="701" spans="1:7" ht="15" customHeight="1">
      <c r="A701" s="38"/>
      <c r="B701" s="36" t="s">
        <v>9</v>
      </c>
      <c r="C701" s="29">
        <f t="shared" si="74"/>
        <v>0</v>
      </c>
      <c r="D701" s="29">
        <v>0</v>
      </c>
      <c r="E701" s="29">
        <v>0</v>
      </c>
      <c r="F701" s="29">
        <v>0</v>
      </c>
      <c r="G701" s="29">
        <v>0</v>
      </c>
    </row>
    <row r="702" spans="1:7" ht="15" customHeight="1">
      <c r="A702" s="38"/>
      <c r="B702" s="36" t="s">
        <v>10</v>
      </c>
      <c r="C702" s="29">
        <f t="shared" si="74"/>
        <v>0</v>
      </c>
      <c r="D702" s="29">
        <v>0</v>
      </c>
      <c r="E702" s="29">
        <v>0</v>
      </c>
      <c r="F702" s="29">
        <v>0</v>
      </c>
      <c r="G702" s="29">
        <v>0</v>
      </c>
    </row>
    <row r="703" spans="1:7" ht="15" customHeight="1">
      <c r="A703" s="38"/>
      <c r="B703" s="36" t="s">
        <v>11</v>
      </c>
      <c r="C703" s="29">
        <f t="shared" si="74"/>
        <v>0</v>
      </c>
      <c r="D703" s="29">
        <v>0</v>
      </c>
      <c r="E703" s="29">
        <v>0</v>
      </c>
      <c r="F703" s="29">
        <v>0</v>
      </c>
      <c r="G703" s="29">
        <v>0</v>
      </c>
    </row>
    <row r="704" spans="1:7" ht="15" customHeight="1">
      <c r="A704" s="38"/>
      <c r="B704" s="36" t="s">
        <v>585</v>
      </c>
      <c r="C704" s="29">
        <f t="shared" si="74"/>
        <v>0</v>
      </c>
      <c r="D704" s="29">
        <v>0</v>
      </c>
      <c r="E704" s="29">
        <v>0</v>
      </c>
      <c r="F704" s="29">
        <v>0</v>
      </c>
      <c r="G704" s="29">
        <v>0</v>
      </c>
    </row>
    <row r="705" spans="1:7" ht="15" customHeight="1">
      <c r="A705" s="38"/>
      <c r="B705" s="36" t="s">
        <v>586</v>
      </c>
      <c r="C705" s="29">
        <f t="shared" si="74"/>
        <v>0</v>
      </c>
      <c r="D705" s="29">
        <v>0</v>
      </c>
      <c r="E705" s="29">
        <v>0</v>
      </c>
      <c r="F705" s="29">
        <v>0</v>
      </c>
      <c r="G705" s="29">
        <v>0</v>
      </c>
    </row>
    <row r="706" spans="1:7" ht="15" customHeight="1">
      <c r="A706" s="38"/>
      <c r="B706" s="36" t="s">
        <v>587</v>
      </c>
      <c r="C706" s="29">
        <f>SUM(D706:G706)</f>
        <v>0</v>
      </c>
      <c r="D706" s="29">
        <v>0</v>
      </c>
      <c r="E706" s="29">
        <v>0</v>
      </c>
      <c r="F706" s="29">
        <v>0</v>
      </c>
      <c r="G706" s="29">
        <v>0</v>
      </c>
    </row>
    <row r="707" spans="1:7" ht="15" customHeight="1">
      <c r="A707" s="38"/>
      <c r="B707" s="36" t="s">
        <v>588</v>
      </c>
      <c r="C707" s="29">
        <f>SUM(D707:G707)</f>
        <v>0</v>
      </c>
      <c r="D707" s="29">
        <v>0</v>
      </c>
      <c r="E707" s="29">
        <v>0</v>
      </c>
      <c r="F707" s="29">
        <v>0</v>
      </c>
      <c r="G707" s="29">
        <v>0</v>
      </c>
    </row>
    <row r="708" spans="1:7" ht="15" customHeight="1">
      <c r="A708" s="39"/>
      <c r="B708" s="36" t="s">
        <v>589</v>
      </c>
      <c r="C708" s="29">
        <f>SUM(D708:G708)</f>
        <v>0</v>
      </c>
      <c r="D708" s="29">
        <v>0</v>
      </c>
      <c r="E708" s="29">
        <v>0</v>
      </c>
      <c r="F708" s="29">
        <v>0</v>
      </c>
      <c r="G708" s="29">
        <v>0</v>
      </c>
    </row>
    <row r="709" spans="1:7" s="3" customFormat="1" ht="16.5" customHeight="1">
      <c r="A709" s="43" t="s">
        <v>302</v>
      </c>
      <c r="B709" s="44" t="s">
        <v>301</v>
      </c>
      <c r="C709" s="29">
        <f>SUM(C710:C723)</f>
        <v>13198</v>
      </c>
      <c r="D709" s="29">
        <f>SUM(D710:D723)</f>
        <v>13198</v>
      </c>
      <c r="E709" s="29">
        <f>SUM(E710:E723)</f>
        <v>0</v>
      </c>
      <c r="F709" s="29">
        <f>SUM(F710:F723)</f>
        <v>0</v>
      </c>
      <c r="G709" s="29">
        <f>SUM(G710:G723)</f>
        <v>0</v>
      </c>
    </row>
    <row r="710" spans="1:7" ht="15" customHeight="1">
      <c r="A710" s="38"/>
      <c r="B710" s="36" t="s">
        <v>296</v>
      </c>
      <c r="C710" s="29">
        <f aca="true" t="shared" si="75" ref="C710:C720">SUM(D710:G710)</f>
        <v>13198</v>
      </c>
      <c r="D710" s="29">
        <v>13198</v>
      </c>
      <c r="E710" s="29">
        <v>0</v>
      </c>
      <c r="F710" s="29">
        <v>0</v>
      </c>
      <c r="G710" s="29">
        <v>0</v>
      </c>
    </row>
    <row r="711" spans="1:7" ht="15" customHeight="1">
      <c r="A711" s="38"/>
      <c r="B711" s="36" t="s">
        <v>220</v>
      </c>
      <c r="C711" s="29">
        <f t="shared" si="75"/>
        <v>0</v>
      </c>
      <c r="D711" s="29">
        <v>0</v>
      </c>
      <c r="E711" s="29">
        <v>0</v>
      </c>
      <c r="F711" s="29">
        <v>0</v>
      </c>
      <c r="G711" s="29">
        <v>0</v>
      </c>
    </row>
    <row r="712" spans="1:7" ht="15" customHeight="1">
      <c r="A712" s="38"/>
      <c r="B712" s="36" t="s">
        <v>221</v>
      </c>
      <c r="C712" s="29">
        <f t="shared" si="75"/>
        <v>0</v>
      </c>
      <c r="D712" s="29">
        <v>0</v>
      </c>
      <c r="E712" s="29">
        <v>0</v>
      </c>
      <c r="F712" s="29">
        <v>0</v>
      </c>
      <c r="G712" s="29">
        <v>0</v>
      </c>
    </row>
    <row r="713" spans="1:7" ht="15" customHeight="1">
      <c r="A713" s="38"/>
      <c r="B713" s="36" t="s">
        <v>222</v>
      </c>
      <c r="C713" s="29">
        <f t="shared" si="75"/>
        <v>0</v>
      </c>
      <c r="D713" s="29">
        <v>0</v>
      </c>
      <c r="E713" s="29">
        <v>0</v>
      </c>
      <c r="F713" s="29">
        <v>0</v>
      </c>
      <c r="G713" s="29">
        <v>0</v>
      </c>
    </row>
    <row r="714" spans="1:7" ht="15" customHeight="1">
      <c r="A714" s="38"/>
      <c r="B714" s="36" t="s">
        <v>223</v>
      </c>
      <c r="C714" s="29">
        <f t="shared" si="75"/>
        <v>0</v>
      </c>
      <c r="D714" s="29">
        <v>0</v>
      </c>
      <c r="E714" s="29">
        <v>0</v>
      </c>
      <c r="F714" s="29">
        <v>0</v>
      </c>
      <c r="G714" s="29">
        <v>0</v>
      </c>
    </row>
    <row r="715" spans="1:7" ht="15" customHeight="1">
      <c r="A715" s="38"/>
      <c r="B715" s="36" t="s">
        <v>224</v>
      </c>
      <c r="C715" s="29">
        <f t="shared" si="75"/>
        <v>0</v>
      </c>
      <c r="D715" s="29">
        <v>0</v>
      </c>
      <c r="E715" s="29">
        <v>0</v>
      </c>
      <c r="F715" s="29">
        <v>0</v>
      </c>
      <c r="G715" s="29">
        <v>0</v>
      </c>
    </row>
    <row r="716" spans="1:7" ht="15" customHeight="1">
      <c r="A716" s="38"/>
      <c r="B716" s="36" t="s">
        <v>9</v>
      </c>
      <c r="C716" s="29">
        <f t="shared" si="75"/>
        <v>0</v>
      </c>
      <c r="D716" s="29">
        <v>0</v>
      </c>
      <c r="E716" s="29">
        <v>0</v>
      </c>
      <c r="F716" s="29">
        <v>0</v>
      </c>
      <c r="G716" s="29">
        <v>0</v>
      </c>
    </row>
    <row r="717" spans="1:7" ht="15" customHeight="1">
      <c r="A717" s="38"/>
      <c r="B717" s="36" t="s">
        <v>10</v>
      </c>
      <c r="C717" s="29">
        <f t="shared" si="75"/>
        <v>0</v>
      </c>
      <c r="D717" s="29">
        <v>0</v>
      </c>
      <c r="E717" s="29">
        <v>0</v>
      </c>
      <c r="F717" s="29">
        <v>0</v>
      </c>
      <c r="G717" s="29">
        <v>0</v>
      </c>
    </row>
    <row r="718" spans="1:7" ht="15" customHeight="1">
      <c r="A718" s="38"/>
      <c r="B718" s="36" t="s">
        <v>11</v>
      </c>
      <c r="C718" s="29">
        <f t="shared" si="75"/>
        <v>0</v>
      </c>
      <c r="D718" s="29">
        <v>0</v>
      </c>
      <c r="E718" s="29">
        <v>0</v>
      </c>
      <c r="F718" s="29">
        <v>0</v>
      </c>
      <c r="G718" s="29">
        <v>0</v>
      </c>
    </row>
    <row r="719" spans="1:7" ht="15" customHeight="1">
      <c r="A719" s="38"/>
      <c r="B719" s="36" t="s">
        <v>585</v>
      </c>
      <c r="C719" s="29">
        <f t="shared" si="75"/>
        <v>0</v>
      </c>
      <c r="D719" s="29">
        <v>0</v>
      </c>
      <c r="E719" s="29">
        <v>0</v>
      </c>
      <c r="F719" s="29">
        <v>0</v>
      </c>
      <c r="G719" s="29">
        <v>0</v>
      </c>
    </row>
    <row r="720" spans="1:7" ht="15" customHeight="1">
      <c r="A720" s="38"/>
      <c r="B720" s="36" t="s">
        <v>586</v>
      </c>
      <c r="C720" s="29">
        <f t="shared" si="75"/>
        <v>0</v>
      </c>
      <c r="D720" s="29">
        <v>0</v>
      </c>
      <c r="E720" s="29">
        <v>0</v>
      </c>
      <c r="F720" s="29">
        <v>0</v>
      </c>
      <c r="G720" s="29">
        <v>0</v>
      </c>
    </row>
    <row r="721" spans="1:7" ht="15" customHeight="1">
      <c r="A721" s="38"/>
      <c r="B721" s="36" t="s">
        <v>587</v>
      </c>
      <c r="C721" s="29">
        <f>SUM(D721:G721)</f>
        <v>0</v>
      </c>
      <c r="D721" s="29">
        <v>0</v>
      </c>
      <c r="E721" s="29">
        <v>0</v>
      </c>
      <c r="F721" s="29">
        <v>0</v>
      </c>
      <c r="G721" s="29">
        <v>0</v>
      </c>
    </row>
    <row r="722" spans="1:7" ht="15" customHeight="1">
      <c r="A722" s="38"/>
      <c r="B722" s="36" t="s">
        <v>588</v>
      </c>
      <c r="C722" s="29">
        <f>SUM(D722:G722)</f>
        <v>0</v>
      </c>
      <c r="D722" s="29">
        <v>0</v>
      </c>
      <c r="E722" s="29">
        <v>0</v>
      </c>
      <c r="F722" s="29">
        <v>0</v>
      </c>
      <c r="G722" s="29">
        <v>0</v>
      </c>
    </row>
    <row r="723" spans="1:7" ht="15" customHeight="1">
      <c r="A723" s="39"/>
      <c r="B723" s="36" t="s">
        <v>589</v>
      </c>
      <c r="C723" s="29">
        <f>SUM(D723:G723)</f>
        <v>0</v>
      </c>
      <c r="D723" s="29">
        <v>0</v>
      </c>
      <c r="E723" s="29">
        <v>0</v>
      </c>
      <c r="F723" s="29">
        <v>0</v>
      </c>
      <c r="G723" s="29">
        <v>0</v>
      </c>
    </row>
    <row r="724" spans="1:7" s="3" customFormat="1" ht="33" customHeight="1">
      <c r="A724" s="43" t="s">
        <v>266</v>
      </c>
      <c r="B724" s="44" t="s">
        <v>582</v>
      </c>
      <c r="C724" s="29">
        <f>SUM(C725:C738)</f>
        <v>1214.4</v>
      </c>
      <c r="D724" s="29">
        <f>SUM(D725:D738)</f>
        <v>1214.4</v>
      </c>
      <c r="E724" s="29">
        <f>SUM(E725:E738)</f>
        <v>0</v>
      </c>
      <c r="F724" s="29">
        <f>SUM(F725:F738)</f>
        <v>0</v>
      </c>
      <c r="G724" s="29">
        <f>SUM(G725:G738)</f>
        <v>0</v>
      </c>
    </row>
    <row r="725" spans="1:7" ht="15" customHeight="1">
      <c r="A725" s="38"/>
      <c r="B725" s="36" t="s">
        <v>296</v>
      </c>
      <c r="C725" s="29">
        <f aca="true" t="shared" si="76" ref="C725:C735">SUM(D725:G725)</f>
        <v>1214.4</v>
      </c>
      <c r="D725" s="29">
        <v>1214.4</v>
      </c>
      <c r="E725" s="29">
        <v>0</v>
      </c>
      <c r="F725" s="29">
        <v>0</v>
      </c>
      <c r="G725" s="29">
        <v>0</v>
      </c>
    </row>
    <row r="726" spans="1:7" ht="15" customHeight="1">
      <c r="A726" s="38"/>
      <c r="B726" s="36" t="s">
        <v>220</v>
      </c>
      <c r="C726" s="29">
        <f t="shared" si="76"/>
        <v>0</v>
      </c>
      <c r="D726" s="29">
        <v>0</v>
      </c>
      <c r="E726" s="29">
        <v>0</v>
      </c>
      <c r="F726" s="29">
        <v>0</v>
      </c>
      <c r="G726" s="29">
        <v>0</v>
      </c>
    </row>
    <row r="727" spans="1:7" ht="15" customHeight="1">
      <c r="A727" s="38"/>
      <c r="B727" s="36" t="s">
        <v>221</v>
      </c>
      <c r="C727" s="29">
        <f t="shared" si="76"/>
        <v>0</v>
      </c>
      <c r="D727" s="29">
        <v>0</v>
      </c>
      <c r="E727" s="29">
        <v>0</v>
      </c>
      <c r="F727" s="29">
        <v>0</v>
      </c>
      <c r="G727" s="29">
        <v>0</v>
      </c>
    </row>
    <row r="728" spans="1:7" ht="15" customHeight="1">
      <c r="A728" s="38"/>
      <c r="B728" s="36" t="s">
        <v>222</v>
      </c>
      <c r="C728" s="29">
        <f t="shared" si="76"/>
        <v>0</v>
      </c>
      <c r="D728" s="29">
        <v>0</v>
      </c>
      <c r="E728" s="29">
        <v>0</v>
      </c>
      <c r="F728" s="29">
        <v>0</v>
      </c>
      <c r="G728" s="29">
        <v>0</v>
      </c>
    </row>
    <row r="729" spans="1:7" ht="15" customHeight="1">
      <c r="A729" s="38"/>
      <c r="B729" s="36" t="s">
        <v>223</v>
      </c>
      <c r="C729" s="29">
        <f t="shared" si="76"/>
        <v>0</v>
      </c>
      <c r="D729" s="29">
        <v>0</v>
      </c>
      <c r="E729" s="29">
        <v>0</v>
      </c>
      <c r="F729" s="29">
        <v>0</v>
      </c>
      <c r="G729" s="29">
        <v>0</v>
      </c>
    </row>
    <row r="730" spans="1:7" ht="15" customHeight="1">
      <c r="A730" s="38"/>
      <c r="B730" s="36" t="s">
        <v>224</v>
      </c>
      <c r="C730" s="29">
        <f t="shared" si="76"/>
        <v>0</v>
      </c>
      <c r="D730" s="29">
        <v>0</v>
      </c>
      <c r="E730" s="29">
        <v>0</v>
      </c>
      <c r="F730" s="29">
        <v>0</v>
      </c>
      <c r="G730" s="29">
        <v>0</v>
      </c>
    </row>
    <row r="731" spans="1:7" ht="15" customHeight="1">
      <c r="A731" s="38"/>
      <c r="B731" s="36" t="s">
        <v>9</v>
      </c>
      <c r="C731" s="29">
        <f t="shared" si="76"/>
        <v>0</v>
      </c>
      <c r="D731" s="29">
        <v>0</v>
      </c>
      <c r="E731" s="29">
        <v>0</v>
      </c>
      <c r="F731" s="29">
        <v>0</v>
      </c>
      <c r="G731" s="29">
        <v>0</v>
      </c>
    </row>
    <row r="732" spans="1:7" ht="15" customHeight="1">
      <c r="A732" s="38"/>
      <c r="B732" s="36" t="s">
        <v>10</v>
      </c>
      <c r="C732" s="29">
        <f t="shared" si="76"/>
        <v>0</v>
      </c>
      <c r="D732" s="29">
        <v>0</v>
      </c>
      <c r="E732" s="29">
        <v>0</v>
      </c>
      <c r="F732" s="29">
        <v>0</v>
      </c>
      <c r="G732" s="29">
        <v>0</v>
      </c>
    </row>
    <row r="733" spans="1:7" ht="15" customHeight="1">
      <c r="A733" s="38"/>
      <c r="B733" s="36" t="s">
        <v>11</v>
      </c>
      <c r="C733" s="29">
        <f t="shared" si="76"/>
        <v>0</v>
      </c>
      <c r="D733" s="29">
        <v>0</v>
      </c>
      <c r="E733" s="29">
        <v>0</v>
      </c>
      <c r="F733" s="29">
        <v>0</v>
      </c>
      <c r="G733" s="29">
        <v>0</v>
      </c>
    </row>
    <row r="734" spans="1:7" ht="15" customHeight="1">
      <c r="A734" s="38"/>
      <c r="B734" s="36" t="s">
        <v>585</v>
      </c>
      <c r="C734" s="29">
        <f t="shared" si="76"/>
        <v>0</v>
      </c>
      <c r="D734" s="29">
        <v>0</v>
      </c>
      <c r="E734" s="29">
        <v>0</v>
      </c>
      <c r="F734" s="29">
        <v>0</v>
      </c>
      <c r="G734" s="29">
        <v>0</v>
      </c>
    </row>
    <row r="735" spans="1:7" ht="15" customHeight="1">
      <c r="A735" s="38"/>
      <c r="B735" s="36" t="s">
        <v>586</v>
      </c>
      <c r="C735" s="29">
        <f t="shared" si="76"/>
        <v>0</v>
      </c>
      <c r="D735" s="29">
        <v>0</v>
      </c>
      <c r="E735" s="29">
        <v>0</v>
      </c>
      <c r="F735" s="29">
        <v>0</v>
      </c>
      <c r="G735" s="29">
        <v>0</v>
      </c>
    </row>
    <row r="736" spans="1:7" ht="15" customHeight="1">
      <c r="A736" s="38"/>
      <c r="B736" s="36" t="s">
        <v>587</v>
      </c>
      <c r="C736" s="29">
        <f>SUM(D736:G736)</f>
        <v>0</v>
      </c>
      <c r="D736" s="29">
        <v>0</v>
      </c>
      <c r="E736" s="29">
        <v>0</v>
      </c>
      <c r="F736" s="29">
        <v>0</v>
      </c>
      <c r="G736" s="29">
        <v>0</v>
      </c>
    </row>
    <row r="737" spans="1:7" ht="15" customHeight="1">
      <c r="A737" s="38"/>
      <c r="B737" s="36" t="s">
        <v>588</v>
      </c>
      <c r="C737" s="29">
        <f>SUM(D737:G737)</f>
        <v>0</v>
      </c>
      <c r="D737" s="29">
        <v>0</v>
      </c>
      <c r="E737" s="29">
        <v>0</v>
      </c>
      <c r="F737" s="29">
        <v>0</v>
      </c>
      <c r="G737" s="29">
        <v>0</v>
      </c>
    </row>
    <row r="738" spans="1:7" ht="15" customHeight="1">
      <c r="A738" s="39"/>
      <c r="B738" s="36" t="s">
        <v>589</v>
      </c>
      <c r="C738" s="29">
        <f>SUM(D738:G738)</f>
        <v>0</v>
      </c>
      <c r="D738" s="29">
        <v>0</v>
      </c>
      <c r="E738" s="29">
        <v>0</v>
      </c>
      <c r="F738" s="29">
        <v>0</v>
      </c>
      <c r="G738" s="29">
        <v>0</v>
      </c>
    </row>
    <row r="739" spans="1:7" s="3" customFormat="1" ht="32.25" customHeight="1">
      <c r="A739" s="43" t="s">
        <v>267</v>
      </c>
      <c r="B739" s="44" t="s">
        <v>105</v>
      </c>
      <c r="C739" s="29">
        <f>SUM(C740:C753)</f>
        <v>6952.3</v>
      </c>
      <c r="D739" s="29">
        <f>SUM(D740:D753)</f>
        <v>0</v>
      </c>
      <c r="E739" s="29">
        <f>SUM(E740:E753)</f>
        <v>3064.4</v>
      </c>
      <c r="F739" s="29">
        <f>SUM(F740:F753)</f>
        <v>3887.9</v>
      </c>
      <c r="G739" s="29">
        <f>SUM(G740:G753)</f>
        <v>0</v>
      </c>
    </row>
    <row r="740" spans="1:7" ht="15" customHeight="1">
      <c r="A740" s="38"/>
      <c r="B740" s="36" t="s">
        <v>296</v>
      </c>
      <c r="C740" s="29">
        <f aca="true" t="shared" si="77" ref="C740:C750">SUM(D740:G740)</f>
        <v>0</v>
      </c>
      <c r="D740" s="29">
        <v>0</v>
      </c>
      <c r="E740" s="29">
        <v>0</v>
      </c>
      <c r="F740" s="29">
        <v>0</v>
      </c>
      <c r="G740" s="29">
        <v>0</v>
      </c>
    </row>
    <row r="741" spans="1:7" ht="15" customHeight="1">
      <c r="A741" s="38"/>
      <c r="B741" s="36" t="s">
        <v>220</v>
      </c>
      <c r="C741" s="29">
        <f t="shared" si="77"/>
        <v>0</v>
      </c>
      <c r="D741" s="29">
        <v>0</v>
      </c>
      <c r="E741" s="29">
        <v>0</v>
      </c>
      <c r="F741" s="29">
        <v>0</v>
      </c>
      <c r="G741" s="29">
        <v>0</v>
      </c>
    </row>
    <row r="742" spans="1:7" ht="15" customHeight="1">
      <c r="A742" s="38"/>
      <c r="B742" s="36" t="s">
        <v>221</v>
      </c>
      <c r="C742" s="29">
        <f t="shared" si="77"/>
        <v>6952.3</v>
      </c>
      <c r="D742" s="29">
        <v>0</v>
      </c>
      <c r="E742" s="29">
        <v>3064.4</v>
      </c>
      <c r="F742" s="29">
        <v>3887.9</v>
      </c>
      <c r="G742" s="29">
        <v>0</v>
      </c>
    </row>
    <row r="743" spans="1:7" ht="15" customHeight="1">
      <c r="A743" s="38"/>
      <c r="B743" s="36" t="s">
        <v>222</v>
      </c>
      <c r="C743" s="29">
        <f t="shared" si="77"/>
        <v>0</v>
      </c>
      <c r="D743" s="29">
        <v>0</v>
      </c>
      <c r="E743" s="29">
        <v>0</v>
      </c>
      <c r="F743" s="29">
        <v>0</v>
      </c>
      <c r="G743" s="29">
        <v>0</v>
      </c>
    </row>
    <row r="744" spans="1:7" ht="15" customHeight="1">
      <c r="A744" s="38"/>
      <c r="B744" s="36" t="s">
        <v>223</v>
      </c>
      <c r="C744" s="29">
        <f t="shared" si="77"/>
        <v>0</v>
      </c>
      <c r="D744" s="29">
        <v>0</v>
      </c>
      <c r="E744" s="29">
        <v>0</v>
      </c>
      <c r="F744" s="29">
        <v>0</v>
      </c>
      <c r="G744" s="29">
        <v>0</v>
      </c>
    </row>
    <row r="745" spans="1:7" ht="15" customHeight="1">
      <c r="A745" s="38"/>
      <c r="B745" s="36" t="s">
        <v>224</v>
      </c>
      <c r="C745" s="29">
        <f t="shared" si="77"/>
        <v>0</v>
      </c>
      <c r="D745" s="29">
        <v>0</v>
      </c>
      <c r="E745" s="29">
        <v>0</v>
      </c>
      <c r="F745" s="29">
        <v>0</v>
      </c>
      <c r="G745" s="29">
        <v>0</v>
      </c>
    </row>
    <row r="746" spans="1:7" ht="15" customHeight="1">
      <c r="A746" s="38"/>
      <c r="B746" s="36" t="s">
        <v>9</v>
      </c>
      <c r="C746" s="29">
        <f t="shared" si="77"/>
        <v>0</v>
      </c>
      <c r="D746" s="29">
        <v>0</v>
      </c>
      <c r="E746" s="29">
        <v>0</v>
      </c>
      <c r="F746" s="29">
        <v>0</v>
      </c>
      <c r="G746" s="29">
        <v>0</v>
      </c>
    </row>
    <row r="747" spans="1:7" ht="15" customHeight="1">
      <c r="A747" s="38"/>
      <c r="B747" s="36" t="s">
        <v>10</v>
      </c>
      <c r="C747" s="29">
        <f t="shared" si="77"/>
        <v>0</v>
      </c>
      <c r="D747" s="29">
        <v>0</v>
      </c>
      <c r="E747" s="29">
        <v>0</v>
      </c>
      <c r="F747" s="29">
        <v>0</v>
      </c>
      <c r="G747" s="29">
        <v>0</v>
      </c>
    </row>
    <row r="748" spans="1:7" ht="15" customHeight="1">
      <c r="A748" s="38"/>
      <c r="B748" s="36" t="s">
        <v>11</v>
      </c>
      <c r="C748" s="29">
        <f t="shared" si="77"/>
        <v>0</v>
      </c>
      <c r="D748" s="29">
        <v>0</v>
      </c>
      <c r="E748" s="29">
        <v>0</v>
      </c>
      <c r="F748" s="29">
        <v>0</v>
      </c>
      <c r="G748" s="29">
        <v>0</v>
      </c>
    </row>
    <row r="749" spans="1:7" ht="15" customHeight="1">
      <c r="A749" s="38"/>
      <c r="B749" s="36" t="s">
        <v>585</v>
      </c>
      <c r="C749" s="29">
        <f t="shared" si="77"/>
        <v>0</v>
      </c>
      <c r="D749" s="29">
        <v>0</v>
      </c>
      <c r="E749" s="29">
        <v>0</v>
      </c>
      <c r="F749" s="29">
        <v>0</v>
      </c>
      <c r="G749" s="29">
        <v>0</v>
      </c>
    </row>
    <row r="750" spans="1:7" ht="15" customHeight="1">
      <c r="A750" s="38"/>
      <c r="B750" s="36" t="s">
        <v>586</v>
      </c>
      <c r="C750" s="29">
        <f t="shared" si="77"/>
        <v>0</v>
      </c>
      <c r="D750" s="29">
        <v>0</v>
      </c>
      <c r="E750" s="29">
        <v>0</v>
      </c>
      <c r="F750" s="29">
        <v>0</v>
      </c>
      <c r="G750" s="29">
        <v>0</v>
      </c>
    </row>
    <row r="751" spans="1:7" ht="15" customHeight="1">
      <c r="A751" s="38"/>
      <c r="B751" s="36" t="s">
        <v>587</v>
      </c>
      <c r="C751" s="29">
        <f>SUM(D751:G751)</f>
        <v>0</v>
      </c>
      <c r="D751" s="29">
        <v>0</v>
      </c>
      <c r="E751" s="29">
        <v>0</v>
      </c>
      <c r="F751" s="29">
        <v>0</v>
      </c>
      <c r="G751" s="29">
        <v>0</v>
      </c>
    </row>
    <row r="752" spans="1:7" ht="15" customHeight="1">
      <c r="A752" s="38"/>
      <c r="B752" s="36" t="s">
        <v>588</v>
      </c>
      <c r="C752" s="29">
        <f>SUM(D752:G752)</f>
        <v>0</v>
      </c>
      <c r="D752" s="29">
        <v>0</v>
      </c>
      <c r="E752" s="29">
        <v>0</v>
      </c>
      <c r="F752" s="29">
        <v>0</v>
      </c>
      <c r="G752" s="29">
        <v>0</v>
      </c>
    </row>
    <row r="753" spans="1:7" ht="15" customHeight="1">
      <c r="A753" s="39"/>
      <c r="B753" s="36" t="s">
        <v>589</v>
      </c>
      <c r="C753" s="29">
        <f>SUM(D753:G753)</f>
        <v>0</v>
      </c>
      <c r="D753" s="29">
        <v>0</v>
      </c>
      <c r="E753" s="29">
        <v>0</v>
      </c>
      <c r="F753" s="29">
        <v>0</v>
      </c>
      <c r="G753" s="29">
        <v>0</v>
      </c>
    </row>
    <row r="754" spans="1:7" s="3" customFormat="1" ht="16.5" customHeight="1">
      <c r="A754" s="43" t="s">
        <v>269</v>
      </c>
      <c r="B754" s="44" t="s">
        <v>660</v>
      </c>
      <c r="C754" s="29">
        <f>SUM(C755:C768)</f>
        <v>32111.7</v>
      </c>
      <c r="D754" s="29">
        <f>SUM(D755:D768)</f>
        <v>0</v>
      </c>
      <c r="E754" s="29">
        <f>SUM(E755:E768)</f>
        <v>27900</v>
      </c>
      <c r="F754" s="29">
        <f>SUM(F755:F768)</f>
        <v>4211.7</v>
      </c>
      <c r="G754" s="29">
        <f>SUM(G755:G768)</f>
        <v>0</v>
      </c>
    </row>
    <row r="755" spans="1:7" ht="15" customHeight="1">
      <c r="A755" s="38"/>
      <c r="B755" s="36" t="s">
        <v>296</v>
      </c>
      <c r="C755" s="29">
        <f aca="true" t="shared" si="78" ref="C755:C765">SUM(D755:G755)</f>
        <v>0</v>
      </c>
      <c r="D755" s="29">
        <v>0</v>
      </c>
      <c r="E755" s="29">
        <v>0</v>
      </c>
      <c r="F755" s="29">
        <v>0</v>
      </c>
      <c r="G755" s="29">
        <v>0</v>
      </c>
    </row>
    <row r="756" spans="1:7" ht="15" customHeight="1">
      <c r="A756" s="38"/>
      <c r="B756" s="36" t="s">
        <v>220</v>
      </c>
      <c r="C756" s="29">
        <f t="shared" si="78"/>
        <v>0</v>
      </c>
      <c r="D756" s="29">
        <v>0</v>
      </c>
      <c r="E756" s="29">
        <v>0</v>
      </c>
      <c r="F756" s="29">
        <v>0</v>
      </c>
      <c r="G756" s="29">
        <v>0</v>
      </c>
    </row>
    <row r="757" spans="1:7" ht="15" customHeight="1">
      <c r="A757" s="38"/>
      <c r="B757" s="36" t="s">
        <v>221</v>
      </c>
      <c r="C757" s="29">
        <f t="shared" si="78"/>
        <v>825.4</v>
      </c>
      <c r="D757" s="29">
        <v>0</v>
      </c>
      <c r="E757" s="29">
        <v>0</v>
      </c>
      <c r="F757" s="29">
        <v>825.4</v>
      </c>
      <c r="G757" s="29">
        <v>0</v>
      </c>
    </row>
    <row r="758" spans="1:7" ht="15" customHeight="1">
      <c r="A758" s="38"/>
      <c r="B758" s="36" t="s">
        <v>222</v>
      </c>
      <c r="C758" s="29">
        <f t="shared" si="78"/>
        <v>286.3</v>
      </c>
      <c r="D758" s="29">
        <v>0</v>
      </c>
      <c r="E758" s="29">
        <v>0</v>
      </c>
      <c r="F758" s="29">
        <v>286.3</v>
      </c>
      <c r="G758" s="29">
        <v>0</v>
      </c>
    </row>
    <row r="759" spans="1:7" ht="15" customHeight="1">
      <c r="A759" s="38"/>
      <c r="B759" s="36" t="s">
        <v>223</v>
      </c>
      <c r="C759" s="29">
        <f t="shared" si="78"/>
        <v>0</v>
      </c>
      <c r="D759" s="29">
        <v>0</v>
      </c>
      <c r="E759" s="29">
        <v>0</v>
      </c>
      <c r="F759" s="29">
        <v>0</v>
      </c>
      <c r="G759" s="29">
        <v>0</v>
      </c>
    </row>
    <row r="760" spans="1:7" ht="15" customHeight="1">
      <c r="A760" s="38"/>
      <c r="B760" s="36" t="s">
        <v>224</v>
      </c>
      <c r="C760" s="29">
        <f t="shared" si="78"/>
        <v>0</v>
      </c>
      <c r="D760" s="29">
        <v>0</v>
      </c>
      <c r="E760" s="29">
        <v>0</v>
      </c>
      <c r="F760" s="29">
        <v>0</v>
      </c>
      <c r="G760" s="29">
        <v>0</v>
      </c>
    </row>
    <row r="761" spans="1:7" ht="15" customHeight="1">
      <c r="A761" s="38"/>
      <c r="B761" s="36" t="s">
        <v>9</v>
      </c>
      <c r="C761" s="29">
        <f t="shared" si="78"/>
        <v>0</v>
      </c>
      <c r="D761" s="29">
        <v>0</v>
      </c>
      <c r="E761" s="29">
        <v>0</v>
      </c>
      <c r="F761" s="29">
        <v>0</v>
      </c>
      <c r="G761" s="29">
        <v>0</v>
      </c>
    </row>
    <row r="762" spans="1:7" ht="15" customHeight="1">
      <c r="A762" s="38"/>
      <c r="B762" s="36" t="s">
        <v>10</v>
      </c>
      <c r="C762" s="29">
        <f t="shared" si="78"/>
        <v>0</v>
      </c>
      <c r="D762" s="29">
        <v>0</v>
      </c>
      <c r="E762" s="29">
        <v>0</v>
      </c>
      <c r="F762" s="29">
        <v>0</v>
      </c>
      <c r="G762" s="29">
        <v>0</v>
      </c>
    </row>
    <row r="763" spans="1:7" ht="15" customHeight="1">
      <c r="A763" s="38"/>
      <c r="B763" s="36" t="s">
        <v>11</v>
      </c>
      <c r="C763" s="29">
        <f t="shared" si="78"/>
        <v>0</v>
      </c>
      <c r="D763" s="29">
        <v>0</v>
      </c>
      <c r="E763" s="29">
        <v>0</v>
      </c>
      <c r="F763" s="29">
        <v>0</v>
      </c>
      <c r="G763" s="29">
        <v>0</v>
      </c>
    </row>
    <row r="764" spans="1:7" ht="15" customHeight="1">
      <c r="A764" s="38"/>
      <c r="B764" s="36" t="s">
        <v>585</v>
      </c>
      <c r="C764" s="29">
        <f t="shared" si="78"/>
        <v>0</v>
      </c>
      <c r="D764" s="29">
        <v>0</v>
      </c>
      <c r="E764" s="29">
        <v>0</v>
      </c>
      <c r="F764" s="29">
        <v>0</v>
      </c>
      <c r="G764" s="29">
        <v>0</v>
      </c>
    </row>
    <row r="765" spans="1:7" ht="15" customHeight="1">
      <c r="A765" s="38"/>
      <c r="B765" s="36" t="s">
        <v>586</v>
      </c>
      <c r="C765" s="29">
        <f t="shared" si="78"/>
        <v>0</v>
      </c>
      <c r="D765" s="29">
        <v>0</v>
      </c>
      <c r="E765" s="29">
        <v>0</v>
      </c>
      <c r="F765" s="29">
        <v>0</v>
      </c>
      <c r="G765" s="29">
        <v>0</v>
      </c>
    </row>
    <row r="766" spans="1:7" ht="15" customHeight="1">
      <c r="A766" s="38"/>
      <c r="B766" s="36" t="s">
        <v>587</v>
      </c>
      <c r="C766" s="29">
        <f>SUM(D766:G766)</f>
        <v>9300</v>
      </c>
      <c r="D766" s="29">
        <v>0</v>
      </c>
      <c r="E766" s="29">
        <v>8370</v>
      </c>
      <c r="F766" s="29">
        <v>930</v>
      </c>
      <c r="G766" s="29">
        <v>0</v>
      </c>
    </row>
    <row r="767" spans="1:7" ht="15" customHeight="1">
      <c r="A767" s="38"/>
      <c r="B767" s="36" t="s">
        <v>588</v>
      </c>
      <c r="C767" s="29">
        <f>SUM(D767:G767)</f>
        <v>15700</v>
      </c>
      <c r="D767" s="29">
        <v>0</v>
      </c>
      <c r="E767" s="29">
        <v>14130</v>
      </c>
      <c r="F767" s="29">
        <v>1570</v>
      </c>
      <c r="G767" s="29">
        <v>0</v>
      </c>
    </row>
    <row r="768" spans="1:7" ht="15" customHeight="1">
      <c r="A768" s="39"/>
      <c r="B768" s="36" t="s">
        <v>589</v>
      </c>
      <c r="C768" s="29">
        <f>SUM(D768:G768)</f>
        <v>6000</v>
      </c>
      <c r="D768" s="29">
        <v>0</v>
      </c>
      <c r="E768" s="29">
        <v>5400</v>
      </c>
      <c r="F768" s="29">
        <v>600</v>
      </c>
      <c r="G768" s="29">
        <v>0</v>
      </c>
    </row>
    <row r="769" spans="1:7" s="3" customFormat="1" ht="31.5" customHeight="1">
      <c r="A769" s="43" t="s">
        <v>189</v>
      </c>
      <c r="B769" s="44" t="s">
        <v>268</v>
      </c>
      <c r="C769" s="29">
        <f>SUM(C770:C783)</f>
        <v>57799.9</v>
      </c>
      <c r="D769" s="29">
        <f>SUM(D770:D783)</f>
        <v>11084.3</v>
      </c>
      <c r="E769" s="29">
        <f>SUM(E770:E783)</f>
        <v>0</v>
      </c>
      <c r="F769" s="29">
        <f>SUM(F770:F783)</f>
        <v>46715.6</v>
      </c>
      <c r="G769" s="29">
        <f>SUM(G770:G783)</f>
        <v>0</v>
      </c>
    </row>
    <row r="770" spans="1:7" ht="15" customHeight="1">
      <c r="A770" s="38"/>
      <c r="B770" s="36" t="s">
        <v>296</v>
      </c>
      <c r="C770" s="29">
        <f aca="true" t="shared" si="79" ref="C770:C780">SUM(D770:G770)</f>
        <v>1606.5</v>
      </c>
      <c r="D770" s="29">
        <v>1606.5</v>
      </c>
      <c r="E770" s="29">
        <v>0</v>
      </c>
      <c r="F770" s="29">
        <v>0</v>
      </c>
      <c r="G770" s="29">
        <v>0</v>
      </c>
    </row>
    <row r="771" spans="1:7" ht="15" customHeight="1">
      <c r="A771" s="38"/>
      <c r="B771" s="36" t="s">
        <v>220</v>
      </c>
      <c r="C771" s="29">
        <f t="shared" si="79"/>
        <v>9477.8</v>
      </c>
      <c r="D771" s="29">
        <v>9477.8</v>
      </c>
      <c r="E771" s="29">
        <v>0</v>
      </c>
      <c r="F771" s="29">
        <v>0</v>
      </c>
      <c r="G771" s="29">
        <v>0</v>
      </c>
    </row>
    <row r="772" spans="1:7" ht="15" customHeight="1">
      <c r="A772" s="38"/>
      <c r="B772" s="36" t="s">
        <v>221</v>
      </c>
      <c r="C772" s="29">
        <f t="shared" si="79"/>
        <v>3104.2</v>
      </c>
      <c r="D772" s="29">
        <v>0</v>
      </c>
      <c r="E772" s="29">
        <v>0</v>
      </c>
      <c r="F772" s="29">
        <v>3104.2</v>
      </c>
      <c r="G772" s="29">
        <v>0</v>
      </c>
    </row>
    <row r="773" spans="1:7" ht="15" customHeight="1">
      <c r="A773" s="38"/>
      <c r="B773" s="36" t="s">
        <v>222</v>
      </c>
      <c r="C773" s="29">
        <f t="shared" si="79"/>
        <v>0</v>
      </c>
      <c r="D773" s="29">
        <v>0</v>
      </c>
      <c r="E773" s="29">
        <v>0</v>
      </c>
      <c r="F773" s="29">
        <v>0</v>
      </c>
      <c r="G773" s="29">
        <v>0</v>
      </c>
    </row>
    <row r="774" spans="1:7" ht="15" customHeight="1">
      <c r="A774" s="38"/>
      <c r="B774" s="36" t="s">
        <v>223</v>
      </c>
      <c r="C774" s="29">
        <f t="shared" si="79"/>
        <v>0</v>
      </c>
      <c r="D774" s="29">
        <v>0</v>
      </c>
      <c r="E774" s="29">
        <v>0</v>
      </c>
      <c r="F774" s="29">
        <v>0</v>
      </c>
      <c r="G774" s="29">
        <v>0</v>
      </c>
    </row>
    <row r="775" spans="1:7" ht="15" customHeight="1">
      <c r="A775" s="38"/>
      <c r="B775" s="36" t="s">
        <v>224</v>
      </c>
      <c r="C775" s="29">
        <f t="shared" si="79"/>
        <v>0</v>
      </c>
      <c r="D775" s="29">
        <v>0</v>
      </c>
      <c r="E775" s="29">
        <v>0</v>
      </c>
      <c r="F775" s="29">
        <v>0</v>
      </c>
      <c r="G775" s="29">
        <v>0</v>
      </c>
    </row>
    <row r="776" spans="1:7" ht="15" customHeight="1">
      <c r="A776" s="38"/>
      <c r="B776" s="36" t="s">
        <v>9</v>
      </c>
      <c r="C776" s="29">
        <f t="shared" si="79"/>
        <v>0</v>
      </c>
      <c r="D776" s="29">
        <v>0</v>
      </c>
      <c r="E776" s="29">
        <v>0</v>
      </c>
      <c r="F776" s="29">
        <v>0</v>
      </c>
      <c r="G776" s="29">
        <v>0</v>
      </c>
    </row>
    <row r="777" spans="1:7" ht="15" customHeight="1">
      <c r="A777" s="38"/>
      <c r="B777" s="36" t="s">
        <v>10</v>
      </c>
      <c r="C777" s="29">
        <f t="shared" si="79"/>
        <v>6851.7</v>
      </c>
      <c r="D777" s="29">
        <v>0</v>
      </c>
      <c r="E777" s="29">
        <v>0</v>
      </c>
      <c r="F777" s="29">
        <v>6851.7</v>
      </c>
      <c r="G777" s="29">
        <v>0</v>
      </c>
    </row>
    <row r="778" spans="1:7" ht="15" customHeight="1">
      <c r="A778" s="38"/>
      <c r="B778" s="36" t="s">
        <v>11</v>
      </c>
      <c r="C778" s="29">
        <f t="shared" si="79"/>
        <v>1330</v>
      </c>
      <c r="D778" s="29">
        <v>0</v>
      </c>
      <c r="E778" s="29">
        <v>0</v>
      </c>
      <c r="F778" s="29">
        <v>1330</v>
      </c>
      <c r="G778" s="29">
        <v>0</v>
      </c>
    </row>
    <row r="779" spans="1:7" ht="15" customHeight="1">
      <c r="A779" s="38"/>
      <c r="B779" s="36" t="s">
        <v>585</v>
      </c>
      <c r="C779" s="29">
        <f t="shared" si="79"/>
        <v>12740.7</v>
      </c>
      <c r="D779" s="29">
        <v>0</v>
      </c>
      <c r="E779" s="29">
        <v>0</v>
      </c>
      <c r="F779" s="29">
        <f>6000+179.6+225.9+6335.2</f>
        <v>12740.7</v>
      </c>
      <c r="G779" s="29">
        <v>0</v>
      </c>
    </row>
    <row r="780" spans="1:7" ht="15" customHeight="1">
      <c r="A780" s="38"/>
      <c r="B780" s="36" t="s">
        <v>586</v>
      </c>
      <c r="C780" s="29">
        <f t="shared" si="79"/>
        <v>0</v>
      </c>
      <c r="D780" s="29">
        <v>0</v>
      </c>
      <c r="E780" s="29">
        <v>0</v>
      </c>
      <c r="F780" s="29">
        <v>0</v>
      </c>
      <c r="G780" s="29">
        <v>0</v>
      </c>
    </row>
    <row r="781" spans="1:7" ht="15" customHeight="1">
      <c r="A781" s="38"/>
      <c r="B781" s="36" t="s">
        <v>587</v>
      </c>
      <c r="C781" s="29">
        <f>SUM(D781:G781)</f>
        <v>3641</v>
      </c>
      <c r="D781" s="29">
        <v>0</v>
      </c>
      <c r="E781" s="29">
        <v>0</v>
      </c>
      <c r="F781" s="29">
        <v>3641</v>
      </c>
      <c r="G781" s="29">
        <v>0</v>
      </c>
    </row>
    <row r="782" spans="1:7" ht="15" customHeight="1">
      <c r="A782" s="38"/>
      <c r="B782" s="36" t="s">
        <v>588</v>
      </c>
      <c r="C782" s="29">
        <f>SUM(D782:G782)</f>
        <v>5137</v>
      </c>
      <c r="D782" s="29">
        <v>0</v>
      </c>
      <c r="E782" s="29">
        <v>0</v>
      </c>
      <c r="F782" s="29">
        <v>5137</v>
      </c>
      <c r="G782" s="29">
        <v>0</v>
      </c>
    </row>
    <row r="783" spans="1:7" ht="15" customHeight="1">
      <c r="A783" s="39"/>
      <c r="B783" s="36" t="s">
        <v>589</v>
      </c>
      <c r="C783" s="29">
        <f>SUM(D783:G783)</f>
        <v>13911</v>
      </c>
      <c r="D783" s="29">
        <v>0</v>
      </c>
      <c r="E783" s="29">
        <v>0</v>
      </c>
      <c r="F783" s="29">
        <v>13911</v>
      </c>
      <c r="G783" s="29">
        <v>0</v>
      </c>
    </row>
    <row r="784" spans="1:7" s="3" customFormat="1" ht="31.5" customHeight="1">
      <c r="A784" s="43" t="s">
        <v>4</v>
      </c>
      <c r="B784" s="44" t="s">
        <v>173</v>
      </c>
      <c r="C784" s="29">
        <f>SUM(C785:C798)</f>
        <v>95497.9</v>
      </c>
      <c r="D784" s="29">
        <f>SUM(D785:D798)</f>
        <v>5545.5</v>
      </c>
      <c r="E784" s="29">
        <f>SUM(E785:E798)</f>
        <v>3634.7</v>
      </c>
      <c r="F784" s="29">
        <f>SUM(F785:F798)</f>
        <v>26472.1</v>
      </c>
      <c r="G784" s="29">
        <f>SUM(G785:G798)</f>
        <v>59845.6</v>
      </c>
    </row>
    <row r="785" spans="1:7" ht="15" customHeight="1">
      <c r="A785" s="38"/>
      <c r="B785" s="36" t="s">
        <v>296</v>
      </c>
      <c r="C785" s="29">
        <f aca="true" t="shared" si="80" ref="C785:C795">SUM(D785:G785)</f>
        <v>2089.2</v>
      </c>
      <c r="D785" s="29">
        <v>0</v>
      </c>
      <c r="E785" s="29">
        <v>2089.2</v>
      </c>
      <c r="F785" s="29">
        <v>0</v>
      </c>
      <c r="G785" s="29">
        <v>0</v>
      </c>
    </row>
    <row r="786" spans="1:7" ht="15" customHeight="1">
      <c r="A786" s="38"/>
      <c r="B786" s="36" t="s">
        <v>220</v>
      </c>
      <c r="C786" s="29">
        <f t="shared" si="80"/>
        <v>3021.5</v>
      </c>
      <c r="D786" s="29">
        <v>3021.5</v>
      </c>
      <c r="E786" s="29">
        <v>0</v>
      </c>
      <c r="F786" s="29">
        <v>0</v>
      </c>
      <c r="G786" s="29">
        <v>0</v>
      </c>
    </row>
    <row r="787" spans="1:7" ht="15" customHeight="1">
      <c r="A787" s="38"/>
      <c r="B787" s="36" t="s">
        <v>221</v>
      </c>
      <c r="C787" s="29">
        <f t="shared" si="80"/>
        <v>4310.3</v>
      </c>
      <c r="D787" s="29">
        <v>2524</v>
      </c>
      <c r="E787" s="29">
        <v>0</v>
      </c>
      <c r="F787" s="29">
        <v>1786.3</v>
      </c>
      <c r="G787" s="29">
        <v>0</v>
      </c>
    </row>
    <row r="788" spans="1:7" ht="15" customHeight="1">
      <c r="A788" s="38"/>
      <c r="B788" s="36" t="s">
        <v>222</v>
      </c>
      <c r="C788" s="29">
        <f t="shared" si="80"/>
        <v>0</v>
      </c>
      <c r="D788" s="29">
        <v>0</v>
      </c>
      <c r="E788" s="29">
        <v>0</v>
      </c>
      <c r="F788" s="29">
        <v>0</v>
      </c>
      <c r="G788" s="29">
        <v>0</v>
      </c>
    </row>
    <row r="789" spans="1:7" ht="15" customHeight="1">
      <c r="A789" s="38"/>
      <c r="B789" s="36" t="s">
        <v>223</v>
      </c>
      <c r="C789" s="29">
        <f t="shared" si="80"/>
        <v>25118</v>
      </c>
      <c r="D789" s="29">
        <v>0</v>
      </c>
      <c r="E789" s="29">
        <v>0</v>
      </c>
      <c r="F789" s="29">
        <v>0</v>
      </c>
      <c r="G789" s="29">
        <v>25118</v>
      </c>
    </row>
    <row r="790" spans="1:7" ht="15" customHeight="1">
      <c r="A790" s="38"/>
      <c r="B790" s="36" t="s">
        <v>224</v>
      </c>
      <c r="C790" s="29">
        <f t="shared" si="80"/>
        <v>36311.9</v>
      </c>
      <c r="D790" s="29">
        <v>0</v>
      </c>
      <c r="E790" s="29">
        <v>1545.5</v>
      </c>
      <c r="F790" s="29">
        <v>38.8</v>
      </c>
      <c r="G790" s="29">
        <v>34727.6</v>
      </c>
    </row>
    <row r="791" spans="1:7" ht="15" customHeight="1">
      <c r="A791" s="38"/>
      <c r="B791" s="36" t="s">
        <v>9</v>
      </c>
      <c r="C791" s="29">
        <f t="shared" si="80"/>
        <v>0</v>
      </c>
      <c r="D791" s="29">
        <v>0</v>
      </c>
      <c r="E791" s="29">
        <v>0</v>
      </c>
      <c r="F791" s="29">
        <v>0</v>
      </c>
      <c r="G791" s="29">
        <v>0</v>
      </c>
    </row>
    <row r="792" spans="1:7" ht="15" customHeight="1">
      <c r="A792" s="38"/>
      <c r="B792" s="36" t="s">
        <v>10</v>
      </c>
      <c r="C792" s="29">
        <f t="shared" si="80"/>
        <v>0</v>
      </c>
      <c r="D792" s="29">
        <v>0</v>
      </c>
      <c r="E792" s="29">
        <v>0</v>
      </c>
      <c r="F792" s="29">
        <v>0</v>
      </c>
      <c r="G792" s="29">
        <v>0</v>
      </c>
    </row>
    <row r="793" spans="1:7" ht="15" customHeight="1">
      <c r="A793" s="38"/>
      <c r="B793" s="36" t="s">
        <v>11</v>
      </c>
      <c r="C793" s="29">
        <f t="shared" si="80"/>
        <v>5321.4</v>
      </c>
      <c r="D793" s="29">
        <v>0</v>
      </c>
      <c r="E793" s="29">
        <v>0</v>
      </c>
      <c r="F793" s="29">
        <v>5321.4</v>
      </c>
      <c r="G793" s="29">
        <v>0</v>
      </c>
    </row>
    <row r="794" spans="1:7" ht="15" customHeight="1">
      <c r="A794" s="38"/>
      <c r="B794" s="36" t="s">
        <v>585</v>
      </c>
      <c r="C794" s="29">
        <f t="shared" si="80"/>
        <v>6100.5</v>
      </c>
      <c r="D794" s="29">
        <v>0</v>
      </c>
      <c r="E794" s="29">
        <v>0</v>
      </c>
      <c r="F794" s="29">
        <f>590+900.6+53.8+80+424.4+110.7+3941</f>
        <v>6100.5</v>
      </c>
      <c r="G794" s="29">
        <v>0</v>
      </c>
    </row>
    <row r="795" spans="1:7" ht="15" customHeight="1">
      <c r="A795" s="38"/>
      <c r="B795" s="36" t="s">
        <v>586</v>
      </c>
      <c r="C795" s="29">
        <f t="shared" si="80"/>
        <v>11425.1</v>
      </c>
      <c r="D795" s="29">
        <v>0</v>
      </c>
      <c r="E795" s="29">
        <v>0</v>
      </c>
      <c r="F795" s="29">
        <v>11425.1</v>
      </c>
      <c r="G795" s="29">
        <v>0</v>
      </c>
    </row>
    <row r="796" spans="1:7" ht="15" customHeight="1">
      <c r="A796" s="38"/>
      <c r="B796" s="36" t="s">
        <v>587</v>
      </c>
      <c r="C796" s="29">
        <f>SUM(D796:G796)</f>
        <v>0</v>
      </c>
      <c r="D796" s="29">
        <v>0</v>
      </c>
      <c r="E796" s="29">
        <v>0</v>
      </c>
      <c r="F796" s="29">
        <v>0</v>
      </c>
      <c r="G796" s="29">
        <v>0</v>
      </c>
    </row>
    <row r="797" spans="1:7" ht="15" customHeight="1">
      <c r="A797" s="38"/>
      <c r="B797" s="36" t="s">
        <v>588</v>
      </c>
      <c r="C797" s="29">
        <f>SUM(D797:G797)</f>
        <v>1800</v>
      </c>
      <c r="D797" s="29">
        <v>0</v>
      </c>
      <c r="E797" s="29">
        <v>0</v>
      </c>
      <c r="F797" s="29">
        <v>1800</v>
      </c>
      <c r="G797" s="29">
        <v>0</v>
      </c>
    </row>
    <row r="798" spans="1:7" ht="15" customHeight="1">
      <c r="A798" s="39"/>
      <c r="B798" s="36" t="s">
        <v>589</v>
      </c>
      <c r="C798" s="29">
        <f>SUM(D798:G798)</f>
        <v>0</v>
      </c>
      <c r="D798" s="29">
        <v>0</v>
      </c>
      <c r="E798" s="29">
        <v>0</v>
      </c>
      <c r="F798" s="29">
        <v>0</v>
      </c>
      <c r="G798" s="29">
        <v>0</v>
      </c>
    </row>
    <row r="799" spans="1:7" s="3" customFormat="1" ht="33" customHeight="1">
      <c r="A799" s="43" t="s">
        <v>5</v>
      </c>
      <c r="B799" s="134" t="s">
        <v>3</v>
      </c>
      <c r="C799" s="29">
        <f>SUM(C800:C813)</f>
        <v>28630</v>
      </c>
      <c r="D799" s="29">
        <f>SUM(D800:D813)</f>
        <v>0</v>
      </c>
      <c r="E799" s="29">
        <f>SUM(E800:E813)</f>
        <v>0</v>
      </c>
      <c r="F799" s="29">
        <f>SUM(F800:F813)</f>
        <v>28630</v>
      </c>
      <c r="G799" s="29">
        <f>SUM(G800:G813)</f>
        <v>0</v>
      </c>
    </row>
    <row r="800" spans="1:7" ht="15" customHeight="1">
      <c r="A800" s="38"/>
      <c r="B800" s="27" t="s">
        <v>296</v>
      </c>
      <c r="C800" s="29">
        <f aca="true" t="shared" si="81" ref="C800:C810">SUM(D800:G800)</f>
        <v>0</v>
      </c>
      <c r="D800" s="29">
        <v>0</v>
      </c>
      <c r="E800" s="29">
        <v>0</v>
      </c>
      <c r="F800" s="29">
        <v>0</v>
      </c>
      <c r="G800" s="29">
        <v>0</v>
      </c>
    </row>
    <row r="801" spans="1:7" ht="15" customHeight="1">
      <c r="A801" s="38"/>
      <c r="B801" s="36" t="s">
        <v>220</v>
      </c>
      <c r="C801" s="29">
        <f t="shared" si="81"/>
        <v>0</v>
      </c>
      <c r="D801" s="29">
        <v>0</v>
      </c>
      <c r="E801" s="29">
        <v>0</v>
      </c>
      <c r="F801" s="29">
        <v>0</v>
      </c>
      <c r="G801" s="29">
        <v>0</v>
      </c>
    </row>
    <row r="802" spans="1:7" ht="15" customHeight="1">
      <c r="A802" s="38"/>
      <c r="B802" s="36" t="s">
        <v>221</v>
      </c>
      <c r="C802" s="29">
        <f t="shared" si="81"/>
        <v>925.8</v>
      </c>
      <c r="D802" s="29">
        <v>0</v>
      </c>
      <c r="E802" s="29">
        <v>0</v>
      </c>
      <c r="F802" s="29">
        <v>925.8</v>
      </c>
      <c r="G802" s="29">
        <v>0</v>
      </c>
    </row>
    <row r="803" spans="1:7" ht="15" customHeight="1">
      <c r="A803" s="38"/>
      <c r="B803" s="36" t="s">
        <v>222</v>
      </c>
      <c r="C803" s="29">
        <f t="shared" si="81"/>
        <v>0</v>
      </c>
      <c r="D803" s="29">
        <v>0</v>
      </c>
      <c r="E803" s="29">
        <v>0</v>
      </c>
      <c r="F803" s="29">
        <v>0</v>
      </c>
      <c r="G803" s="29">
        <v>0</v>
      </c>
    </row>
    <row r="804" spans="1:7" ht="15" customHeight="1">
      <c r="A804" s="38"/>
      <c r="B804" s="36" t="s">
        <v>223</v>
      </c>
      <c r="C804" s="29">
        <f t="shared" si="81"/>
        <v>3672.8</v>
      </c>
      <c r="D804" s="29">
        <v>0</v>
      </c>
      <c r="E804" s="29">
        <v>0</v>
      </c>
      <c r="F804" s="29">
        <v>3672.8</v>
      </c>
      <c r="G804" s="29">
        <v>0</v>
      </c>
    </row>
    <row r="805" spans="1:7" ht="15" customHeight="1">
      <c r="A805" s="38"/>
      <c r="B805" s="36" t="s">
        <v>224</v>
      </c>
      <c r="C805" s="29">
        <f t="shared" si="81"/>
        <v>252.9</v>
      </c>
      <c r="D805" s="29">
        <v>0</v>
      </c>
      <c r="E805" s="29">
        <v>0</v>
      </c>
      <c r="F805" s="29">
        <v>252.9</v>
      </c>
      <c r="G805" s="29">
        <v>0</v>
      </c>
    </row>
    <row r="806" spans="1:7" ht="15" customHeight="1">
      <c r="A806" s="38"/>
      <c r="B806" s="36" t="s">
        <v>9</v>
      </c>
      <c r="C806" s="29">
        <f t="shared" si="81"/>
        <v>0</v>
      </c>
      <c r="D806" s="29">
        <v>0</v>
      </c>
      <c r="E806" s="29">
        <v>0</v>
      </c>
      <c r="F806" s="29">
        <v>0</v>
      </c>
      <c r="G806" s="29">
        <v>0</v>
      </c>
    </row>
    <row r="807" spans="1:7" ht="15" customHeight="1">
      <c r="A807" s="38"/>
      <c r="B807" s="36" t="s">
        <v>10</v>
      </c>
      <c r="C807" s="29">
        <f t="shared" si="81"/>
        <v>1365.2</v>
      </c>
      <c r="D807" s="29">
        <v>0</v>
      </c>
      <c r="E807" s="29">
        <v>0</v>
      </c>
      <c r="F807" s="29">
        <v>1365.2</v>
      </c>
      <c r="G807" s="29">
        <v>0</v>
      </c>
    </row>
    <row r="808" spans="1:7" ht="15" customHeight="1">
      <c r="A808" s="38"/>
      <c r="B808" s="36" t="s">
        <v>11</v>
      </c>
      <c r="C808" s="29">
        <f t="shared" si="81"/>
        <v>0</v>
      </c>
      <c r="D808" s="29">
        <v>0</v>
      </c>
      <c r="E808" s="29">
        <v>0</v>
      </c>
      <c r="F808" s="29">
        <v>0</v>
      </c>
      <c r="G808" s="29">
        <v>0</v>
      </c>
    </row>
    <row r="809" spans="1:7" ht="15" customHeight="1">
      <c r="A809" s="38"/>
      <c r="B809" s="36" t="s">
        <v>585</v>
      </c>
      <c r="C809" s="29">
        <f t="shared" si="81"/>
        <v>1163.6000000000001</v>
      </c>
      <c r="D809" s="29">
        <v>0</v>
      </c>
      <c r="E809" s="29">
        <v>0</v>
      </c>
      <c r="F809" s="29">
        <f>1003.2+160.4</f>
        <v>1163.6000000000001</v>
      </c>
      <c r="G809" s="29">
        <v>0</v>
      </c>
    </row>
    <row r="810" spans="1:7" ht="15" customHeight="1">
      <c r="A810" s="38"/>
      <c r="B810" s="36" t="s">
        <v>586</v>
      </c>
      <c r="C810" s="29">
        <f t="shared" si="81"/>
        <v>7310.7</v>
      </c>
      <c r="D810" s="29">
        <v>0</v>
      </c>
      <c r="E810" s="29">
        <v>0</v>
      </c>
      <c r="F810" s="29">
        <f>3300.1+4010.6</f>
        <v>7310.7</v>
      </c>
      <c r="G810" s="29">
        <v>0</v>
      </c>
    </row>
    <row r="811" spans="1:7" ht="15" customHeight="1">
      <c r="A811" s="38"/>
      <c r="B811" s="36" t="s">
        <v>587</v>
      </c>
      <c r="C811" s="29">
        <f>SUM(D811:G811)</f>
        <v>6969.5</v>
      </c>
      <c r="D811" s="29">
        <v>0</v>
      </c>
      <c r="E811" s="29">
        <v>0</v>
      </c>
      <c r="F811" s="29">
        <v>6969.5</v>
      </c>
      <c r="G811" s="29">
        <v>0</v>
      </c>
    </row>
    <row r="812" spans="1:7" ht="15" customHeight="1">
      <c r="A812" s="38"/>
      <c r="B812" s="36" t="s">
        <v>588</v>
      </c>
      <c r="C812" s="29">
        <f>SUM(D812:G812)</f>
        <v>6969.5</v>
      </c>
      <c r="D812" s="29">
        <v>0</v>
      </c>
      <c r="E812" s="29">
        <v>0</v>
      </c>
      <c r="F812" s="29">
        <v>6969.5</v>
      </c>
      <c r="G812" s="29">
        <v>0</v>
      </c>
    </row>
    <row r="813" spans="1:7" ht="15" customHeight="1">
      <c r="A813" s="39"/>
      <c r="B813" s="36" t="s">
        <v>589</v>
      </c>
      <c r="C813" s="29">
        <f>SUM(D813:G813)</f>
        <v>0</v>
      </c>
      <c r="D813" s="29">
        <v>0</v>
      </c>
      <c r="E813" s="29">
        <v>0</v>
      </c>
      <c r="F813" s="29">
        <v>0</v>
      </c>
      <c r="G813" s="29">
        <v>0</v>
      </c>
    </row>
    <row r="814" spans="1:7" s="3" customFormat="1" ht="32.25" customHeight="1">
      <c r="A814" s="43" t="s">
        <v>575</v>
      </c>
      <c r="B814" s="44" t="s">
        <v>580</v>
      </c>
      <c r="C814" s="29">
        <f>SUM(C815:C828)</f>
        <v>2642.2</v>
      </c>
      <c r="D814" s="29">
        <f>SUM(D815:D828)</f>
        <v>0</v>
      </c>
      <c r="E814" s="29">
        <f>SUM(E815:E828)</f>
        <v>0</v>
      </c>
      <c r="F814" s="29">
        <f>SUM(F815:F828)</f>
        <v>2642.2</v>
      </c>
      <c r="G814" s="29">
        <f>SUM(G815:G828)</f>
        <v>0</v>
      </c>
    </row>
    <row r="815" spans="1:7" ht="15" customHeight="1">
      <c r="A815" s="38"/>
      <c r="B815" s="36" t="s">
        <v>296</v>
      </c>
      <c r="C815" s="29">
        <f aca="true" t="shared" si="82" ref="C815:C825">SUM(D815:G815)</f>
        <v>0</v>
      </c>
      <c r="D815" s="29">
        <v>0</v>
      </c>
      <c r="E815" s="29">
        <v>0</v>
      </c>
      <c r="F815" s="29">
        <v>0</v>
      </c>
      <c r="G815" s="29">
        <v>0</v>
      </c>
    </row>
    <row r="816" spans="1:7" ht="15" customHeight="1">
      <c r="A816" s="38"/>
      <c r="B816" s="36" t="s">
        <v>220</v>
      </c>
      <c r="C816" s="29">
        <f t="shared" si="82"/>
        <v>0</v>
      </c>
      <c r="D816" s="29">
        <v>0</v>
      </c>
      <c r="E816" s="29">
        <v>0</v>
      </c>
      <c r="F816" s="29">
        <v>0</v>
      </c>
      <c r="G816" s="29">
        <v>0</v>
      </c>
    </row>
    <row r="817" spans="1:7" ht="15" customHeight="1">
      <c r="A817" s="38"/>
      <c r="B817" s="36" t="s">
        <v>221</v>
      </c>
      <c r="C817" s="29">
        <f t="shared" si="82"/>
        <v>0</v>
      </c>
      <c r="D817" s="29">
        <v>0</v>
      </c>
      <c r="E817" s="29">
        <v>0</v>
      </c>
      <c r="F817" s="29">
        <v>0</v>
      </c>
      <c r="G817" s="29">
        <v>0</v>
      </c>
    </row>
    <row r="818" spans="1:7" ht="15" customHeight="1">
      <c r="A818" s="38"/>
      <c r="B818" s="36" t="s">
        <v>222</v>
      </c>
      <c r="C818" s="29">
        <f t="shared" si="82"/>
        <v>0</v>
      </c>
      <c r="D818" s="29">
        <v>0</v>
      </c>
      <c r="E818" s="29">
        <v>0</v>
      </c>
      <c r="F818" s="29">
        <v>0</v>
      </c>
      <c r="G818" s="29">
        <v>0</v>
      </c>
    </row>
    <row r="819" spans="1:7" ht="15" customHeight="1">
      <c r="A819" s="38"/>
      <c r="B819" s="36" t="s">
        <v>223</v>
      </c>
      <c r="C819" s="29">
        <f t="shared" si="82"/>
        <v>0</v>
      </c>
      <c r="D819" s="29">
        <v>0</v>
      </c>
      <c r="E819" s="29">
        <v>0</v>
      </c>
      <c r="F819" s="29">
        <v>0</v>
      </c>
      <c r="G819" s="29">
        <v>0</v>
      </c>
    </row>
    <row r="820" spans="1:7" ht="15" customHeight="1">
      <c r="A820" s="38"/>
      <c r="B820" s="36" t="s">
        <v>224</v>
      </c>
      <c r="C820" s="29">
        <f t="shared" si="82"/>
        <v>0</v>
      </c>
      <c r="D820" s="29">
        <v>0</v>
      </c>
      <c r="E820" s="29">
        <v>0</v>
      </c>
      <c r="F820" s="29">
        <v>0</v>
      </c>
      <c r="G820" s="29">
        <v>0</v>
      </c>
    </row>
    <row r="821" spans="1:7" ht="15" customHeight="1">
      <c r="A821" s="38"/>
      <c r="B821" s="36" t="s">
        <v>9</v>
      </c>
      <c r="C821" s="29">
        <f t="shared" si="82"/>
        <v>0</v>
      </c>
      <c r="D821" s="29">
        <v>0</v>
      </c>
      <c r="E821" s="29">
        <v>0</v>
      </c>
      <c r="F821" s="29">
        <v>0</v>
      </c>
      <c r="G821" s="29">
        <v>0</v>
      </c>
    </row>
    <row r="822" spans="1:7" ht="15" customHeight="1">
      <c r="A822" s="38"/>
      <c r="B822" s="36" t="s">
        <v>10</v>
      </c>
      <c r="C822" s="29">
        <f t="shared" si="82"/>
        <v>0</v>
      </c>
      <c r="D822" s="29">
        <v>0</v>
      </c>
      <c r="E822" s="29">
        <v>0</v>
      </c>
      <c r="F822" s="29">
        <v>0</v>
      </c>
      <c r="G822" s="29">
        <v>0</v>
      </c>
    </row>
    <row r="823" spans="1:7" ht="15" customHeight="1">
      <c r="A823" s="38"/>
      <c r="B823" s="36" t="s">
        <v>11</v>
      </c>
      <c r="C823" s="29">
        <f t="shared" si="82"/>
        <v>1222.2</v>
      </c>
      <c r="D823" s="29">
        <v>0</v>
      </c>
      <c r="E823" s="29">
        <v>0</v>
      </c>
      <c r="F823" s="29">
        <v>1222.2</v>
      </c>
      <c r="G823" s="29">
        <v>0</v>
      </c>
    </row>
    <row r="824" spans="1:7" ht="15" customHeight="1">
      <c r="A824" s="38"/>
      <c r="B824" s="36" t="s">
        <v>585</v>
      </c>
      <c r="C824" s="29">
        <f t="shared" si="82"/>
        <v>310</v>
      </c>
      <c r="D824" s="29">
        <v>0</v>
      </c>
      <c r="E824" s="29">
        <v>0</v>
      </c>
      <c r="F824" s="29">
        <v>310</v>
      </c>
      <c r="G824" s="29">
        <v>0</v>
      </c>
    </row>
    <row r="825" spans="1:7" ht="15" customHeight="1">
      <c r="A825" s="38"/>
      <c r="B825" s="36" t="s">
        <v>586</v>
      </c>
      <c r="C825" s="29">
        <f t="shared" si="82"/>
        <v>0</v>
      </c>
      <c r="D825" s="29">
        <v>0</v>
      </c>
      <c r="E825" s="29">
        <v>0</v>
      </c>
      <c r="F825" s="29">
        <v>0</v>
      </c>
      <c r="G825" s="29">
        <v>0</v>
      </c>
    </row>
    <row r="826" spans="1:7" ht="15" customHeight="1">
      <c r="A826" s="38"/>
      <c r="B826" s="36" t="s">
        <v>587</v>
      </c>
      <c r="C826" s="29">
        <f>SUM(D826:G826)</f>
        <v>0</v>
      </c>
      <c r="D826" s="29">
        <v>0</v>
      </c>
      <c r="E826" s="29">
        <v>0</v>
      </c>
      <c r="F826" s="29">
        <v>0</v>
      </c>
      <c r="G826" s="29">
        <v>0</v>
      </c>
    </row>
    <row r="827" spans="1:7" ht="15" customHeight="1">
      <c r="A827" s="38"/>
      <c r="B827" s="36" t="s">
        <v>588</v>
      </c>
      <c r="C827" s="29">
        <f>SUM(D827:G827)</f>
        <v>1110</v>
      </c>
      <c r="D827" s="29">
        <v>0</v>
      </c>
      <c r="E827" s="29">
        <v>0</v>
      </c>
      <c r="F827" s="29">
        <v>1110</v>
      </c>
      <c r="G827" s="29">
        <v>0</v>
      </c>
    </row>
    <row r="828" spans="1:7" ht="15" customHeight="1">
      <c r="A828" s="39"/>
      <c r="B828" s="36" t="s">
        <v>589</v>
      </c>
      <c r="C828" s="29">
        <f>SUM(D828:G828)</f>
        <v>0</v>
      </c>
      <c r="D828" s="29">
        <v>0</v>
      </c>
      <c r="E828" s="29">
        <v>0</v>
      </c>
      <c r="F828" s="29">
        <v>0</v>
      </c>
      <c r="G828" s="29">
        <v>0</v>
      </c>
    </row>
    <row r="829" spans="1:7" s="3" customFormat="1" ht="33" customHeight="1">
      <c r="A829" s="43" t="s">
        <v>60</v>
      </c>
      <c r="B829" s="44" t="s">
        <v>59</v>
      </c>
      <c r="C829" s="29">
        <f>SUM(C830:C843)</f>
        <v>22617.8</v>
      </c>
      <c r="D829" s="29">
        <f>SUM(D830:D843)</f>
        <v>16827.8</v>
      </c>
      <c r="E829" s="29">
        <f>SUM(E830:E843)</f>
        <v>3500</v>
      </c>
      <c r="F829" s="29">
        <f>SUM(F830:F843)</f>
        <v>0</v>
      </c>
      <c r="G829" s="29">
        <f>SUM(G830:G843)</f>
        <v>2290</v>
      </c>
    </row>
    <row r="830" spans="1:7" ht="15" customHeight="1">
      <c r="A830" s="38"/>
      <c r="B830" s="36" t="s">
        <v>296</v>
      </c>
      <c r="C830" s="29">
        <f aca="true" t="shared" si="83" ref="C830:C835">SUM(D830:G830)</f>
        <v>4670.9</v>
      </c>
      <c r="D830" s="29">
        <v>4670.9</v>
      </c>
      <c r="E830" s="29">
        <v>0</v>
      </c>
      <c r="F830" s="29">
        <v>0</v>
      </c>
      <c r="G830" s="29">
        <v>0</v>
      </c>
    </row>
    <row r="831" spans="1:7" ht="15" customHeight="1">
      <c r="A831" s="38"/>
      <c r="B831" s="36" t="s">
        <v>220</v>
      </c>
      <c r="C831" s="29">
        <f t="shared" si="83"/>
        <v>4717</v>
      </c>
      <c r="D831" s="29">
        <v>4717</v>
      </c>
      <c r="E831" s="29">
        <v>0</v>
      </c>
      <c r="F831" s="29">
        <v>0</v>
      </c>
      <c r="G831" s="29">
        <v>0</v>
      </c>
    </row>
    <row r="832" spans="1:7" ht="15" customHeight="1">
      <c r="A832" s="38"/>
      <c r="B832" s="36" t="s">
        <v>221</v>
      </c>
      <c r="C832" s="29">
        <f t="shared" si="83"/>
        <v>3823.9</v>
      </c>
      <c r="D832" s="29">
        <v>3823.9</v>
      </c>
      <c r="E832" s="29">
        <v>0</v>
      </c>
      <c r="F832" s="29">
        <v>0</v>
      </c>
      <c r="G832" s="29">
        <v>0</v>
      </c>
    </row>
    <row r="833" spans="1:7" ht="15" customHeight="1">
      <c r="A833" s="38"/>
      <c r="B833" s="36" t="s">
        <v>222</v>
      </c>
      <c r="C833" s="29">
        <f t="shared" si="83"/>
        <v>1800</v>
      </c>
      <c r="D833" s="29">
        <v>1800</v>
      </c>
      <c r="E833" s="29">
        <v>0</v>
      </c>
      <c r="F833" s="29">
        <v>0</v>
      </c>
      <c r="G833" s="29">
        <v>0</v>
      </c>
    </row>
    <row r="834" spans="1:7" ht="15" customHeight="1">
      <c r="A834" s="38"/>
      <c r="B834" s="36" t="s">
        <v>223</v>
      </c>
      <c r="C834" s="29">
        <f t="shared" si="83"/>
        <v>1816</v>
      </c>
      <c r="D834" s="29">
        <v>1816</v>
      </c>
      <c r="E834" s="29">
        <v>0</v>
      </c>
      <c r="F834" s="29">
        <v>0</v>
      </c>
      <c r="G834" s="29">
        <v>0</v>
      </c>
    </row>
    <row r="835" spans="1:7" ht="15" customHeight="1">
      <c r="A835" s="38"/>
      <c r="B835" s="36" t="s">
        <v>224</v>
      </c>
      <c r="C835" s="29">
        <f t="shared" si="83"/>
        <v>1190</v>
      </c>
      <c r="D835" s="29">
        <v>0</v>
      </c>
      <c r="E835" s="29">
        <v>0</v>
      </c>
      <c r="F835" s="29">
        <v>0</v>
      </c>
      <c r="G835" s="29">
        <v>1190</v>
      </c>
    </row>
    <row r="836" spans="1:7" ht="15" customHeight="1">
      <c r="A836" s="38"/>
      <c r="B836" s="36" t="s">
        <v>9</v>
      </c>
      <c r="C836" s="29">
        <f aca="true" t="shared" si="84" ref="C836:C843">SUM(D836:G836)</f>
        <v>320</v>
      </c>
      <c r="D836" s="29">
        <v>0</v>
      </c>
      <c r="E836" s="29">
        <v>0</v>
      </c>
      <c r="F836" s="29">
        <v>0</v>
      </c>
      <c r="G836" s="29">
        <v>320</v>
      </c>
    </row>
    <row r="837" spans="1:7" ht="15" customHeight="1">
      <c r="A837" s="38"/>
      <c r="B837" s="36" t="s">
        <v>10</v>
      </c>
      <c r="C837" s="29">
        <f t="shared" si="84"/>
        <v>300</v>
      </c>
      <c r="D837" s="29">
        <v>0</v>
      </c>
      <c r="E837" s="29">
        <v>0</v>
      </c>
      <c r="F837" s="29">
        <v>0</v>
      </c>
      <c r="G837" s="29">
        <v>300</v>
      </c>
    </row>
    <row r="838" spans="1:7" ht="15" customHeight="1">
      <c r="A838" s="38"/>
      <c r="B838" s="36" t="s">
        <v>11</v>
      </c>
      <c r="C838" s="29">
        <f t="shared" si="84"/>
        <v>480</v>
      </c>
      <c r="D838" s="29">
        <v>0</v>
      </c>
      <c r="E838" s="29">
        <v>0</v>
      </c>
      <c r="F838" s="29">
        <v>0</v>
      </c>
      <c r="G838" s="29">
        <v>480</v>
      </c>
    </row>
    <row r="839" spans="1:7" ht="15" customHeight="1">
      <c r="A839" s="38"/>
      <c r="B839" s="36" t="s">
        <v>585</v>
      </c>
      <c r="C839" s="29">
        <f t="shared" si="84"/>
        <v>900</v>
      </c>
      <c r="D839" s="29">
        <v>0</v>
      </c>
      <c r="E839" s="144">
        <v>900</v>
      </c>
      <c r="F839" s="29">
        <v>0</v>
      </c>
      <c r="G839" s="29">
        <v>0</v>
      </c>
    </row>
    <row r="840" spans="1:7" ht="15" customHeight="1">
      <c r="A840" s="38"/>
      <c r="B840" s="36" t="s">
        <v>586</v>
      </c>
      <c r="C840" s="29">
        <f t="shared" si="84"/>
        <v>800</v>
      </c>
      <c r="D840" s="29">
        <v>0</v>
      </c>
      <c r="E840" s="144">
        <v>800</v>
      </c>
      <c r="F840" s="29">
        <v>0</v>
      </c>
      <c r="G840" s="29">
        <v>0</v>
      </c>
    </row>
    <row r="841" spans="1:7" ht="15" customHeight="1">
      <c r="A841" s="38"/>
      <c r="B841" s="36" t="s">
        <v>587</v>
      </c>
      <c r="C841" s="29">
        <f t="shared" si="84"/>
        <v>700</v>
      </c>
      <c r="D841" s="29">
        <v>0</v>
      </c>
      <c r="E841" s="144">
        <v>700</v>
      </c>
      <c r="F841" s="29">
        <v>0</v>
      </c>
      <c r="G841" s="29">
        <v>0</v>
      </c>
    </row>
    <row r="842" spans="1:7" ht="15" customHeight="1">
      <c r="A842" s="38"/>
      <c r="B842" s="36" t="s">
        <v>588</v>
      </c>
      <c r="C842" s="29">
        <f t="shared" si="84"/>
        <v>600</v>
      </c>
      <c r="D842" s="29">
        <v>0</v>
      </c>
      <c r="E842" s="144">
        <v>600</v>
      </c>
      <c r="F842" s="29">
        <v>0</v>
      </c>
      <c r="G842" s="29">
        <v>0</v>
      </c>
    </row>
    <row r="843" spans="1:7" ht="15" customHeight="1">
      <c r="A843" s="39"/>
      <c r="B843" s="36" t="s">
        <v>589</v>
      </c>
      <c r="C843" s="29">
        <f t="shared" si="84"/>
        <v>500</v>
      </c>
      <c r="D843" s="29">
        <v>0</v>
      </c>
      <c r="E843" s="144">
        <v>500</v>
      </c>
      <c r="F843" s="29">
        <v>0</v>
      </c>
      <c r="G843" s="29">
        <v>0</v>
      </c>
    </row>
    <row r="844" spans="1:7" s="3" customFormat="1" ht="17.25" customHeight="1">
      <c r="A844" s="43" t="s">
        <v>525</v>
      </c>
      <c r="B844" s="44" t="s">
        <v>453</v>
      </c>
      <c r="C844" s="29">
        <f>SUM(C845:C858)</f>
        <v>50000</v>
      </c>
      <c r="D844" s="29">
        <f>SUM(D845:D858)</f>
        <v>0</v>
      </c>
      <c r="E844" s="29">
        <f>SUM(E845:E858)</f>
        <v>0</v>
      </c>
      <c r="F844" s="29">
        <f>SUM(F845:F858)</f>
        <v>0</v>
      </c>
      <c r="G844" s="29">
        <f>SUM(G845:G858)</f>
        <v>50000</v>
      </c>
    </row>
    <row r="845" spans="1:7" ht="15" customHeight="1">
      <c r="A845" s="38"/>
      <c r="B845" s="36" t="s">
        <v>296</v>
      </c>
      <c r="C845" s="29">
        <f aca="true" t="shared" si="85" ref="C845:C855">SUM(D845:G845)</f>
        <v>0</v>
      </c>
      <c r="D845" s="29">
        <v>0</v>
      </c>
      <c r="E845" s="29">
        <v>0</v>
      </c>
      <c r="F845" s="29">
        <v>0</v>
      </c>
      <c r="G845" s="29">
        <v>0</v>
      </c>
    </row>
    <row r="846" spans="1:7" ht="15" customHeight="1">
      <c r="A846" s="38"/>
      <c r="B846" s="36" t="s">
        <v>220</v>
      </c>
      <c r="C846" s="29">
        <f t="shared" si="85"/>
        <v>0</v>
      </c>
      <c r="D846" s="29">
        <v>0</v>
      </c>
      <c r="E846" s="29">
        <v>0</v>
      </c>
      <c r="F846" s="29">
        <v>0</v>
      </c>
      <c r="G846" s="29">
        <v>0</v>
      </c>
    </row>
    <row r="847" spans="1:7" ht="15" customHeight="1">
      <c r="A847" s="38"/>
      <c r="B847" s="36" t="s">
        <v>221</v>
      </c>
      <c r="C847" s="29">
        <f t="shared" si="85"/>
        <v>0</v>
      </c>
      <c r="D847" s="29">
        <v>0</v>
      </c>
      <c r="E847" s="29">
        <v>0</v>
      </c>
      <c r="F847" s="29">
        <v>0</v>
      </c>
      <c r="G847" s="29">
        <v>0</v>
      </c>
    </row>
    <row r="848" spans="1:7" ht="15" customHeight="1">
      <c r="A848" s="38"/>
      <c r="B848" s="36" t="s">
        <v>222</v>
      </c>
      <c r="C848" s="29">
        <f t="shared" si="85"/>
        <v>0</v>
      </c>
      <c r="D848" s="29">
        <v>0</v>
      </c>
      <c r="E848" s="29">
        <v>0</v>
      </c>
      <c r="F848" s="29">
        <v>0</v>
      </c>
      <c r="G848" s="29">
        <v>0</v>
      </c>
    </row>
    <row r="849" spans="1:7" ht="15" customHeight="1">
      <c r="A849" s="38"/>
      <c r="B849" s="36" t="s">
        <v>223</v>
      </c>
      <c r="C849" s="29">
        <f t="shared" si="85"/>
        <v>0</v>
      </c>
      <c r="D849" s="29">
        <v>0</v>
      </c>
      <c r="E849" s="29">
        <v>0</v>
      </c>
      <c r="F849" s="29">
        <v>0</v>
      </c>
      <c r="G849" s="29">
        <v>0</v>
      </c>
    </row>
    <row r="850" spans="1:7" ht="15" customHeight="1">
      <c r="A850" s="38"/>
      <c r="B850" s="36" t="s">
        <v>224</v>
      </c>
      <c r="C850" s="29">
        <f t="shared" si="85"/>
        <v>0</v>
      </c>
      <c r="D850" s="29">
        <v>0</v>
      </c>
      <c r="E850" s="29">
        <v>0</v>
      </c>
      <c r="F850" s="29">
        <v>0</v>
      </c>
      <c r="G850" s="29">
        <v>0</v>
      </c>
    </row>
    <row r="851" spans="1:7" ht="15" customHeight="1">
      <c r="A851" s="38"/>
      <c r="B851" s="36" t="s">
        <v>9</v>
      </c>
      <c r="C851" s="29">
        <f t="shared" si="85"/>
        <v>50000</v>
      </c>
      <c r="D851" s="29">
        <v>0</v>
      </c>
      <c r="E851" s="29">
        <v>0</v>
      </c>
      <c r="F851" s="29">
        <v>0</v>
      </c>
      <c r="G851" s="29">
        <v>50000</v>
      </c>
    </row>
    <row r="852" spans="1:7" ht="15" customHeight="1">
      <c r="A852" s="38"/>
      <c r="B852" s="36" t="s">
        <v>10</v>
      </c>
      <c r="C852" s="29">
        <f t="shared" si="85"/>
        <v>0</v>
      </c>
      <c r="D852" s="29">
        <v>0</v>
      </c>
      <c r="E852" s="29">
        <v>0</v>
      </c>
      <c r="F852" s="29">
        <v>0</v>
      </c>
      <c r="G852" s="29">
        <v>0</v>
      </c>
    </row>
    <row r="853" spans="1:7" ht="15" customHeight="1">
      <c r="A853" s="38"/>
      <c r="B853" s="36" t="s">
        <v>11</v>
      </c>
      <c r="C853" s="29">
        <f t="shared" si="85"/>
        <v>0</v>
      </c>
      <c r="D853" s="29">
        <v>0</v>
      </c>
      <c r="E853" s="29">
        <v>0</v>
      </c>
      <c r="F853" s="29">
        <v>0</v>
      </c>
      <c r="G853" s="29">
        <v>0</v>
      </c>
    </row>
    <row r="854" spans="1:7" ht="15" customHeight="1">
      <c r="A854" s="38"/>
      <c r="B854" s="36" t="s">
        <v>585</v>
      </c>
      <c r="C854" s="29">
        <f t="shared" si="85"/>
        <v>0</v>
      </c>
      <c r="D854" s="29">
        <v>0</v>
      </c>
      <c r="E854" s="29">
        <v>0</v>
      </c>
      <c r="F854" s="29">
        <v>0</v>
      </c>
      <c r="G854" s="29">
        <v>0</v>
      </c>
    </row>
    <row r="855" spans="1:7" ht="15" customHeight="1">
      <c r="A855" s="38"/>
      <c r="B855" s="36" t="s">
        <v>586</v>
      </c>
      <c r="C855" s="29">
        <f t="shared" si="85"/>
        <v>0</v>
      </c>
      <c r="D855" s="29">
        <v>0</v>
      </c>
      <c r="E855" s="29">
        <v>0</v>
      </c>
      <c r="F855" s="29">
        <v>0</v>
      </c>
      <c r="G855" s="29">
        <v>0</v>
      </c>
    </row>
    <row r="856" spans="1:7" ht="15" customHeight="1">
      <c r="A856" s="38"/>
      <c r="B856" s="36" t="s">
        <v>587</v>
      </c>
      <c r="C856" s="29">
        <f>SUM(D856:G856)</f>
        <v>0</v>
      </c>
      <c r="D856" s="29">
        <v>0</v>
      </c>
      <c r="E856" s="29">
        <v>0</v>
      </c>
      <c r="F856" s="29">
        <v>0</v>
      </c>
      <c r="G856" s="29">
        <v>0</v>
      </c>
    </row>
    <row r="857" spans="1:7" ht="15" customHeight="1">
      <c r="A857" s="38"/>
      <c r="B857" s="36" t="s">
        <v>588</v>
      </c>
      <c r="C857" s="29">
        <f>SUM(D857:G857)</f>
        <v>0</v>
      </c>
      <c r="D857" s="29">
        <v>0</v>
      </c>
      <c r="E857" s="29">
        <v>0</v>
      </c>
      <c r="F857" s="29">
        <v>0</v>
      </c>
      <c r="G857" s="29">
        <v>0</v>
      </c>
    </row>
    <row r="858" spans="1:7" ht="15" customHeight="1">
      <c r="A858" s="39"/>
      <c r="B858" s="36" t="s">
        <v>589</v>
      </c>
      <c r="C858" s="29">
        <f>SUM(D858:G858)</f>
        <v>0</v>
      </c>
      <c r="D858" s="29">
        <v>0</v>
      </c>
      <c r="E858" s="29">
        <v>0</v>
      </c>
      <c r="F858" s="29">
        <v>0</v>
      </c>
      <c r="G858" s="29">
        <v>0</v>
      </c>
    </row>
    <row r="859" spans="1:7" s="3" customFormat="1" ht="31.5" customHeight="1">
      <c r="A859" s="43" t="s">
        <v>276</v>
      </c>
      <c r="B859" s="44" t="s">
        <v>366</v>
      </c>
      <c r="C859" s="29">
        <f>SUM(C860:C873)</f>
        <v>593.5</v>
      </c>
      <c r="D859" s="29">
        <f>SUM(D860:D873)</f>
        <v>0</v>
      </c>
      <c r="E859" s="29">
        <f>SUM(E860:E873)</f>
        <v>0</v>
      </c>
      <c r="F859" s="29">
        <f>SUM(F860:F873)</f>
        <v>593.5</v>
      </c>
      <c r="G859" s="29">
        <f>SUM(G860:G873)</f>
        <v>0</v>
      </c>
    </row>
    <row r="860" spans="1:7" ht="15" customHeight="1">
      <c r="A860" s="38"/>
      <c r="B860" s="36" t="s">
        <v>296</v>
      </c>
      <c r="C860" s="29">
        <f aca="true" t="shared" si="86" ref="C860:C870">SUM(D860:G860)</f>
        <v>0</v>
      </c>
      <c r="D860" s="29">
        <v>0</v>
      </c>
      <c r="E860" s="29">
        <v>0</v>
      </c>
      <c r="F860" s="29">
        <v>0</v>
      </c>
      <c r="G860" s="29">
        <v>0</v>
      </c>
    </row>
    <row r="861" spans="1:7" ht="15" customHeight="1">
      <c r="A861" s="38"/>
      <c r="B861" s="36" t="s">
        <v>220</v>
      </c>
      <c r="C861" s="29">
        <f t="shared" si="86"/>
        <v>200</v>
      </c>
      <c r="D861" s="29">
        <v>0</v>
      </c>
      <c r="E861" s="29">
        <v>0</v>
      </c>
      <c r="F861" s="29">
        <v>200</v>
      </c>
      <c r="G861" s="29">
        <v>0</v>
      </c>
    </row>
    <row r="862" spans="1:7" ht="15" customHeight="1">
      <c r="A862" s="38"/>
      <c r="B862" s="36" t="s">
        <v>221</v>
      </c>
      <c r="C862" s="29">
        <f t="shared" si="86"/>
        <v>393.5</v>
      </c>
      <c r="D862" s="29">
        <v>0</v>
      </c>
      <c r="E862" s="29">
        <v>0</v>
      </c>
      <c r="F862" s="29">
        <v>393.5</v>
      </c>
      <c r="G862" s="29">
        <v>0</v>
      </c>
    </row>
    <row r="863" spans="1:7" ht="15" customHeight="1">
      <c r="A863" s="38"/>
      <c r="B863" s="36" t="s">
        <v>222</v>
      </c>
      <c r="C863" s="29">
        <f t="shared" si="86"/>
        <v>0</v>
      </c>
      <c r="D863" s="29">
        <v>0</v>
      </c>
      <c r="E863" s="29">
        <v>0</v>
      </c>
      <c r="F863" s="29">
        <v>0</v>
      </c>
      <c r="G863" s="29">
        <v>0</v>
      </c>
    </row>
    <row r="864" spans="1:7" ht="15" customHeight="1">
      <c r="A864" s="38"/>
      <c r="B864" s="36" t="s">
        <v>223</v>
      </c>
      <c r="C864" s="29">
        <f t="shared" si="86"/>
        <v>0</v>
      </c>
      <c r="D864" s="29">
        <v>0</v>
      </c>
      <c r="E864" s="29">
        <v>0</v>
      </c>
      <c r="F864" s="29">
        <v>0</v>
      </c>
      <c r="G864" s="29">
        <v>0</v>
      </c>
    </row>
    <row r="865" spans="1:7" ht="15" customHeight="1">
      <c r="A865" s="38"/>
      <c r="B865" s="36" t="s">
        <v>224</v>
      </c>
      <c r="C865" s="29">
        <f t="shared" si="86"/>
        <v>0</v>
      </c>
      <c r="D865" s="29">
        <v>0</v>
      </c>
      <c r="E865" s="29">
        <v>0</v>
      </c>
      <c r="F865" s="29">
        <v>0</v>
      </c>
      <c r="G865" s="29">
        <v>0</v>
      </c>
    </row>
    <row r="866" spans="1:7" ht="15" customHeight="1">
      <c r="A866" s="38"/>
      <c r="B866" s="36" t="s">
        <v>9</v>
      </c>
      <c r="C866" s="29">
        <f t="shared" si="86"/>
        <v>0</v>
      </c>
      <c r="D866" s="29">
        <v>0</v>
      </c>
      <c r="E866" s="29">
        <v>0</v>
      </c>
      <c r="F866" s="29">
        <v>0</v>
      </c>
      <c r="G866" s="29">
        <v>0</v>
      </c>
    </row>
    <row r="867" spans="1:7" ht="15" customHeight="1">
      <c r="A867" s="38"/>
      <c r="B867" s="36" t="s">
        <v>10</v>
      </c>
      <c r="C867" s="29">
        <f t="shared" si="86"/>
        <v>0</v>
      </c>
      <c r="D867" s="29">
        <v>0</v>
      </c>
      <c r="E867" s="29">
        <v>0</v>
      </c>
      <c r="F867" s="29">
        <v>0</v>
      </c>
      <c r="G867" s="29">
        <v>0</v>
      </c>
    </row>
    <row r="868" spans="1:7" ht="15" customHeight="1">
      <c r="A868" s="38"/>
      <c r="B868" s="36" t="s">
        <v>11</v>
      </c>
      <c r="C868" s="29">
        <f t="shared" si="86"/>
        <v>0</v>
      </c>
      <c r="D868" s="29">
        <v>0</v>
      </c>
      <c r="E868" s="29">
        <v>0</v>
      </c>
      <c r="F868" s="29">
        <v>0</v>
      </c>
      <c r="G868" s="29">
        <v>0</v>
      </c>
    </row>
    <row r="869" spans="1:7" ht="15" customHeight="1">
      <c r="A869" s="38"/>
      <c r="B869" s="36" t="s">
        <v>585</v>
      </c>
      <c r="C869" s="29">
        <f t="shared" si="86"/>
        <v>0</v>
      </c>
      <c r="D869" s="29">
        <v>0</v>
      </c>
      <c r="E869" s="29">
        <v>0</v>
      </c>
      <c r="F869" s="29">
        <v>0</v>
      </c>
      <c r="G869" s="29">
        <v>0</v>
      </c>
    </row>
    <row r="870" spans="1:7" ht="15" customHeight="1">
      <c r="A870" s="38"/>
      <c r="B870" s="36" t="s">
        <v>586</v>
      </c>
      <c r="C870" s="29">
        <f t="shared" si="86"/>
        <v>0</v>
      </c>
      <c r="D870" s="29">
        <v>0</v>
      </c>
      <c r="E870" s="29">
        <v>0</v>
      </c>
      <c r="F870" s="29">
        <v>0</v>
      </c>
      <c r="G870" s="29">
        <v>0</v>
      </c>
    </row>
    <row r="871" spans="1:7" ht="15" customHeight="1">
      <c r="A871" s="38"/>
      <c r="B871" s="36" t="s">
        <v>587</v>
      </c>
      <c r="C871" s="29">
        <f>SUM(D871:G871)</f>
        <v>0</v>
      </c>
      <c r="D871" s="29">
        <v>0</v>
      </c>
      <c r="E871" s="29">
        <v>0</v>
      </c>
      <c r="F871" s="29">
        <v>0</v>
      </c>
      <c r="G871" s="29">
        <v>0</v>
      </c>
    </row>
    <row r="872" spans="1:7" ht="15" customHeight="1">
      <c r="A872" s="38"/>
      <c r="B872" s="36" t="s">
        <v>588</v>
      </c>
      <c r="C872" s="29">
        <f>SUM(D872:G872)</f>
        <v>0</v>
      </c>
      <c r="D872" s="29">
        <v>0</v>
      </c>
      <c r="E872" s="29">
        <v>0</v>
      </c>
      <c r="F872" s="29">
        <v>0</v>
      </c>
      <c r="G872" s="29">
        <v>0</v>
      </c>
    </row>
    <row r="873" spans="1:7" ht="15" customHeight="1">
      <c r="A873" s="39"/>
      <c r="B873" s="36" t="s">
        <v>589</v>
      </c>
      <c r="C873" s="29">
        <f>SUM(D873:G873)</f>
        <v>0</v>
      </c>
      <c r="D873" s="29">
        <v>0</v>
      </c>
      <c r="E873" s="29">
        <v>0</v>
      </c>
      <c r="F873" s="29">
        <v>0</v>
      </c>
      <c r="G873" s="29">
        <v>0</v>
      </c>
    </row>
    <row r="874" spans="1:7" s="3" customFormat="1" ht="81" customHeight="1">
      <c r="A874" s="43" t="s">
        <v>124</v>
      </c>
      <c r="B874" s="44" t="s">
        <v>644</v>
      </c>
      <c r="C874" s="29">
        <f>SUM(C875:C888)</f>
        <v>21412.4</v>
      </c>
      <c r="D874" s="29">
        <f>SUM(D875:D888)</f>
        <v>0</v>
      </c>
      <c r="E874" s="29">
        <f>SUM(E875:E888)</f>
        <v>17536.7</v>
      </c>
      <c r="F874" s="29">
        <f>SUM(F875:F888)</f>
        <v>3330.7</v>
      </c>
      <c r="G874" s="29">
        <f>SUM(G875:G888)</f>
        <v>545</v>
      </c>
    </row>
    <row r="875" spans="1:7" ht="15" customHeight="1">
      <c r="A875" s="38"/>
      <c r="B875" s="36" t="s">
        <v>296</v>
      </c>
      <c r="C875" s="29">
        <f aca="true" t="shared" si="87" ref="C875:C885">SUM(D875:G875)</f>
        <v>0</v>
      </c>
      <c r="D875" s="29">
        <v>0</v>
      </c>
      <c r="E875" s="29">
        <v>0</v>
      </c>
      <c r="F875" s="29">
        <v>0</v>
      </c>
      <c r="G875" s="29">
        <v>0</v>
      </c>
    </row>
    <row r="876" spans="1:7" ht="15" customHeight="1">
      <c r="A876" s="38"/>
      <c r="B876" s="36" t="s">
        <v>220</v>
      </c>
      <c r="C876" s="29">
        <f t="shared" si="87"/>
        <v>0</v>
      </c>
      <c r="D876" s="29">
        <v>0</v>
      </c>
      <c r="E876" s="29">
        <v>0</v>
      </c>
      <c r="F876" s="29">
        <v>0</v>
      </c>
      <c r="G876" s="29">
        <v>0</v>
      </c>
    </row>
    <row r="877" spans="1:7" ht="15" customHeight="1">
      <c r="A877" s="38"/>
      <c r="B877" s="36" t="s">
        <v>221</v>
      </c>
      <c r="C877" s="29">
        <f t="shared" si="87"/>
        <v>0</v>
      </c>
      <c r="D877" s="29">
        <v>0</v>
      </c>
      <c r="E877" s="29">
        <v>0</v>
      </c>
      <c r="F877" s="29">
        <v>0</v>
      </c>
      <c r="G877" s="29">
        <v>0</v>
      </c>
    </row>
    <row r="878" spans="1:7" ht="15" customHeight="1">
      <c r="A878" s="38"/>
      <c r="B878" s="36" t="s">
        <v>222</v>
      </c>
      <c r="C878" s="29">
        <f t="shared" si="87"/>
        <v>0</v>
      </c>
      <c r="D878" s="29">
        <v>0</v>
      </c>
      <c r="E878" s="29">
        <v>0</v>
      </c>
      <c r="F878" s="29">
        <v>0</v>
      </c>
      <c r="G878" s="29">
        <v>0</v>
      </c>
    </row>
    <row r="879" spans="1:7" ht="15" customHeight="1">
      <c r="A879" s="38"/>
      <c r="B879" s="36" t="s">
        <v>223</v>
      </c>
      <c r="C879" s="29">
        <f t="shared" si="87"/>
        <v>254.9</v>
      </c>
      <c r="D879" s="29">
        <v>0</v>
      </c>
      <c r="E879" s="29">
        <v>0</v>
      </c>
      <c r="F879" s="29">
        <v>254.9</v>
      </c>
      <c r="G879" s="29">
        <v>0</v>
      </c>
    </row>
    <row r="880" spans="1:7" ht="15" customHeight="1">
      <c r="A880" s="38"/>
      <c r="B880" s="36" t="s">
        <v>224</v>
      </c>
      <c r="C880" s="29">
        <f t="shared" si="87"/>
        <v>1870</v>
      </c>
      <c r="D880" s="29">
        <v>0</v>
      </c>
      <c r="E880" s="29">
        <v>1700</v>
      </c>
      <c r="F880" s="29">
        <v>170</v>
      </c>
      <c r="G880" s="29">
        <v>0</v>
      </c>
    </row>
    <row r="881" spans="1:7" ht="15" customHeight="1">
      <c r="A881" s="38"/>
      <c r="B881" s="36" t="s">
        <v>9</v>
      </c>
      <c r="C881" s="29">
        <f t="shared" si="87"/>
        <v>4550.7</v>
      </c>
      <c r="D881" s="29">
        <v>0</v>
      </c>
      <c r="E881" s="29">
        <v>4136.7</v>
      </c>
      <c r="F881" s="29">
        <v>414</v>
      </c>
      <c r="G881" s="29">
        <v>0</v>
      </c>
    </row>
    <row r="882" spans="1:7" ht="15" customHeight="1">
      <c r="A882" s="38"/>
      <c r="B882" s="36" t="s">
        <v>10</v>
      </c>
      <c r="C882" s="29">
        <f t="shared" si="87"/>
        <v>0</v>
      </c>
      <c r="D882" s="29">
        <v>0</v>
      </c>
      <c r="E882" s="29">
        <v>0</v>
      </c>
      <c r="F882" s="29">
        <v>0</v>
      </c>
      <c r="G882" s="29">
        <v>0</v>
      </c>
    </row>
    <row r="883" spans="1:7" ht="15" customHeight="1">
      <c r="A883" s="38"/>
      <c r="B883" s="36" t="s">
        <v>11</v>
      </c>
      <c r="C883" s="29">
        <f t="shared" si="87"/>
        <v>0</v>
      </c>
      <c r="D883" s="29">
        <v>0</v>
      </c>
      <c r="E883" s="29">
        <v>0</v>
      </c>
      <c r="F883" s="29">
        <v>0</v>
      </c>
      <c r="G883" s="29">
        <v>0</v>
      </c>
    </row>
    <row r="884" spans="1:7" ht="15" customHeight="1">
      <c r="A884" s="38"/>
      <c r="B884" s="36" t="s">
        <v>585</v>
      </c>
      <c r="C884" s="29">
        <f t="shared" si="87"/>
        <v>7676.8</v>
      </c>
      <c r="D884" s="29">
        <v>0</v>
      </c>
      <c r="E884" s="29">
        <v>5700</v>
      </c>
      <c r="F884" s="29">
        <v>1431.8</v>
      </c>
      <c r="G884" s="29">
        <v>545</v>
      </c>
    </row>
    <row r="885" spans="1:7" ht="15" customHeight="1">
      <c r="A885" s="38"/>
      <c r="B885" s="36" t="s">
        <v>586</v>
      </c>
      <c r="C885" s="29">
        <f t="shared" si="87"/>
        <v>1765</v>
      </c>
      <c r="D885" s="29">
        <v>0</v>
      </c>
      <c r="E885" s="29">
        <v>1500</v>
      </c>
      <c r="F885" s="29">
        <v>265</v>
      </c>
      <c r="G885" s="29">
        <v>0</v>
      </c>
    </row>
    <row r="886" spans="1:7" ht="15" customHeight="1">
      <c r="A886" s="38"/>
      <c r="B886" s="36" t="s">
        <v>587</v>
      </c>
      <c r="C886" s="29">
        <f>SUM(D886:G886)</f>
        <v>1765</v>
      </c>
      <c r="D886" s="29">
        <v>0</v>
      </c>
      <c r="E886" s="29">
        <v>1500</v>
      </c>
      <c r="F886" s="29">
        <v>265</v>
      </c>
      <c r="G886" s="29">
        <v>0</v>
      </c>
    </row>
    <row r="887" spans="1:7" ht="15" customHeight="1">
      <c r="A887" s="38"/>
      <c r="B887" s="36" t="s">
        <v>588</v>
      </c>
      <c r="C887" s="29">
        <f>SUM(D887:G887)</f>
        <v>1765</v>
      </c>
      <c r="D887" s="29">
        <v>0</v>
      </c>
      <c r="E887" s="29">
        <v>1500</v>
      </c>
      <c r="F887" s="29">
        <v>265</v>
      </c>
      <c r="G887" s="29">
        <v>0</v>
      </c>
    </row>
    <row r="888" spans="1:7" ht="15" customHeight="1">
      <c r="A888" s="39"/>
      <c r="B888" s="36" t="s">
        <v>589</v>
      </c>
      <c r="C888" s="29">
        <f>SUM(D888:G888)</f>
        <v>1765</v>
      </c>
      <c r="D888" s="29">
        <v>0</v>
      </c>
      <c r="E888" s="29">
        <v>1500</v>
      </c>
      <c r="F888" s="29">
        <v>265</v>
      </c>
      <c r="G888" s="29">
        <v>0</v>
      </c>
    </row>
    <row r="889" spans="1:7" s="3" customFormat="1" ht="16.5" customHeight="1">
      <c r="A889" s="41" t="s">
        <v>190</v>
      </c>
      <c r="B889" s="26" t="s">
        <v>277</v>
      </c>
      <c r="C889" s="64"/>
      <c r="D889" s="64"/>
      <c r="E889" s="64"/>
      <c r="F889" s="64"/>
      <c r="G889" s="64"/>
    </row>
    <row r="890" spans="1:7" s="3" customFormat="1" ht="33" customHeight="1">
      <c r="A890" s="43" t="s">
        <v>192</v>
      </c>
      <c r="B890" s="44" t="s">
        <v>431</v>
      </c>
      <c r="C890" s="29">
        <f>SUM(C891:C904)</f>
        <v>38437.4</v>
      </c>
      <c r="D890" s="29">
        <f>SUM(D891:D904)</f>
        <v>0</v>
      </c>
      <c r="E890" s="29">
        <f>SUM(E891:E904)</f>
        <v>26454.2</v>
      </c>
      <c r="F890" s="29">
        <f>SUM(F891:F904)</f>
        <v>11583.2</v>
      </c>
      <c r="G890" s="29">
        <f>SUM(G891:G904)</f>
        <v>400</v>
      </c>
    </row>
    <row r="891" spans="1:7" ht="15" customHeight="1">
      <c r="A891" s="38"/>
      <c r="B891" s="36" t="s">
        <v>296</v>
      </c>
      <c r="C891" s="29">
        <f aca="true" t="shared" si="88" ref="C891:C901">SUM(D891:G891)</f>
        <v>1000</v>
      </c>
      <c r="D891" s="29">
        <v>0</v>
      </c>
      <c r="E891" s="29">
        <v>100</v>
      </c>
      <c r="F891" s="29">
        <v>900</v>
      </c>
      <c r="G891" s="29">
        <v>0</v>
      </c>
    </row>
    <row r="892" spans="1:7" ht="15" customHeight="1">
      <c r="A892" s="38"/>
      <c r="B892" s="36" t="s">
        <v>220</v>
      </c>
      <c r="C892" s="29">
        <f t="shared" si="88"/>
        <v>1077.6</v>
      </c>
      <c r="D892" s="29">
        <v>0</v>
      </c>
      <c r="E892" s="29">
        <v>108.6</v>
      </c>
      <c r="F892" s="29">
        <v>969</v>
      </c>
      <c r="G892" s="29">
        <v>0</v>
      </c>
    </row>
    <row r="893" spans="1:7" ht="15" customHeight="1">
      <c r="A893" s="38"/>
      <c r="B893" s="36" t="s">
        <v>221</v>
      </c>
      <c r="C893" s="29">
        <f t="shared" si="88"/>
        <v>1154.9</v>
      </c>
      <c r="D893" s="29">
        <v>0</v>
      </c>
      <c r="E893" s="29">
        <v>116.9</v>
      </c>
      <c r="F893" s="29">
        <v>1038</v>
      </c>
      <c r="G893" s="29">
        <v>0</v>
      </c>
    </row>
    <row r="894" spans="1:7" ht="15" customHeight="1">
      <c r="A894" s="38"/>
      <c r="B894" s="36" t="s">
        <v>222</v>
      </c>
      <c r="C894" s="29">
        <f t="shared" si="88"/>
        <v>628</v>
      </c>
      <c r="D894" s="29">
        <v>0</v>
      </c>
      <c r="E894" s="29">
        <v>137.7</v>
      </c>
      <c r="F894" s="29">
        <v>490.3</v>
      </c>
      <c r="G894" s="29">
        <v>0</v>
      </c>
    </row>
    <row r="895" spans="1:7" ht="15" customHeight="1">
      <c r="A895" s="38"/>
      <c r="B895" s="36" t="s">
        <v>223</v>
      </c>
      <c r="C895" s="29">
        <f t="shared" si="88"/>
        <v>3056.3999999999996</v>
      </c>
      <c r="D895" s="29">
        <v>0</v>
      </c>
      <c r="E895" s="29">
        <v>982.3</v>
      </c>
      <c r="F895" s="29">
        <v>2074.1</v>
      </c>
      <c r="G895" s="29">
        <v>0</v>
      </c>
    </row>
    <row r="896" spans="1:7" ht="15" customHeight="1">
      <c r="A896" s="38"/>
      <c r="B896" s="36" t="s">
        <v>224</v>
      </c>
      <c r="C896" s="29">
        <f t="shared" si="88"/>
        <v>3207.5</v>
      </c>
      <c r="D896" s="29">
        <v>0</v>
      </c>
      <c r="E896" s="29">
        <v>1046.9</v>
      </c>
      <c r="F896" s="29">
        <v>2160.6</v>
      </c>
      <c r="G896" s="29">
        <v>0</v>
      </c>
    </row>
    <row r="897" spans="1:7" ht="15" customHeight="1">
      <c r="A897" s="38"/>
      <c r="B897" s="36" t="s">
        <v>9</v>
      </c>
      <c r="C897" s="29">
        <f t="shared" si="88"/>
        <v>2948.1</v>
      </c>
      <c r="D897" s="29">
        <v>0</v>
      </c>
      <c r="E897" s="29">
        <v>797.4</v>
      </c>
      <c r="F897" s="29">
        <v>1750.7</v>
      </c>
      <c r="G897" s="29">
        <v>400</v>
      </c>
    </row>
    <row r="898" spans="1:7" ht="15" customHeight="1">
      <c r="A898" s="38"/>
      <c r="B898" s="36" t="s">
        <v>10</v>
      </c>
      <c r="C898" s="29">
        <f t="shared" si="88"/>
        <v>2078.4</v>
      </c>
      <c r="D898" s="29">
        <v>0</v>
      </c>
      <c r="E898" s="29">
        <v>786.1</v>
      </c>
      <c r="F898" s="29">
        <v>1292.3</v>
      </c>
      <c r="G898" s="29">
        <v>0</v>
      </c>
    </row>
    <row r="899" spans="1:7" ht="15" customHeight="1">
      <c r="A899" s="38"/>
      <c r="B899" s="36" t="s">
        <v>11</v>
      </c>
      <c r="C899" s="29">
        <f t="shared" si="88"/>
        <v>1686.3000000000002</v>
      </c>
      <c r="D899" s="29">
        <v>0</v>
      </c>
      <c r="E899" s="29">
        <v>778.1</v>
      </c>
      <c r="F899" s="29">
        <v>908.2</v>
      </c>
      <c r="G899" s="29">
        <v>0</v>
      </c>
    </row>
    <row r="900" spans="1:7" ht="15" customHeight="1">
      <c r="A900" s="38"/>
      <c r="B900" s="36" t="s">
        <v>585</v>
      </c>
      <c r="C900" s="29">
        <f t="shared" si="88"/>
        <v>4065.7</v>
      </c>
      <c r="D900" s="29">
        <v>0</v>
      </c>
      <c r="E900" s="29">
        <v>4065.7</v>
      </c>
      <c r="F900" s="29">
        <v>0</v>
      </c>
      <c r="G900" s="29">
        <v>0</v>
      </c>
    </row>
    <row r="901" spans="1:7" ht="15" customHeight="1">
      <c r="A901" s="38"/>
      <c r="B901" s="36" t="s">
        <v>586</v>
      </c>
      <c r="C901" s="29">
        <f t="shared" si="88"/>
        <v>4419.8</v>
      </c>
      <c r="D901" s="29">
        <v>0</v>
      </c>
      <c r="E901" s="29">
        <v>4419.8</v>
      </c>
      <c r="F901" s="29">
        <v>0</v>
      </c>
      <c r="G901" s="29">
        <v>0</v>
      </c>
    </row>
    <row r="902" spans="1:7" ht="15" customHeight="1">
      <c r="A902" s="38"/>
      <c r="B902" s="36" t="s">
        <v>587</v>
      </c>
      <c r="C902" s="29">
        <f>SUM(D902:G902)</f>
        <v>4664.6</v>
      </c>
      <c r="D902" s="29">
        <v>0</v>
      </c>
      <c r="E902" s="29">
        <v>4664.6</v>
      </c>
      <c r="F902" s="29">
        <v>0</v>
      </c>
      <c r="G902" s="29">
        <v>0</v>
      </c>
    </row>
    <row r="903" spans="1:7" ht="15" customHeight="1">
      <c r="A903" s="38"/>
      <c r="B903" s="36" t="s">
        <v>588</v>
      </c>
      <c r="C903" s="29">
        <f>SUM(D903:G903)</f>
        <v>4178.4</v>
      </c>
      <c r="D903" s="29">
        <v>0</v>
      </c>
      <c r="E903" s="29">
        <v>4178.4</v>
      </c>
      <c r="F903" s="29">
        <v>0</v>
      </c>
      <c r="G903" s="29">
        <v>0</v>
      </c>
    </row>
    <row r="904" spans="1:7" ht="15" customHeight="1">
      <c r="A904" s="39"/>
      <c r="B904" s="36" t="s">
        <v>589</v>
      </c>
      <c r="C904" s="29">
        <f>SUM(D904:G904)</f>
        <v>4271.7</v>
      </c>
      <c r="D904" s="29">
        <v>0</v>
      </c>
      <c r="E904" s="29">
        <v>4271.7</v>
      </c>
      <c r="F904" s="29">
        <v>0</v>
      </c>
      <c r="G904" s="29">
        <v>0</v>
      </c>
    </row>
    <row r="905" spans="1:7" s="3" customFormat="1" ht="33" customHeight="1">
      <c r="A905" s="43" t="s">
        <v>194</v>
      </c>
      <c r="B905" s="44" t="s">
        <v>645</v>
      </c>
      <c r="C905" s="29">
        <f>SUM(C906:C919)</f>
        <v>2795.7</v>
      </c>
      <c r="D905" s="29">
        <f>SUM(D906:D919)</f>
        <v>0</v>
      </c>
      <c r="E905" s="29">
        <f>SUM(E906:E919)</f>
        <v>0</v>
      </c>
      <c r="F905" s="29">
        <f>SUM(F906:F919)</f>
        <v>2515.7</v>
      </c>
      <c r="G905" s="29">
        <f>SUM(G906:G919)</f>
        <v>280</v>
      </c>
    </row>
    <row r="906" spans="1:7" ht="15.75" customHeight="1">
      <c r="A906" s="38"/>
      <c r="B906" s="36" t="s">
        <v>296</v>
      </c>
      <c r="C906" s="29">
        <f aca="true" t="shared" si="89" ref="C906:C916">SUM(D906:G906)</f>
        <v>163.5</v>
      </c>
      <c r="D906" s="29">
        <v>0</v>
      </c>
      <c r="E906" s="29">
        <v>0</v>
      </c>
      <c r="F906" s="29">
        <v>163.5</v>
      </c>
      <c r="G906" s="29">
        <v>0</v>
      </c>
    </row>
    <row r="907" spans="1:7" ht="15.75" customHeight="1">
      <c r="A907" s="38"/>
      <c r="B907" s="36" t="s">
        <v>220</v>
      </c>
      <c r="C907" s="29">
        <f t="shared" si="89"/>
        <v>109</v>
      </c>
      <c r="D907" s="29">
        <v>0</v>
      </c>
      <c r="E907" s="29">
        <v>0</v>
      </c>
      <c r="F907" s="29">
        <v>109</v>
      </c>
      <c r="G907" s="29">
        <v>0</v>
      </c>
    </row>
    <row r="908" spans="1:7" ht="15.75" customHeight="1">
      <c r="A908" s="38"/>
      <c r="B908" s="36" t="s">
        <v>221</v>
      </c>
      <c r="C908" s="29">
        <f t="shared" si="89"/>
        <v>134.2</v>
      </c>
      <c r="D908" s="29">
        <v>0</v>
      </c>
      <c r="E908" s="29">
        <v>0</v>
      </c>
      <c r="F908" s="29">
        <v>134.2</v>
      </c>
      <c r="G908" s="29">
        <v>0</v>
      </c>
    </row>
    <row r="909" spans="1:7" ht="15.75" customHeight="1">
      <c r="A909" s="38"/>
      <c r="B909" s="36" t="s">
        <v>222</v>
      </c>
      <c r="C909" s="29">
        <f t="shared" si="89"/>
        <v>58.7</v>
      </c>
      <c r="D909" s="29">
        <v>0</v>
      </c>
      <c r="E909" s="29">
        <v>0</v>
      </c>
      <c r="F909" s="29">
        <v>58.7</v>
      </c>
      <c r="G909" s="29">
        <v>0</v>
      </c>
    </row>
    <row r="910" spans="1:7" ht="15.75" customHeight="1">
      <c r="A910" s="38"/>
      <c r="B910" s="36" t="s">
        <v>223</v>
      </c>
      <c r="C910" s="29">
        <f t="shared" si="89"/>
        <v>83.9</v>
      </c>
      <c r="D910" s="29">
        <v>0</v>
      </c>
      <c r="E910" s="29">
        <v>0</v>
      </c>
      <c r="F910" s="29">
        <v>83.9</v>
      </c>
      <c r="G910" s="29">
        <v>0</v>
      </c>
    </row>
    <row r="911" spans="1:7" ht="15.75" customHeight="1">
      <c r="A911" s="38"/>
      <c r="B911" s="36" t="s">
        <v>224</v>
      </c>
      <c r="C911" s="29">
        <f t="shared" si="89"/>
        <v>368.6</v>
      </c>
      <c r="D911" s="29">
        <v>0</v>
      </c>
      <c r="E911" s="29">
        <v>0</v>
      </c>
      <c r="F911" s="29">
        <v>88.6</v>
      </c>
      <c r="G911" s="29">
        <v>280</v>
      </c>
    </row>
    <row r="912" spans="1:7" ht="15.75" customHeight="1">
      <c r="A912" s="38"/>
      <c r="B912" s="36" t="s">
        <v>9</v>
      </c>
      <c r="C912" s="29">
        <f t="shared" si="89"/>
        <v>83.9</v>
      </c>
      <c r="D912" s="29">
        <v>0</v>
      </c>
      <c r="E912" s="29">
        <v>0</v>
      </c>
      <c r="F912" s="29">
        <v>83.9</v>
      </c>
      <c r="G912" s="29">
        <v>0</v>
      </c>
    </row>
    <row r="913" spans="1:7" ht="15.75" customHeight="1">
      <c r="A913" s="38"/>
      <c r="B913" s="36" t="s">
        <v>10</v>
      </c>
      <c r="C913" s="29">
        <f t="shared" si="89"/>
        <v>83.9</v>
      </c>
      <c r="D913" s="29">
        <v>0</v>
      </c>
      <c r="E913" s="29">
        <v>0</v>
      </c>
      <c r="F913" s="29">
        <v>83.9</v>
      </c>
      <c r="G913" s="29">
        <v>0</v>
      </c>
    </row>
    <row r="914" spans="1:7" ht="15.75" customHeight="1">
      <c r="A914" s="38"/>
      <c r="B914" s="36" t="s">
        <v>11</v>
      </c>
      <c r="C914" s="29">
        <f t="shared" si="89"/>
        <v>285</v>
      </c>
      <c r="D914" s="29">
        <v>0</v>
      </c>
      <c r="E914" s="29">
        <v>0</v>
      </c>
      <c r="F914" s="29">
        <v>285</v>
      </c>
      <c r="G914" s="29">
        <v>0</v>
      </c>
    </row>
    <row r="915" spans="1:7" ht="15.75" customHeight="1">
      <c r="A915" s="38"/>
      <c r="B915" s="36" t="s">
        <v>585</v>
      </c>
      <c r="C915" s="29">
        <f t="shared" si="89"/>
        <v>285</v>
      </c>
      <c r="D915" s="29">
        <v>0</v>
      </c>
      <c r="E915" s="29">
        <v>0</v>
      </c>
      <c r="F915" s="29">
        <v>285</v>
      </c>
      <c r="G915" s="29">
        <v>0</v>
      </c>
    </row>
    <row r="916" spans="1:7" ht="15.75" customHeight="1">
      <c r="A916" s="38"/>
      <c r="B916" s="36" t="s">
        <v>586</v>
      </c>
      <c r="C916" s="29">
        <f t="shared" si="89"/>
        <v>285</v>
      </c>
      <c r="D916" s="29">
        <v>0</v>
      </c>
      <c r="E916" s="29">
        <v>0</v>
      </c>
      <c r="F916" s="29">
        <v>285</v>
      </c>
      <c r="G916" s="29">
        <v>0</v>
      </c>
    </row>
    <row r="917" spans="1:7" ht="15.75" customHeight="1">
      <c r="A917" s="38"/>
      <c r="B917" s="36" t="s">
        <v>587</v>
      </c>
      <c r="C917" s="29">
        <f>SUM(D917:G917)</f>
        <v>285</v>
      </c>
      <c r="D917" s="29">
        <v>0</v>
      </c>
      <c r="E917" s="29">
        <v>0</v>
      </c>
      <c r="F917" s="29">
        <v>285</v>
      </c>
      <c r="G917" s="29">
        <v>0</v>
      </c>
    </row>
    <row r="918" spans="1:7" ht="15.75" customHeight="1">
      <c r="A918" s="38"/>
      <c r="B918" s="36" t="s">
        <v>588</v>
      </c>
      <c r="C918" s="29">
        <f>SUM(D918:G918)</f>
        <v>285</v>
      </c>
      <c r="D918" s="29">
        <v>0</v>
      </c>
      <c r="E918" s="29">
        <v>0</v>
      </c>
      <c r="F918" s="29">
        <v>285</v>
      </c>
      <c r="G918" s="29">
        <v>0</v>
      </c>
    </row>
    <row r="919" spans="1:7" ht="15.75" customHeight="1">
      <c r="A919" s="39"/>
      <c r="B919" s="36" t="s">
        <v>589</v>
      </c>
      <c r="C919" s="29">
        <f>SUM(D919:G919)</f>
        <v>285</v>
      </c>
      <c r="D919" s="29">
        <v>0</v>
      </c>
      <c r="E919" s="29">
        <v>0</v>
      </c>
      <c r="F919" s="29">
        <v>285</v>
      </c>
      <c r="G919" s="29">
        <v>0</v>
      </c>
    </row>
    <row r="920" spans="1:7" s="3" customFormat="1" ht="16.5" customHeight="1">
      <c r="A920" s="35"/>
      <c r="B920" s="26" t="s">
        <v>572</v>
      </c>
      <c r="C920" s="29">
        <f>SUM(C921:C934)</f>
        <v>905106.2</v>
      </c>
      <c r="D920" s="29">
        <f>SUM(D921:D934)</f>
        <v>103330.6</v>
      </c>
      <c r="E920" s="29">
        <f>SUM(E921:E934)</f>
        <v>199370.3</v>
      </c>
      <c r="F920" s="29">
        <f>SUM(F921:F934)</f>
        <v>447171.19999999995</v>
      </c>
      <c r="G920" s="29">
        <f>SUM(G921:G934)</f>
        <v>155234.1</v>
      </c>
    </row>
    <row r="921" spans="1:7" ht="15" customHeight="1">
      <c r="A921" s="38"/>
      <c r="B921" s="36" t="s">
        <v>296</v>
      </c>
      <c r="C921" s="29">
        <f aca="true" t="shared" si="90" ref="C921:C931">SUM(D921:G921)</f>
        <v>95388.1</v>
      </c>
      <c r="D921" s="29">
        <f aca="true" t="shared" si="91" ref="D921:G934">D484+D499+D514+D529+D544+D559+D574+D589+D604+D619+D635+D650+D665+D680+D695+D710+D725+D740+D755+D770+D785+D800+D815+D830+D860+D875+D891+D906+D845</f>
        <v>63609.700000000004</v>
      </c>
      <c r="E921" s="29">
        <f t="shared" si="91"/>
        <v>9349.8</v>
      </c>
      <c r="F921" s="29">
        <f t="shared" si="91"/>
        <v>19485.600000000002</v>
      </c>
      <c r="G921" s="29">
        <f t="shared" si="91"/>
        <v>2943</v>
      </c>
    </row>
    <row r="922" spans="1:7" ht="15" customHeight="1">
      <c r="A922" s="38"/>
      <c r="B922" s="36" t="s">
        <v>220</v>
      </c>
      <c r="C922" s="29">
        <f t="shared" si="90"/>
        <v>82026.5</v>
      </c>
      <c r="D922" s="29">
        <f t="shared" si="91"/>
        <v>24719.5</v>
      </c>
      <c r="E922" s="29">
        <f t="shared" si="91"/>
        <v>24197.3</v>
      </c>
      <c r="F922" s="29">
        <f t="shared" si="91"/>
        <v>33109.7</v>
      </c>
      <c r="G922" s="29">
        <f t="shared" si="91"/>
        <v>0</v>
      </c>
    </row>
    <row r="923" spans="1:7" ht="15" customHeight="1">
      <c r="A923" s="38"/>
      <c r="B923" s="36" t="s">
        <v>221</v>
      </c>
      <c r="C923" s="29">
        <f t="shared" si="90"/>
        <v>50326.4</v>
      </c>
      <c r="D923" s="29">
        <f t="shared" si="91"/>
        <v>7241.4</v>
      </c>
      <c r="E923" s="29">
        <f t="shared" si="91"/>
        <v>8027.5</v>
      </c>
      <c r="F923" s="29">
        <f t="shared" si="91"/>
        <v>32028.600000000002</v>
      </c>
      <c r="G923" s="29">
        <f t="shared" si="91"/>
        <v>3028.9</v>
      </c>
    </row>
    <row r="924" spans="1:7" ht="15" customHeight="1">
      <c r="A924" s="38"/>
      <c r="B924" s="36" t="s">
        <v>222</v>
      </c>
      <c r="C924" s="29">
        <f t="shared" si="90"/>
        <v>30658.7</v>
      </c>
      <c r="D924" s="29">
        <f t="shared" si="91"/>
        <v>1800</v>
      </c>
      <c r="E924" s="29">
        <f t="shared" si="91"/>
        <v>6368.2</v>
      </c>
      <c r="F924" s="29">
        <f t="shared" si="91"/>
        <v>18388.5</v>
      </c>
      <c r="G924" s="29">
        <f t="shared" si="91"/>
        <v>4102</v>
      </c>
    </row>
    <row r="925" spans="1:7" ht="15" customHeight="1">
      <c r="A925" s="38"/>
      <c r="B925" s="36" t="s">
        <v>223</v>
      </c>
      <c r="C925" s="29">
        <f t="shared" si="90"/>
        <v>87841.3</v>
      </c>
      <c r="D925" s="29">
        <f t="shared" si="91"/>
        <v>1816</v>
      </c>
      <c r="E925" s="29">
        <f t="shared" si="91"/>
        <v>13656.499999999998</v>
      </c>
      <c r="F925" s="29">
        <f t="shared" si="91"/>
        <v>44969.100000000006</v>
      </c>
      <c r="G925" s="29">
        <f t="shared" si="91"/>
        <v>27399.7</v>
      </c>
    </row>
    <row r="926" spans="1:7" ht="15" customHeight="1">
      <c r="A926" s="38"/>
      <c r="B926" s="36" t="s">
        <v>224</v>
      </c>
      <c r="C926" s="29">
        <f t="shared" si="90"/>
        <v>101449.20000000001</v>
      </c>
      <c r="D926" s="29">
        <f t="shared" si="91"/>
        <v>0</v>
      </c>
      <c r="E926" s="29">
        <f t="shared" si="91"/>
        <v>18786.600000000002</v>
      </c>
      <c r="F926" s="29">
        <f t="shared" si="91"/>
        <v>38721.3</v>
      </c>
      <c r="G926" s="29">
        <f t="shared" si="91"/>
        <v>43941.299999999996</v>
      </c>
    </row>
    <row r="927" spans="1:7" ht="15" customHeight="1">
      <c r="A927" s="38"/>
      <c r="B927" s="36" t="s">
        <v>9</v>
      </c>
      <c r="C927" s="29">
        <f t="shared" si="90"/>
        <v>115106.5</v>
      </c>
      <c r="D927" s="29">
        <f t="shared" si="91"/>
        <v>0</v>
      </c>
      <c r="E927" s="29">
        <f t="shared" si="91"/>
        <v>17965.100000000002</v>
      </c>
      <c r="F927" s="29">
        <f t="shared" si="91"/>
        <v>37465.5</v>
      </c>
      <c r="G927" s="29">
        <f t="shared" si="91"/>
        <v>59675.9</v>
      </c>
    </row>
    <row r="928" spans="1:7" ht="15" customHeight="1">
      <c r="A928" s="38"/>
      <c r="B928" s="36" t="s">
        <v>10</v>
      </c>
      <c r="C928" s="29">
        <f t="shared" si="90"/>
        <v>56135.7</v>
      </c>
      <c r="D928" s="29">
        <f t="shared" si="91"/>
        <v>0</v>
      </c>
      <c r="E928" s="29">
        <f t="shared" si="91"/>
        <v>13666</v>
      </c>
      <c r="F928" s="29">
        <f t="shared" si="91"/>
        <v>39788</v>
      </c>
      <c r="G928" s="29">
        <f t="shared" si="91"/>
        <v>2681.7</v>
      </c>
    </row>
    <row r="929" spans="1:7" ht="15" customHeight="1">
      <c r="A929" s="38"/>
      <c r="B929" s="36" t="s">
        <v>11</v>
      </c>
      <c r="C929" s="29">
        <f t="shared" si="90"/>
        <v>46710.799999999996</v>
      </c>
      <c r="D929" s="29">
        <f t="shared" si="91"/>
        <v>694</v>
      </c>
      <c r="E929" s="29">
        <f t="shared" si="91"/>
        <v>11055.7</v>
      </c>
      <c r="F929" s="29">
        <f t="shared" si="91"/>
        <v>32044.5</v>
      </c>
      <c r="G929" s="29">
        <f t="shared" si="91"/>
        <v>2916.6</v>
      </c>
    </row>
    <row r="930" spans="1:7" ht="15" customHeight="1">
      <c r="A930" s="38"/>
      <c r="B930" s="36" t="s">
        <v>585</v>
      </c>
      <c r="C930" s="29">
        <f t="shared" si="90"/>
        <v>53187.7</v>
      </c>
      <c r="D930" s="29">
        <f t="shared" si="91"/>
        <v>690</v>
      </c>
      <c r="E930" s="29">
        <f t="shared" si="91"/>
        <v>12983.099999999999</v>
      </c>
      <c r="F930" s="29">
        <f t="shared" si="91"/>
        <v>35969.6</v>
      </c>
      <c r="G930" s="29">
        <f t="shared" si="91"/>
        <v>3545</v>
      </c>
    </row>
    <row r="931" spans="1:7" ht="15" customHeight="1">
      <c r="A931" s="38"/>
      <c r="B931" s="36" t="s">
        <v>586</v>
      </c>
      <c r="C931" s="29">
        <f t="shared" si="90"/>
        <v>46492.3</v>
      </c>
      <c r="D931" s="29">
        <f t="shared" si="91"/>
        <v>690</v>
      </c>
      <c r="E931" s="29">
        <f t="shared" si="91"/>
        <v>9039.8</v>
      </c>
      <c r="F931" s="29">
        <f t="shared" si="91"/>
        <v>33762.5</v>
      </c>
      <c r="G931" s="29">
        <f t="shared" si="91"/>
        <v>3000</v>
      </c>
    </row>
    <row r="932" spans="1:7" ht="15" customHeight="1">
      <c r="A932" s="38"/>
      <c r="B932" s="36" t="s">
        <v>587</v>
      </c>
      <c r="C932" s="29">
        <f>SUM(D932:G932)</f>
        <v>45109.1</v>
      </c>
      <c r="D932" s="29">
        <f t="shared" si="91"/>
        <v>690</v>
      </c>
      <c r="E932" s="29">
        <f t="shared" si="91"/>
        <v>17554.6</v>
      </c>
      <c r="F932" s="29">
        <f t="shared" si="91"/>
        <v>24864.5</v>
      </c>
      <c r="G932" s="29">
        <f t="shared" si="91"/>
        <v>2000</v>
      </c>
    </row>
    <row r="933" spans="1:7" ht="15" customHeight="1">
      <c r="A933" s="38"/>
      <c r="B933" s="36" t="s">
        <v>588</v>
      </c>
      <c r="C933" s="29">
        <f>SUM(D933:G933)</f>
        <v>52661</v>
      </c>
      <c r="D933" s="29">
        <f t="shared" si="91"/>
        <v>690</v>
      </c>
      <c r="E933" s="29">
        <f t="shared" si="91"/>
        <v>22728.4</v>
      </c>
      <c r="F933" s="29">
        <f t="shared" si="91"/>
        <v>29242.6</v>
      </c>
      <c r="G933" s="29">
        <f t="shared" si="91"/>
        <v>0</v>
      </c>
    </row>
    <row r="934" spans="1:7" ht="15" customHeight="1">
      <c r="A934" s="39"/>
      <c r="B934" s="36" t="s">
        <v>589</v>
      </c>
      <c r="C934" s="29">
        <f>SUM(D934:G934)</f>
        <v>42012.899999999994</v>
      </c>
      <c r="D934" s="29">
        <f t="shared" si="91"/>
        <v>690</v>
      </c>
      <c r="E934" s="29">
        <f t="shared" si="91"/>
        <v>13991.7</v>
      </c>
      <c r="F934" s="29">
        <f t="shared" si="91"/>
        <v>27331.199999999997</v>
      </c>
      <c r="G934" s="29">
        <f t="shared" si="91"/>
        <v>0</v>
      </c>
    </row>
    <row r="935" spans="1:7" s="3" customFormat="1" ht="18" customHeight="1">
      <c r="A935" s="25"/>
      <c r="B935" s="197" t="s">
        <v>123</v>
      </c>
      <c r="C935" s="198"/>
      <c r="D935" s="198"/>
      <c r="E935" s="198"/>
      <c r="F935" s="198"/>
      <c r="G935" s="199"/>
    </row>
    <row r="936" spans="1:7" s="3" customFormat="1" ht="33" customHeight="1">
      <c r="A936" s="41" t="s">
        <v>397</v>
      </c>
      <c r="B936" s="26" t="s">
        <v>125</v>
      </c>
      <c r="C936" s="30"/>
      <c r="D936" s="30"/>
      <c r="E936" s="30"/>
      <c r="F936" s="30"/>
      <c r="G936" s="30"/>
    </row>
    <row r="937" spans="1:7" s="3" customFormat="1" ht="31.5" customHeight="1">
      <c r="A937" s="43" t="s">
        <v>398</v>
      </c>
      <c r="B937" s="44" t="s">
        <v>126</v>
      </c>
      <c r="C937" s="29">
        <f>SUM(C938:C951)</f>
        <v>2344.2</v>
      </c>
      <c r="D937" s="29">
        <f>SUM(D938:D951)</f>
        <v>0</v>
      </c>
      <c r="E937" s="29">
        <f>SUM(E938:E951)</f>
        <v>496</v>
      </c>
      <c r="F937" s="29">
        <f>SUM(F938:F951)</f>
        <v>1451.2</v>
      </c>
      <c r="G937" s="29">
        <f>SUM(G938:G951)</f>
        <v>397</v>
      </c>
    </row>
    <row r="938" spans="1:7" ht="15.75" customHeight="1">
      <c r="A938" s="38"/>
      <c r="B938" s="36" t="s">
        <v>296</v>
      </c>
      <c r="C938" s="29">
        <f aca="true" t="shared" si="92" ref="C938:C951">SUM(D938:G938)</f>
        <v>0</v>
      </c>
      <c r="D938" s="29">
        <v>0</v>
      </c>
      <c r="E938" s="29">
        <v>0</v>
      </c>
      <c r="F938" s="29">
        <v>0</v>
      </c>
      <c r="G938" s="29">
        <v>0</v>
      </c>
    </row>
    <row r="939" spans="1:7" ht="15.75" customHeight="1">
      <c r="A939" s="38"/>
      <c r="B939" s="36" t="s">
        <v>220</v>
      </c>
      <c r="C939" s="29">
        <f t="shared" si="92"/>
        <v>240</v>
      </c>
      <c r="D939" s="29">
        <v>0</v>
      </c>
      <c r="E939" s="29">
        <v>120</v>
      </c>
      <c r="F939" s="29">
        <v>120</v>
      </c>
      <c r="G939" s="29">
        <v>0</v>
      </c>
    </row>
    <row r="940" spans="1:7" ht="15.75" customHeight="1">
      <c r="A940" s="38"/>
      <c r="B940" s="36" t="s">
        <v>221</v>
      </c>
      <c r="C940" s="29">
        <f t="shared" si="92"/>
        <v>502.4</v>
      </c>
      <c r="D940" s="29">
        <v>0</v>
      </c>
      <c r="E940" s="29">
        <v>251.2</v>
      </c>
      <c r="F940" s="29">
        <v>251.2</v>
      </c>
      <c r="G940" s="29">
        <v>0</v>
      </c>
    </row>
    <row r="941" spans="1:7" ht="15.75" customHeight="1">
      <c r="A941" s="38"/>
      <c r="B941" s="36" t="s">
        <v>222</v>
      </c>
      <c r="C941" s="29">
        <f t="shared" si="92"/>
        <v>0</v>
      </c>
      <c r="D941" s="29">
        <v>0</v>
      </c>
      <c r="E941" s="29">
        <v>0</v>
      </c>
      <c r="F941" s="29">
        <v>0</v>
      </c>
      <c r="G941" s="29">
        <v>0</v>
      </c>
    </row>
    <row r="942" spans="1:7" ht="15.75" customHeight="1">
      <c r="A942" s="38"/>
      <c r="B942" s="36" t="s">
        <v>223</v>
      </c>
      <c r="C942" s="29">
        <f t="shared" si="92"/>
        <v>0</v>
      </c>
      <c r="D942" s="29">
        <v>0</v>
      </c>
      <c r="E942" s="29">
        <v>0</v>
      </c>
      <c r="F942" s="29">
        <v>0</v>
      </c>
      <c r="G942" s="29">
        <v>0</v>
      </c>
    </row>
    <row r="943" spans="1:7" ht="15.75" customHeight="1">
      <c r="A943" s="38"/>
      <c r="B943" s="36" t="s">
        <v>224</v>
      </c>
      <c r="C943" s="29">
        <f t="shared" si="92"/>
        <v>0</v>
      </c>
      <c r="D943" s="29">
        <v>0</v>
      </c>
      <c r="E943" s="29">
        <v>0</v>
      </c>
      <c r="F943" s="29">
        <v>0</v>
      </c>
      <c r="G943" s="29">
        <v>0</v>
      </c>
    </row>
    <row r="944" spans="1:7" ht="15.75" customHeight="1">
      <c r="A944" s="38"/>
      <c r="B944" s="36" t="s">
        <v>9</v>
      </c>
      <c r="C944" s="29">
        <f t="shared" si="92"/>
        <v>149.8</v>
      </c>
      <c r="D944" s="29">
        <v>0</v>
      </c>
      <c r="E944" s="29">
        <v>44.8</v>
      </c>
      <c r="F944" s="29">
        <v>5</v>
      </c>
      <c r="G944" s="29">
        <v>100</v>
      </c>
    </row>
    <row r="945" spans="1:7" ht="15.75" customHeight="1">
      <c r="A945" s="38"/>
      <c r="B945" s="36" t="s">
        <v>10</v>
      </c>
      <c r="C945" s="29">
        <f t="shared" si="92"/>
        <v>80</v>
      </c>
      <c r="D945" s="29">
        <v>0</v>
      </c>
      <c r="E945" s="29">
        <v>80</v>
      </c>
      <c r="F945" s="29">
        <v>0</v>
      </c>
      <c r="G945" s="29">
        <v>0</v>
      </c>
    </row>
    <row r="946" spans="1:7" ht="15.75" customHeight="1">
      <c r="A946" s="38"/>
      <c r="B946" s="36" t="s">
        <v>11</v>
      </c>
      <c r="C946" s="29">
        <f t="shared" si="92"/>
        <v>0</v>
      </c>
      <c r="D946" s="29">
        <v>0</v>
      </c>
      <c r="E946" s="29">
        <v>0</v>
      </c>
      <c r="F946" s="29">
        <v>0</v>
      </c>
      <c r="G946" s="29">
        <v>0</v>
      </c>
    </row>
    <row r="947" spans="1:7" ht="15.75" customHeight="1">
      <c r="A947" s="38"/>
      <c r="B947" s="36" t="s">
        <v>585</v>
      </c>
      <c r="C947" s="29">
        <f t="shared" si="92"/>
        <v>572</v>
      </c>
      <c r="D947" s="29">
        <v>0</v>
      </c>
      <c r="E947" s="29">
        <v>0</v>
      </c>
      <c r="F947" s="29">
        <v>275</v>
      </c>
      <c r="G947" s="29">
        <v>297</v>
      </c>
    </row>
    <row r="948" spans="1:7" ht="15.75" customHeight="1">
      <c r="A948" s="38"/>
      <c r="B948" s="36" t="s">
        <v>586</v>
      </c>
      <c r="C948" s="29">
        <f t="shared" si="92"/>
        <v>200</v>
      </c>
      <c r="D948" s="29">
        <v>0</v>
      </c>
      <c r="E948" s="29">
        <v>0</v>
      </c>
      <c r="F948" s="29">
        <v>200</v>
      </c>
      <c r="G948" s="29">
        <v>0</v>
      </c>
    </row>
    <row r="949" spans="1:7" ht="15.75" customHeight="1">
      <c r="A949" s="38"/>
      <c r="B949" s="36" t="s">
        <v>587</v>
      </c>
      <c r="C949" s="29">
        <f t="shared" si="92"/>
        <v>200</v>
      </c>
      <c r="D949" s="29">
        <v>0</v>
      </c>
      <c r="E949" s="29">
        <v>0</v>
      </c>
      <c r="F949" s="29">
        <v>200</v>
      </c>
      <c r="G949" s="29">
        <v>0</v>
      </c>
    </row>
    <row r="950" spans="1:7" ht="15.75" customHeight="1">
      <c r="A950" s="38"/>
      <c r="B950" s="36" t="s">
        <v>588</v>
      </c>
      <c r="C950" s="29">
        <f t="shared" si="92"/>
        <v>200</v>
      </c>
      <c r="D950" s="29">
        <v>0</v>
      </c>
      <c r="E950" s="29">
        <v>0</v>
      </c>
      <c r="F950" s="29">
        <v>200</v>
      </c>
      <c r="G950" s="29">
        <v>0</v>
      </c>
    </row>
    <row r="951" spans="1:7" ht="15.75" customHeight="1">
      <c r="A951" s="39"/>
      <c r="B951" s="36" t="s">
        <v>589</v>
      </c>
      <c r="C951" s="29">
        <f t="shared" si="92"/>
        <v>200</v>
      </c>
      <c r="D951" s="29">
        <v>0</v>
      </c>
      <c r="E951" s="29">
        <v>0</v>
      </c>
      <c r="F951" s="29">
        <v>200</v>
      </c>
      <c r="G951" s="29">
        <v>0</v>
      </c>
    </row>
    <row r="952" spans="1:7" s="3" customFormat="1" ht="48.75" customHeight="1">
      <c r="A952" s="43" t="s">
        <v>399</v>
      </c>
      <c r="B952" s="44" t="s">
        <v>66</v>
      </c>
      <c r="C952" s="29">
        <f>SUM(C953:C966)</f>
        <v>19188.999999999996</v>
      </c>
      <c r="D952" s="29">
        <f>SUM(D953:D966)</f>
        <v>146.19999999999996</v>
      </c>
      <c r="E952" s="29">
        <f>SUM(E953:E966)</f>
        <v>361.50000000000006</v>
      </c>
      <c r="F952" s="29">
        <f>SUM(F953:F966)</f>
        <v>18681.3</v>
      </c>
      <c r="G952" s="29">
        <f>SUM(G953:G966)</f>
        <v>0</v>
      </c>
    </row>
    <row r="953" spans="1:7" ht="15.75" customHeight="1">
      <c r="A953" s="38"/>
      <c r="B953" s="36" t="s">
        <v>296</v>
      </c>
      <c r="C953" s="29">
        <f aca="true" t="shared" si="93" ref="C953:C963">SUM(D953:G953)</f>
        <v>0</v>
      </c>
      <c r="D953" s="29">
        <v>0</v>
      </c>
      <c r="E953" s="29">
        <v>0</v>
      </c>
      <c r="F953" s="29">
        <v>0</v>
      </c>
      <c r="G953" s="29">
        <v>0</v>
      </c>
    </row>
    <row r="954" spans="1:7" ht="15.75" customHeight="1">
      <c r="A954" s="38"/>
      <c r="B954" s="36" t="s">
        <v>220</v>
      </c>
      <c r="C954" s="29">
        <f t="shared" si="93"/>
        <v>0</v>
      </c>
      <c r="D954" s="29">
        <v>0</v>
      </c>
      <c r="E954" s="29">
        <v>0</v>
      </c>
      <c r="F954" s="29">
        <v>0</v>
      </c>
      <c r="G954" s="29">
        <v>0</v>
      </c>
    </row>
    <row r="955" spans="1:7" ht="15.75" customHeight="1">
      <c r="A955" s="38"/>
      <c r="B955" s="36" t="s">
        <v>221</v>
      </c>
      <c r="C955" s="29">
        <f t="shared" si="93"/>
        <v>0</v>
      </c>
      <c r="D955" s="29">
        <v>0</v>
      </c>
      <c r="E955" s="29">
        <v>0</v>
      </c>
      <c r="F955" s="29">
        <v>0</v>
      </c>
      <c r="G955" s="29">
        <v>0</v>
      </c>
    </row>
    <row r="956" spans="1:7" ht="15.75" customHeight="1">
      <c r="A956" s="38"/>
      <c r="B956" s="36" t="s">
        <v>222</v>
      </c>
      <c r="C956" s="29">
        <f t="shared" si="93"/>
        <v>1786.3999999999999</v>
      </c>
      <c r="D956" s="29">
        <v>31.1</v>
      </c>
      <c r="E956" s="29">
        <v>31.5</v>
      </c>
      <c r="F956" s="29">
        <v>1723.8</v>
      </c>
      <c r="G956" s="29">
        <v>0</v>
      </c>
    </row>
    <row r="957" spans="1:7" ht="15.75" customHeight="1">
      <c r="A957" s="38"/>
      <c r="B957" s="36" t="s">
        <v>223</v>
      </c>
      <c r="C957" s="29">
        <f t="shared" si="93"/>
        <v>1790.7</v>
      </c>
      <c r="D957" s="29">
        <v>31.1</v>
      </c>
      <c r="E957" s="29">
        <v>35.7</v>
      </c>
      <c r="F957" s="29">
        <v>1723.9</v>
      </c>
      <c r="G957" s="29">
        <v>0</v>
      </c>
    </row>
    <row r="958" spans="1:7" ht="15.75" customHeight="1">
      <c r="A958" s="38"/>
      <c r="B958" s="36" t="s">
        <v>224</v>
      </c>
      <c r="C958" s="29">
        <f t="shared" si="93"/>
        <v>1784.3</v>
      </c>
      <c r="D958" s="29">
        <v>29.4</v>
      </c>
      <c r="E958" s="29">
        <v>37.8</v>
      </c>
      <c r="F958" s="29">
        <v>1717.1</v>
      </c>
      <c r="G958" s="29">
        <v>0</v>
      </c>
    </row>
    <row r="959" spans="1:7" ht="15.75" customHeight="1">
      <c r="A959" s="38"/>
      <c r="B959" s="36" t="s">
        <v>9</v>
      </c>
      <c r="C959" s="29">
        <f t="shared" si="93"/>
        <v>1842.8</v>
      </c>
      <c r="D959" s="29">
        <v>29.4</v>
      </c>
      <c r="E959" s="29">
        <v>40.4</v>
      </c>
      <c r="F959" s="29">
        <v>1773</v>
      </c>
      <c r="G959" s="29">
        <v>0</v>
      </c>
    </row>
    <row r="960" spans="1:7" ht="15.75" customHeight="1">
      <c r="A960" s="38"/>
      <c r="B960" s="36" t="s">
        <v>10</v>
      </c>
      <c r="C960" s="29">
        <f t="shared" si="93"/>
        <v>1107.8</v>
      </c>
      <c r="D960" s="29">
        <v>0</v>
      </c>
      <c r="E960" s="29">
        <v>34.8</v>
      </c>
      <c r="F960" s="29">
        <v>1073</v>
      </c>
      <c r="G960" s="29">
        <v>0</v>
      </c>
    </row>
    <row r="961" spans="1:7" ht="15.75" customHeight="1">
      <c r="A961" s="38"/>
      <c r="B961" s="36" t="s">
        <v>11</v>
      </c>
      <c r="C961" s="29">
        <f t="shared" si="93"/>
        <v>1815.5</v>
      </c>
      <c r="D961" s="29">
        <v>4.2</v>
      </c>
      <c r="E961" s="29">
        <v>38.3</v>
      </c>
      <c r="F961" s="29">
        <v>1773</v>
      </c>
      <c r="G961" s="29">
        <v>0</v>
      </c>
    </row>
    <row r="962" spans="1:7" ht="15.75" customHeight="1">
      <c r="A962" s="38"/>
      <c r="B962" s="36" t="s">
        <v>585</v>
      </c>
      <c r="C962" s="29">
        <f t="shared" si="93"/>
        <v>1812.3</v>
      </c>
      <c r="D962" s="29">
        <v>4.2</v>
      </c>
      <c r="E962" s="29">
        <v>28.6</v>
      </c>
      <c r="F962" s="29">
        <f>1073+700+0.8+5.7</f>
        <v>1779.5</v>
      </c>
      <c r="G962" s="29">
        <v>0</v>
      </c>
    </row>
    <row r="963" spans="1:7" ht="15.75" customHeight="1">
      <c r="A963" s="38"/>
      <c r="B963" s="36" t="s">
        <v>586</v>
      </c>
      <c r="C963" s="29">
        <f t="shared" si="93"/>
        <v>1812.3</v>
      </c>
      <c r="D963" s="29">
        <v>4.2</v>
      </c>
      <c r="E963" s="29">
        <v>28.6</v>
      </c>
      <c r="F963" s="29">
        <f>1073+700+0.8+5.7</f>
        <v>1779.5</v>
      </c>
      <c r="G963" s="29">
        <v>0</v>
      </c>
    </row>
    <row r="964" spans="1:7" ht="15.75" customHeight="1">
      <c r="A964" s="38"/>
      <c r="B964" s="36" t="s">
        <v>587</v>
      </c>
      <c r="C964" s="29">
        <f>SUM(D964:G964)</f>
        <v>1812.3</v>
      </c>
      <c r="D964" s="29">
        <v>4.2</v>
      </c>
      <c r="E964" s="29">
        <v>28.6</v>
      </c>
      <c r="F964" s="29">
        <f>1073+700+0.8+5.7</f>
        <v>1779.5</v>
      </c>
      <c r="G964" s="29">
        <v>0</v>
      </c>
    </row>
    <row r="965" spans="1:7" ht="15.75" customHeight="1">
      <c r="A965" s="38"/>
      <c r="B965" s="36" t="s">
        <v>588</v>
      </c>
      <c r="C965" s="29">
        <f>SUM(D965:G965)</f>
        <v>1812.3</v>
      </c>
      <c r="D965" s="29">
        <v>4.2</v>
      </c>
      <c r="E965" s="29">
        <v>28.6</v>
      </c>
      <c r="F965" s="29">
        <f>1073+700+0.8+5.7</f>
        <v>1779.5</v>
      </c>
      <c r="G965" s="29">
        <v>0</v>
      </c>
    </row>
    <row r="966" spans="1:7" ht="15.75" customHeight="1">
      <c r="A966" s="39"/>
      <c r="B966" s="36" t="s">
        <v>589</v>
      </c>
      <c r="C966" s="29">
        <f>SUM(D966:G966)</f>
        <v>1812.3</v>
      </c>
      <c r="D966" s="29">
        <v>4.2</v>
      </c>
      <c r="E966" s="29">
        <v>28.6</v>
      </c>
      <c r="F966" s="29">
        <f>1073+700+0.8+5.7</f>
        <v>1779.5</v>
      </c>
      <c r="G966" s="29">
        <v>0</v>
      </c>
    </row>
    <row r="967" spans="1:7" s="3" customFormat="1" ht="63.75" customHeight="1">
      <c r="A967" s="43" t="s">
        <v>400</v>
      </c>
      <c r="B967" s="44" t="s">
        <v>638</v>
      </c>
      <c r="C967" s="29">
        <f>SUM(C968:C981)</f>
        <v>59481.899999999994</v>
      </c>
      <c r="D967" s="29">
        <f>SUM(D968:D981)</f>
        <v>0</v>
      </c>
      <c r="E967" s="29">
        <f>SUM(E968:E981)</f>
        <v>0</v>
      </c>
      <c r="F967" s="29">
        <f>SUM(F968:F981)</f>
        <v>49988.899999999994</v>
      </c>
      <c r="G967" s="29">
        <f>SUM(G968:G981)</f>
        <v>9493</v>
      </c>
    </row>
    <row r="968" spans="1:7" ht="15" customHeight="1">
      <c r="A968" s="38"/>
      <c r="B968" s="36" t="s">
        <v>296</v>
      </c>
      <c r="C968" s="29">
        <f aca="true" t="shared" si="94" ref="C968:C981">SUM(D968:G968)</f>
        <v>6451.3</v>
      </c>
      <c r="D968" s="29">
        <v>0</v>
      </c>
      <c r="E968" s="29">
        <v>0</v>
      </c>
      <c r="F968" s="29">
        <v>6451.3</v>
      </c>
      <c r="G968" s="29">
        <v>0</v>
      </c>
    </row>
    <row r="969" spans="1:7" ht="15" customHeight="1">
      <c r="A969" s="38"/>
      <c r="B969" s="36" t="s">
        <v>220</v>
      </c>
      <c r="C969" s="29">
        <f t="shared" si="94"/>
        <v>5797.3</v>
      </c>
      <c r="D969" s="29">
        <v>0</v>
      </c>
      <c r="E969" s="29">
        <v>0</v>
      </c>
      <c r="F969" s="29">
        <v>5797.3</v>
      </c>
      <c r="G969" s="29">
        <v>0</v>
      </c>
    </row>
    <row r="970" spans="1:7" ht="15" customHeight="1">
      <c r="A970" s="38"/>
      <c r="B970" s="36" t="s">
        <v>221</v>
      </c>
      <c r="C970" s="29">
        <f t="shared" si="94"/>
        <v>4413</v>
      </c>
      <c r="D970" s="29">
        <v>0</v>
      </c>
      <c r="E970" s="29">
        <v>0</v>
      </c>
      <c r="F970" s="29">
        <v>4413</v>
      </c>
      <c r="G970" s="29">
        <v>0</v>
      </c>
    </row>
    <row r="971" spans="1:7" ht="15" customHeight="1">
      <c r="A971" s="38"/>
      <c r="B971" s="36" t="s">
        <v>222</v>
      </c>
      <c r="C971" s="29">
        <f t="shared" si="94"/>
        <v>3414.2</v>
      </c>
      <c r="D971" s="29">
        <v>0</v>
      </c>
      <c r="E971" s="29">
        <v>0</v>
      </c>
      <c r="F971" s="29">
        <v>3414.2</v>
      </c>
      <c r="G971" s="29">
        <v>0</v>
      </c>
    </row>
    <row r="972" spans="1:7" ht="15" customHeight="1">
      <c r="A972" s="38"/>
      <c r="B972" s="36" t="s">
        <v>223</v>
      </c>
      <c r="C972" s="29">
        <f t="shared" si="94"/>
        <v>14603.5</v>
      </c>
      <c r="D972" s="29">
        <v>0</v>
      </c>
      <c r="E972" s="29">
        <v>0</v>
      </c>
      <c r="F972" s="29">
        <v>14603.5</v>
      </c>
      <c r="G972" s="29">
        <v>0</v>
      </c>
    </row>
    <row r="973" spans="1:7" ht="15" customHeight="1">
      <c r="A973" s="38"/>
      <c r="B973" s="36" t="s">
        <v>224</v>
      </c>
      <c r="C973" s="29">
        <f t="shared" si="94"/>
        <v>8858.5</v>
      </c>
      <c r="D973" s="29">
        <v>0</v>
      </c>
      <c r="E973" s="29">
        <v>0</v>
      </c>
      <c r="F973" s="29">
        <v>3445.5</v>
      </c>
      <c r="G973" s="29">
        <v>5413</v>
      </c>
    </row>
    <row r="974" spans="1:7" ht="15" customHeight="1">
      <c r="A974" s="38"/>
      <c r="B974" s="36" t="s">
        <v>9</v>
      </c>
      <c r="C974" s="29">
        <f t="shared" si="94"/>
        <v>6273.4</v>
      </c>
      <c r="D974" s="29">
        <v>0</v>
      </c>
      <c r="E974" s="29">
        <v>0</v>
      </c>
      <c r="F974" s="29">
        <v>3273.4</v>
      </c>
      <c r="G974" s="29">
        <v>3000</v>
      </c>
    </row>
    <row r="975" spans="1:7" ht="15" customHeight="1">
      <c r="A975" s="38"/>
      <c r="B975" s="36" t="s">
        <v>10</v>
      </c>
      <c r="C975" s="29">
        <f t="shared" si="94"/>
        <v>3711.2</v>
      </c>
      <c r="D975" s="29">
        <v>0</v>
      </c>
      <c r="E975" s="29">
        <v>0</v>
      </c>
      <c r="F975" s="29">
        <v>3611.2</v>
      </c>
      <c r="G975" s="29">
        <v>100</v>
      </c>
    </row>
    <row r="976" spans="1:7" ht="15" customHeight="1">
      <c r="A976" s="38"/>
      <c r="B976" s="36" t="s">
        <v>11</v>
      </c>
      <c r="C976" s="29">
        <f t="shared" si="94"/>
        <v>3861.2</v>
      </c>
      <c r="D976" s="29">
        <v>0</v>
      </c>
      <c r="E976" s="29">
        <v>0</v>
      </c>
      <c r="F976" s="29">
        <v>3611.2</v>
      </c>
      <c r="G976" s="29">
        <v>250</v>
      </c>
    </row>
    <row r="977" spans="1:7" ht="15" customHeight="1">
      <c r="A977" s="38"/>
      <c r="B977" s="36" t="s">
        <v>585</v>
      </c>
      <c r="C977" s="29">
        <f t="shared" si="94"/>
        <v>528</v>
      </c>
      <c r="D977" s="29">
        <v>0</v>
      </c>
      <c r="E977" s="29">
        <v>0</v>
      </c>
      <c r="F977" s="29">
        <v>248</v>
      </c>
      <c r="G977" s="29">
        <v>280</v>
      </c>
    </row>
    <row r="978" spans="1:7" ht="15" customHeight="1">
      <c r="A978" s="38"/>
      <c r="B978" s="36" t="s">
        <v>586</v>
      </c>
      <c r="C978" s="29">
        <f t="shared" si="94"/>
        <v>365.4</v>
      </c>
      <c r="D978" s="29">
        <v>0</v>
      </c>
      <c r="E978" s="29">
        <v>0</v>
      </c>
      <c r="F978" s="29">
        <v>260.4</v>
      </c>
      <c r="G978" s="29">
        <v>105</v>
      </c>
    </row>
    <row r="979" spans="1:7" ht="15" customHeight="1">
      <c r="A979" s="38"/>
      <c r="B979" s="36" t="s">
        <v>587</v>
      </c>
      <c r="C979" s="29">
        <f t="shared" si="94"/>
        <v>383.1</v>
      </c>
      <c r="D979" s="29">
        <v>0</v>
      </c>
      <c r="E979" s="29">
        <v>0</v>
      </c>
      <c r="F979" s="29">
        <v>273.1</v>
      </c>
      <c r="G979" s="29">
        <v>110</v>
      </c>
    </row>
    <row r="980" spans="1:7" ht="15" customHeight="1">
      <c r="A980" s="38"/>
      <c r="B980" s="36" t="s">
        <v>588</v>
      </c>
      <c r="C980" s="29">
        <f t="shared" si="94"/>
        <v>401.2</v>
      </c>
      <c r="D980" s="29">
        <v>0</v>
      </c>
      <c r="E980" s="29">
        <v>0</v>
      </c>
      <c r="F980" s="29">
        <v>286.2</v>
      </c>
      <c r="G980" s="29">
        <v>115</v>
      </c>
    </row>
    <row r="981" spans="1:7" ht="15" customHeight="1">
      <c r="A981" s="39"/>
      <c r="B981" s="36" t="s">
        <v>589</v>
      </c>
      <c r="C981" s="29">
        <f t="shared" si="94"/>
        <v>420.6</v>
      </c>
      <c r="D981" s="29">
        <v>0</v>
      </c>
      <c r="E981" s="29">
        <v>0</v>
      </c>
      <c r="F981" s="29">
        <v>300.6</v>
      </c>
      <c r="G981" s="29">
        <v>120</v>
      </c>
    </row>
    <row r="982" spans="1:7" s="3" customFormat="1" ht="30.75" customHeight="1">
      <c r="A982" s="43" t="s">
        <v>401</v>
      </c>
      <c r="B982" s="134" t="s">
        <v>110</v>
      </c>
      <c r="C982" s="29">
        <f>SUM(C983:C996)</f>
        <v>942.3</v>
      </c>
      <c r="D982" s="29">
        <f>SUM(D983:D996)</f>
        <v>0</v>
      </c>
      <c r="E982" s="29">
        <f>SUM(E983:E996)</f>
        <v>825.3</v>
      </c>
      <c r="F982" s="29">
        <f>SUM(F983:F996)</f>
        <v>7</v>
      </c>
      <c r="G982" s="29">
        <f>SUM(G983:G996)</f>
        <v>110</v>
      </c>
    </row>
    <row r="983" spans="1:7" ht="15" customHeight="1">
      <c r="A983" s="38"/>
      <c r="B983" s="27" t="s">
        <v>296</v>
      </c>
      <c r="C983" s="29">
        <f aca="true" t="shared" si="95" ref="C983:C993">SUM(D983:G983)</f>
        <v>386.8</v>
      </c>
      <c r="D983" s="29">
        <v>0</v>
      </c>
      <c r="E983" s="29">
        <v>386.8</v>
      </c>
      <c r="F983" s="29">
        <v>0</v>
      </c>
      <c r="G983" s="29">
        <v>0</v>
      </c>
    </row>
    <row r="984" spans="1:7" ht="15" customHeight="1">
      <c r="A984" s="38"/>
      <c r="B984" s="36" t="s">
        <v>220</v>
      </c>
      <c r="C984" s="29">
        <f t="shared" si="95"/>
        <v>0</v>
      </c>
      <c r="D984" s="29">
        <v>0</v>
      </c>
      <c r="E984" s="29">
        <v>0</v>
      </c>
      <c r="F984" s="29">
        <v>0</v>
      </c>
      <c r="G984" s="29">
        <v>0</v>
      </c>
    </row>
    <row r="985" spans="1:7" ht="15" customHeight="1">
      <c r="A985" s="38"/>
      <c r="B985" s="36" t="s">
        <v>221</v>
      </c>
      <c r="C985" s="29">
        <f t="shared" si="95"/>
        <v>0</v>
      </c>
      <c r="D985" s="29">
        <v>0</v>
      </c>
      <c r="E985" s="29">
        <v>0</v>
      </c>
      <c r="F985" s="29">
        <v>0</v>
      </c>
      <c r="G985" s="29">
        <v>0</v>
      </c>
    </row>
    <row r="986" spans="1:7" ht="15" customHeight="1">
      <c r="A986" s="38"/>
      <c r="B986" s="36" t="s">
        <v>222</v>
      </c>
      <c r="C986" s="29">
        <f t="shared" si="95"/>
        <v>0</v>
      </c>
      <c r="D986" s="29">
        <v>0</v>
      </c>
      <c r="E986" s="29">
        <v>0</v>
      </c>
      <c r="F986" s="29">
        <v>0</v>
      </c>
      <c r="G986" s="29">
        <v>0</v>
      </c>
    </row>
    <row r="987" spans="1:7" ht="15" customHeight="1">
      <c r="A987" s="38"/>
      <c r="B987" s="36" t="s">
        <v>223</v>
      </c>
      <c r="C987" s="29">
        <f t="shared" si="95"/>
        <v>0</v>
      </c>
      <c r="D987" s="29">
        <v>0</v>
      </c>
      <c r="E987" s="29">
        <v>0</v>
      </c>
      <c r="F987" s="29">
        <v>0</v>
      </c>
      <c r="G987" s="29">
        <v>0</v>
      </c>
    </row>
    <row r="988" spans="1:7" ht="15" customHeight="1">
      <c r="A988" s="38"/>
      <c r="B988" s="36" t="s">
        <v>224</v>
      </c>
      <c r="C988" s="29">
        <f t="shared" si="95"/>
        <v>0</v>
      </c>
      <c r="D988" s="29">
        <v>0</v>
      </c>
      <c r="E988" s="29">
        <v>0</v>
      </c>
      <c r="F988" s="29">
        <v>0</v>
      </c>
      <c r="G988" s="29">
        <v>0</v>
      </c>
    </row>
    <row r="989" spans="1:7" ht="15" customHeight="1">
      <c r="A989" s="38"/>
      <c r="B989" s="36" t="s">
        <v>9</v>
      </c>
      <c r="C989" s="29">
        <f t="shared" si="95"/>
        <v>0</v>
      </c>
      <c r="D989" s="29">
        <v>0</v>
      </c>
      <c r="E989" s="29">
        <v>0</v>
      </c>
      <c r="F989" s="29">
        <v>0</v>
      </c>
      <c r="G989" s="29">
        <v>0</v>
      </c>
    </row>
    <row r="990" spans="1:7" ht="15" customHeight="1">
      <c r="A990" s="38"/>
      <c r="B990" s="36" t="s">
        <v>10</v>
      </c>
      <c r="C990" s="29">
        <f t="shared" si="95"/>
        <v>555.5</v>
      </c>
      <c r="D990" s="29">
        <v>0</v>
      </c>
      <c r="E990" s="29">
        <v>438.5</v>
      </c>
      <c r="F990" s="29">
        <v>7</v>
      </c>
      <c r="G990" s="29">
        <v>110</v>
      </c>
    </row>
    <row r="991" spans="1:7" ht="15" customHeight="1">
      <c r="A991" s="38"/>
      <c r="B991" s="36" t="s">
        <v>11</v>
      </c>
      <c r="C991" s="29">
        <f t="shared" si="95"/>
        <v>0</v>
      </c>
      <c r="D991" s="29">
        <v>0</v>
      </c>
      <c r="E991" s="29">
        <v>0</v>
      </c>
      <c r="F991" s="29">
        <v>0</v>
      </c>
      <c r="G991" s="29">
        <v>0</v>
      </c>
    </row>
    <row r="992" spans="1:7" ht="15" customHeight="1">
      <c r="A992" s="38"/>
      <c r="B992" s="36" t="s">
        <v>585</v>
      </c>
      <c r="C992" s="29">
        <f t="shared" si="95"/>
        <v>0</v>
      </c>
      <c r="D992" s="29">
        <v>0</v>
      </c>
      <c r="E992" s="29">
        <v>0</v>
      </c>
      <c r="F992" s="29">
        <v>0</v>
      </c>
      <c r="G992" s="29">
        <v>0</v>
      </c>
    </row>
    <row r="993" spans="1:7" ht="15" customHeight="1">
      <c r="A993" s="38"/>
      <c r="B993" s="36" t="s">
        <v>586</v>
      </c>
      <c r="C993" s="29">
        <f t="shared" si="95"/>
        <v>0</v>
      </c>
      <c r="D993" s="29">
        <v>0</v>
      </c>
      <c r="E993" s="29">
        <v>0</v>
      </c>
      <c r="F993" s="29">
        <v>0</v>
      </c>
      <c r="G993" s="29">
        <v>0</v>
      </c>
    </row>
    <row r="994" spans="1:7" ht="15" customHeight="1">
      <c r="A994" s="38"/>
      <c r="B994" s="36" t="s">
        <v>587</v>
      </c>
      <c r="C994" s="29">
        <f>SUM(D994:G994)</f>
        <v>0</v>
      </c>
      <c r="D994" s="29">
        <v>0</v>
      </c>
      <c r="E994" s="29">
        <v>0</v>
      </c>
      <c r="F994" s="29">
        <v>0</v>
      </c>
      <c r="G994" s="29">
        <v>0</v>
      </c>
    </row>
    <row r="995" spans="1:7" ht="15" customHeight="1">
      <c r="A995" s="38"/>
      <c r="B995" s="36" t="s">
        <v>588</v>
      </c>
      <c r="C995" s="29">
        <f>SUM(D995:G995)</f>
        <v>0</v>
      </c>
      <c r="D995" s="29">
        <v>0</v>
      </c>
      <c r="E995" s="29">
        <v>0</v>
      </c>
      <c r="F995" s="29">
        <v>0</v>
      </c>
      <c r="G995" s="29">
        <v>0</v>
      </c>
    </row>
    <row r="996" spans="1:7" ht="15" customHeight="1">
      <c r="A996" s="39"/>
      <c r="B996" s="36" t="s">
        <v>589</v>
      </c>
      <c r="C996" s="29">
        <f>SUM(D996:G996)</f>
        <v>0</v>
      </c>
      <c r="D996" s="29">
        <v>0</v>
      </c>
      <c r="E996" s="29">
        <v>0</v>
      </c>
      <c r="F996" s="29">
        <v>0</v>
      </c>
      <c r="G996" s="29">
        <v>0</v>
      </c>
    </row>
    <row r="997" spans="1:7" s="3" customFormat="1" ht="16.5" customHeight="1">
      <c r="A997" s="43" t="s">
        <v>402</v>
      </c>
      <c r="B997" s="44" t="s">
        <v>107</v>
      </c>
      <c r="C997" s="29">
        <f>SUM(C998:C1011)</f>
        <v>5214.4</v>
      </c>
      <c r="D997" s="29">
        <f>SUM(D998:D1011)</f>
        <v>0</v>
      </c>
      <c r="E997" s="29">
        <f>SUM(E998:E1011)</f>
        <v>0</v>
      </c>
      <c r="F997" s="29">
        <f>SUM(F998:F1011)</f>
        <v>1986.1</v>
      </c>
      <c r="G997" s="29">
        <f>SUM(G998:G1011)</f>
        <v>3228.3</v>
      </c>
    </row>
    <row r="998" spans="1:7" ht="15" customHeight="1">
      <c r="A998" s="38"/>
      <c r="B998" s="36" t="s">
        <v>296</v>
      </c>
      <c r="C998" s="29">
        <f aca="true" t="shared" si="96" ref="C998:C1011">SUM(D998:G998)</f>
        <v>0</v>
      </c>
      <c r="D998" s="29">
        <v>0</v>
      </c>
      <c r="E998" s="29">
        <v>0</v>
      </c>
      <c r="F998" s="29">
        <v>0</v>
      </c>
      <c r="G998" s="29">
        <v>0</v>
      </c>
    </row>
    <row r="999" spans="1:7" ht="15" customHeight="1">
      <c r="A999" s="38"/>
      <c r="B999" s="36" t="s">
        <v>220</v>
      </c>
      <c r="C999" s="29">
        <f t="shared" si="96"/>
        <v>0</v>
      </c>
      <c r="D999" s="29">
        <v>0</v>
      </c>
      <c r="E999" s="29">
        <v>0</v>
      </c>
      <c r="F999" s="29">
        <v>0</v>
      </c>
      <c r="G999" s="29">
        <v>0</v>
      </c>
    </row>
    <row r="1000" spans="1:7" ht="15" customHeight="1">
      <c r="A1000" s="38"/>
      <c r="B1000" s="36" t="s">
        <v>221</v>
      </c>
      <c r="C1000" s="29">
        <f t="shared" si="96"/>
        <v>0</v>
      </c>
      <c r="D1000" s="29">
        <v>0</v>
      </c>
      <c r="E1000" s="29">
        <v>0</v>
      </c>
      <c r="F1000" s="29">
        <v>0</v>
      </c>
      <c r="G1000" s="29">
        <v>0</v>
      </c>
    </row>
    <row r="1001" spans="1:7" ht="15" customHeight="1">
      <c r="A1001" s="38"/>
      <c r="B1001" s="36" t="s">
        <v>222</v>
      </c>
      <c r="C1001" s="29">
        <f t="shared" si="96"/>
        <v>0</v>
      </c>
      <c r="D1001" s="29">
        <v>0</v>
      </c>
      <c r="E1001" s="29">
        <v>0</v>
      </c>
      <c r="F1001" s="29">
        <v>0</v>
      </c>
      <c r="G1001" s="29">
        <v>0</v>
      </c>
    </row>
    <row r="1002" spans="1:7" ht="15" customHeight="1">
      <c r="A1002" s="38"/>
      <c r="B1002" s="36" t="s">
        <v>223</v>
      </c>
      <c r="C1002" s="29">
        <f t="shared" si="96"/>
        <v>0</v>
      </c>
      <c r="D1002" s="29">
        <v>0</v>
      </c>
      <c r="E1002" s="29">
        <v>0</v>
      </c>
      <c r="F1002" s="29">
        <v>0</v>
      </c>
      <c r="G1002" s="29">
        <v>0</v>
      </c>
    </row>
    <row r="1003" spans="1:7" ht="15" customHeight="1">
      <c r="A1003" s="38"/>
      <c r="B1003" s="36" t="s">
        <v>224</v>
      </c>
      <c r="C1003" s="29">
        <f t="shared" si="96"/>
        <v>0</v>
      </c>
      <c r="D1003" s="29">
        <v>0</v>
      </c>
      <c r="E1003" s="29">
        <v>0</v>
      </c>
      <c r="F1003" s="29">
        <v>0</v>
      </c>
      <c r="G1003" s="29">
        <v>0</v>
      </c>
    </row>
    <row r="1004" spans="1:7" ht="15" customHeight="1">
      <c r="A1004" s="38"/>
      <c r="B1004" s="36" t="s">
        <v>9</v>
      </c>
      <c r="C1004" s="29">
        <f t="shared" si="96"/>
        <v>900</v>
      </c>
      <c r="D1004" s="29">
        <v>0</v>
      </c>
      <c r="E1004" s="29">
        <v>0</v>
      </c>
      <c r="F1004" s="29">
        <v>0</v>
      </c>
      <c r="G1004" s="29">
        <v>900</v>
      </c>
    </row>
    <row r="1005" spans="1:7" ht="15" customHeight="1">
      <c r="A1005" s="38"/>
      <c r="B1005" s="36" t="s">
        <v>10</v>
      </c>
      <c r="C1005" s="29">
        <f t="shared" si="96"/>
        <v>905.3</v>
      </c>
      <c r="D1005" s="29">
        <v>0</v>
      </c>
      <c r="E1005" s="29">
        <v>0</v>
      </c>
      <c r="F1005" s="29">
        <v>0</v>
      </c>
      <c r="G1005" s="29">
        <v>905.3</v>
      </c>
    </row>
    <row r="1006" spans="1:7" ht="15" customHeight="1">
      <c r="A1006" s="38"/>
      <c r="B1006" s="36" t="s">
        <v>11</v>
      </c>
      <c r="C1006" s="29">
        <f t="shared" si="96"/>
        <v>100</v>
      </c>
      <c r="D1006" s="29">
        <v>0</v>
      </c>
      <c r="E1006" s="29">
        <v>0</v>
      </c>
      <c r="F1006" s="29">
        <v>0</v>
      </c>
      <c r="G1006" s="29">
        <v>100</v>
      </c>
    </row>
    <row r="1007" spans="1:7" ht="15" customHeight="1">
      <c r="A1007" s="38"/>
      <c r="B1007" s="36" t="s">
        <v>585</v>
      </c>
      <c r="C1007" s="29">
        <f t="shared" si="96"/>
        <v>600</v>
      </c>
      <c r="D1007" s="29">
        <v>0</v>
      </c>
      <c r="E1007" s="29">
        <v>0</v>
      </c>
      <c r="F1007" s="29">
        <v>360</v>
      </c>
      <c r="G1007" s="29">
        <v>240</v>
      </c>
    </row>
    <row r="1008" spans="1:7" ht="15" customHeight="1">
      <c r="A1008" s="38"/>
      <c r="B1008" s="36" t="s">
        <v>586</v>
      </c>
      <c r="C1008" s="29">
        <f t="shared" si="96"/>
        <v>630</v>
      </c>
      <c r="D1008" s="29">
        <v>0</v>
      </c>
      <c r="E1008" s="29">
        <v>0</v>
      </c>
      <c r="F1008" s="29">
        <v>378</v>
      </c>
      <c r="G1008" s="29">
        <v>252</v>
      </c>
    </row>
    <row r="1009" spans="1:7" ht="15" customHeight="1">
      <c r="A1009" s="38"/>
      <c r="B1009" s="36" t="s">
        <v>587</v>
      </c>
      <c r="C1009" s="29">
        <f t="shared" si="96"/>
        <v>660.3</v>
      </c>
      <c r="D1009" s="29">
        <v>0</v>
      </c>
      <c r="E1009" s="29">
        <v>0</v>
      </c>
      <c r="F1009" s="29">
        <v>396.3</v>
      </c>
      <c r="G1009" s="29">
        <v>264</v>
      </c>
    </row>
    <row r="1010" spans="1:7" ht="15" customHeight="1">
      <c r="A1010" s="38"/>
      <c r="B1010" s="36" t="s">
        <v>588</v>
      </c>
      <c r="C1010" s="29">
        <f t="shared" si="96"/>
        <v>692.9</v>
      </c>
      <c r="D1010" s="29">
        <v>0</v>
      </c>
      <c r="E1010" s="29">
        <v>0</v>
      </c>
      <c r="F1010" s="29">
        <v>415.9</v>
      </c>
      <c r="G1010" s="29">
        <v>277</v>
      </c>
    </row>
    <row r="1011" spans="1:7" ht="15" customHeight="1">
      <c r="A1011" s="39"/>
      <c r="B1011" s="36" t="s">
        <v>589</v>
      </c>
      <c r="C1011" s="29">
        <f t="shared" si="96"/>
        <v>725.9</v>
      </c>
      <c r="D1011" s="29">
        <v>0</v>
      </c>
      <c r="E1011" s="29">
        <v>0</v>
      </c>
      <c r="F1011" s="29">
        <v>435.9</v>
      </c>
      <c r="G1011" s="29">
        <v>290</v>
      </c>
    </row>
    <row r="1012" spans="1:7" s="3" customFormat="1" ht="63.75" customHeight="1">
      <c r="A1012" s="43" t="s">
        <v>403</v>
      </c>
      <c r="B1012" s="44" t="s">
        <v>640</v>
      </c>
      <c r="C1012" s="29">
        <f>SUM(C1013:C1026)</f>
        <v>34517.4</v>
      </c>
      <c r="D1012" s="29">
        <f>SUM(D1013:D1026)</f>
        <v>0</v>
      </c>
      <c r="E1012" s="29">
        <f>SUM(E1013:E1026)</f>
        <v>5111.900000000001</v>
      </c>
      <c r="F1012" s="29">
        <f>SUM(F1013:F1026)</f>
        <v>25820.500000000004</v>
      </c>
      <c r="G1012" s="29">
        <f>SUM(G1013:G1026)</f>
        <v>3585</v>
      </c>
    </row>
    <row r="1013" spans="1:7" ht="15" customHeight="1">
      <c r="A1013" s="38"/>
      <c r="B1013" s="36" t="s">
        <v>296</v>
      </c>
      <c r="C1013" s="29">
        <f aca="true" t="shared" si="97" ref="C1013:C1026">SUM(D1013:G1013)</f>
        <v>0</v>
      </c>
      <c r="D1013" s="29">
        <v>0</v>
      </c>
      <c r="E1013" s="29">
        <v>0</v>
      </c>
      <c r="F1013" s="29">
        <v>0</v>
      </c>
      <c r="G1013" s="29">
        <v>0</v>
      </c>
    </row>
    <row r="1014" spans="1:7" ht="15" customHeight="1">
      <c r="A1014" s="38"/>
      <c r="B1014" s="36" t="s">
        <v>220</v>
      </c>
      <c r="C1014" s="29">
        <f t="shared" si="97"/>
        <v>0</v>
      </c>
      <c r="D1014" s="29">
        <v>0</v>
      </c>
      <c r="E1014" s="29">
        <v>0</v>
      </c>
      <c r="F1014" s="29">
        <v>0</v>
      </c>
      <c r="G1014" s="29">
        <v>0</v>
      </c>
    </row>
    <row r="1015" spans="1:7" ht="15" customHeight="1">
      <c r="A1015" s="38"/>
      <c r="B1015" s="36" t="s">
        <v>221</v>
      </c>
      <c r="C1015" s="29">
        <f t="shared" si="97"/>
        <v>0</v>
      </c>
      <c r="D1015" s="29">
        <v>0</v>
      </c>
      <c r="E1015" s="29">
        <v>0</v>
      </c>
      <c r="F1015" s="29">
        <v>0</v>
      </c>
      <c r="G1015" s="29">
        <v>0</v>
      </c>
    </row>
    <row r="1016" spans="1:7" ht="15" customHeight="1">
      <c r="A1016" s="38"/>
      <c r="B1016" s="36" t="s">
        <v>222</v>
      </c>
      <c r="C1016" s="29">
        <f t="shared" si="97"/>
        <v>0</v>
      </c>
      <c r="D1016" s="29">
        <v>0</v>
      </c>
      <c r="E1016" s="29">
        <v>0</v>
      </c>
      <c r="F1016" s="29">
        <v>0</v>
      </c>
      <c r="G1016" s="29">
        <v>0</v>
      </c>
    </row>
    <row r="1017" spans="1:7" ht="15" customHeight="1">
      <c r="A1017" s="38"/>
      <c r="B1017" s="36" t="s">
        <v>223</v>
      </c>
      <c r="C1017" s="29">
        <f t="shared" si="97"/>
        <v>2358.7</v>
      </c>
      <c r="D1017" s="29">
        <v>0</v>
      </c>
      <c r="E1017" s="29">
        <v>0</v>
      </c>
      <c r="F1017" s="29">
        <v>1998.7</v>
      </c>
      <c r="G1017" s="29">
        <v>360</v>
      </c>
    </row>
    <row r="1018" spans="1:7" ht="15" customHeight="1">
      <c r="A1018" s="38"/>
      <c r="B1018" s="36" t="s">
        <v>224</v>
      </c>
      <c r="C1018" s="29">
        <f t="shared" si="97"/>
        <v>7264.1</v>
      </c>
      <c r="D1018" s="29">
        <v>0</v>
      </c>
      <c r="E1018" s="29">
        <v>0</v>
      </c>
      <c r="F1018" s="29">
        <v>5184.1</v>
      </c>
      <c r="G1018" s="29">
        <v>2080</v>
      </c>
    </row>
    <row r="1019" spans="1:7" ht="15" customHeight="1">
      <c r="A1019" s="38"/>
      <c r="B1019" s="36" t="s">
        <v>9</v>
      </c>
      <c r="C1019" s="29">
        <f t="shared" si="97"/>
        <v>5742.7</v>
      </c>
      <c r="D1019" s="29">
        <v>0</v>
      </c>
      <c r="E1019" s="29">
        <v>0</v>
      </c>
      <c r="F1019" s="29">
        <v>5497.7</v>
      </c>
      <c r="G1019" s="29">
        <v>245</v>
      </c>
    </row>
    <row r="1020" spans="1:7" ht="15" customHeight="1">
      <c r="A1020" s="38"/>
      <c r="B1020" s="36" t="s">
        <v>10</v>
      </c>
      <c r="C1020" s="29">
        <f t="shared" si="97"/>
        <v>6974.9</v>
      </c>
      <c r="D1020" s="29">
        <v>0</v>
      </c>
      <c r="E1020" s="29">
        <v>0</v>
      </c>
      <c r="F1020" s="29">
        <v>6274.9</v>
      </c>
      <c r="G1020" s="29">
        <v>700</v>
      </c>
    </row>
    <row r="1021" spans="1:7" ht="15" customHeight="1">
      <c r="A1021" s="38"/>
      <c r="B1021" s="36" t="s">
        <v>11</v>
      </c>
      <c r="C1021" s="29">
        <f t="shared" si="97"/>
        <v>7548</v>
      </c>
      <c r="D1021" s="29">
        <v>0</v>
      </c>
      <c r="E1021" s="29">
        <v>903.9</v>
      </c>
      <c r="F1021" s="29">
        <v>6444.1</v>
      </c>
      <c r="G1021" s="29">
        <v>200</v>
      </c>
    </row>
    <row r="1022" spans="1:7" ht="15" customHeight="1">
      <c r="A1022" s="38"/>
      <c r="B1022" s="36" t="s">
        <v>585</v>
      </c>
      <c r="C1022" s="29">
        <f t="shared" si="97"/>
        <v>925.8000000000001</v>
      </c>
      <c r="D1022" s="29">
        <v>0</v>
      </c>
      <c r="E1022" s="29">
        <v>841.6</v>
      </c>
      <c r="F1022" s="29">
        <v>84.2</v>
      </c>
      <c r="G1022" s="29">
        <v>0</v>
      </c>
    </row>
    <row r="1023" spans="1:7" ht="15" customHeight="1">
      <c r="A1023" s="38"/>
      <c r="B1023" s="36" t="s">
        <v>586</v>
      </c>
      <c r="C1023" s="29">
        <f t="shared" si="97"/>
        <v>925.8000000000001</v>
      </c>
      <c r="D1023" s="29">
        <v>0</v>
      </c>
      <c r="E1023" s="29">
        <v>841.6</v>
      </c>
      <c r="F1023" s="29">
        <v>84.2</v>
      </c>
      <c r="G1023" s="29">
        <v>0</v>
      </c>
    </row>
    <row r="1024" spans="1:7" ht="15" customHeight="1">
      <c r="A1024" s="38"/>
      <c r="B1024" s="36" t="s">
        <v>587</v>
      </c>
      <c r="C1024" s="29">
        <f t="shared" si="97"/>
        <v>925.8000000000001</v>
      </c>
      <c r="D1024" s="29">
        <v>0</v>
      </c>
      <c r="E1024" s="29">
        <v>841.6</v>
      </c>
      <c r="F1024" s="29">
        <v>84.2</v>
      </c>
      <c r="G1024" s="29">
        <v>0</v>
      </c>
    </row>
    <row r="1025" spans="1:7" ht="15" customHeight="1">
      <c r="A1025" s="38"/>
      <c r="B1025" s="36" t="s">
        <v>588</v>
      </c>
      <c r="C1025" s="29">
        <f t="shared" si="97"/>
        <v>925.8000000000001</v>
      </c>
      <c r="D1025" s="29">
        <v>0</v>
      </c>
      <c r="E1025" s="29">
        <v>841.6</v>
      </c>
      <c r="F1025" s="29">
        <v>84.2</v>
      </c>
      <c r="G1025" s="29">
        <v>0</v>
      </c>
    </row>
    <row r="1026" spans="1:7" ht="15" customHeight="1">
      <c r="A1026" s="39"/>
      <c r="B1026" s="36" t="s">
        <v>589</v>
      </c>
      <c r="C1026" s="29">
        <f t="shared" si="97"/>
        <v>925.8000000000001</v>
      </c>
      <c r="D1026" s="29">
        <v>0</v>
      </c>
      <c r="E1026" s="29">
        <v>841.6</v>
      </c>
      <c r="F1026" s="29">
        <v>84.2</v>
      </c>
      <c r="G1026" s="29">
        <v>0</v>
      </c>
    </row>
    <row r="1027" spans="1:7" s="3" customFormat="1" ht="95.25" customHeight="1">
      <c r="A1027" s="43" t="s">
        <v>404</v>
      </c>
      <c r="B1027" s="44" t="s">
        <v>65</v>
      </c>
      <c r="C1027" s="29">
        <f>SUM(C1028:C1041)</f>
        <v>860.6</v>
      </c>
      <c r="D1027" s="29">
        <f>SUM(D1028:D1041)</f>
        <v>0</v>
      </c>
      <c r="E1027" s="29">
        <f>SUM(E1028:E1041)</f>
        <v>687</v>
      </c>
      <c r="F1027" s="29">
        <f>SUM(F1028:F1041)</f>
        <v>173.6</v>
      </c>
      <c r="G1027" s="29">
        <f>SUM(G1028:G1041)</f>
        <v>0</v>
      </c>
    </row>
    <row r="1028" spans="1:7" ht="15" customHeight="1">
      <c r="A1028" s="38"/>
      <c r="B1028" s="36" t="s">
        <v>296</v>
      </c>
      <c r="C1028" s="29">
        <f aca="true" t="shared" si="98" ref="C1028:C1041">SUM(D1028:G1028)</f>
        <v>0</v>
      </c>
      <c r="D1028" s="29">
        <v>0</v>
      </c>
      <c r="E1028" s="29">
        <v>0</v>
      </c>
      <c r="F1028" s="29">
        <v>0</v>
      </c>
      <c r="G1028" s="29">
        <v>0</v>
      </c>
    </row>
    <row r="1029" spans="1:7" ht="15" customHeight="1">
      <c r="A1029" s="38"/>
      <c r="B1029" s="36" t="s">
        <v>220</v>
      </c>
      <c r="C1029" s="29">
        <f t="shared" si="98"/>
        <v>0</v>
      </c>
      <c r="D1029" s="29">
        <v>0</v>
      </c>
      <c r="E1029" s="29">
        <v>0</v>
      </c>
      <c r="F1029" s="29">
        <v>0</v>
      </c>
      <c r="G1029" s="29">
        <v>0</v>
      </c>
    </row>
    <row r="1030" spans="1:7" ht="15" customHeight="1">
      <c r="A1030" s="38"/>
      <c r="B1030" s="36" t="s">
        <v>221</v>
      </c>
      <c r="C1030" s="29">
        <f t="shared" si="98"/>
        <v>0</v>
      </c>
      <c r="D1030" s="29">
        <v>0</v>
      </c>
      <c r="E1030" s="29">
        <v>0</v>
      </c>
      <c r="F1030" s="29">
        <v>0</v>
      </c>
      <c r="G1030" s="29">
        <v>0</v>
      </c>
    </row>
    <row r="1031" spans="1:7" ht="15" customHeight="1">
      <c r="A1031" s="38"/>
      <c r="B1031" s="36" t="s">
        <v>222</v>
      </c>
      <c r="C1031" s="29">
        <f t="shared" si="98"/>
        <v>286.3</v>
      </c>
      <c r="D1031" s="29">
        <v>0</v>
      </c>
      <c r="E1031" s="29">
        <v>229</v>
      </c>
      <c r="F1031" s="29">
        <v>57.3</v>
      </c>
      <c r="G1031" s="29">
        <v>0</v>
      </c>
    </row>
    <row r="1032" spans="1:7" ht="15" customHeight="1">
      <c r="A1032" s="38"/>
      <c r="B1032" s="36" t="s">
        <v>223</v>
      </c>
      <c r="C1032" s="29">
        <f t="shared" si="98"/>
        <v>286.3</v>
      </c>
      <c r="D1032" s="29">
        <v>0</v>
      </c>
      <c r="E1032" s="29">
        <v>229</v>
      </c>
      <c r="F1032" s="29">
        <v>57.3</v>
      </c>
      <c r="G1032" s="29">
        <v>0</v>
      </c>
    </row>
    <row r="1033" spans="1:7" ht="15" customHeight="1">
      <c r="A1033" s="38"/>
      <c r="B1033" s="36" t="s">
        <v>224</v>
      </c>
      <c r="C1033" s="29">
        <f t="shared" si="98"/>
        <v>288</v>
      </c>
      <c r="D1033" s="29">
        <v>0</v>
      </c>
      <c r="E1033" s="29">
        <v>229</v>
      </c>
      <c r="F1033" s="29">
        <v>59</v>
      </c>
      <c r="G1033" s="29">
        <v>0</v>
      </c>
    </row>
    <row r="1034" spans="1:7" ht="15" customHeight="1">
      <c r="A1034" s="38"/>
      <c r="B1034" s="36" t="s">
        <v>9</v>
      </c>
      <c r="C1034" s="29">
        <f t="shared" si="98"/>
        <v>0</v>
      </c>
      <c r="D1034" s="29">
        <v>0</v>
      </c>
      <c r="E1034" s="29">
        <v>0</v>
      </c>
      <c r="F1034" s="29">
        <v>0</v>
      </c>
      <c r="G1034" s="29">
        <v>0</v>
      </c>
    </row>
    <row r="1035" spans="1:7" ht="15" customHeight="1">
      <c r="A1035" s="38"/>
      <c r="B1035" s="36" t="s">
        <v>10</v>
      </c>
      <c r="C1035" s="29">
        <f t="shared" si="98"/>
        <v>0</v>
      </c>
      <c r="D1035" s="29">
        <v>0</v>
      </c>
      <c r="E1035" s="29">
        <v>0</v>
      </c>
      <c r="F1035" s="29">
        <v>0</v>
      </c>
      <c r="G1035" s="29">
        <v>0</v>
      </c>
    </row>
    <row r="1036" spans="1:7" ht="15" customHeight="1">
      <c r="A1036" s="38"/>
      <c r="B1036" s="36" t="s">
        <v>11</v>
      </c>
      <c r="C1036" s="29">
        <f t="shared" si="98"/>
        <v>0</v>
      </c>
      <c r="D1036" s="29">
        <v>0</v>
      </c>
      <c r="E1036" s="29">
        <v>0</v>
      </c>
      <c r="F1036" s="29">
        <v>0</v>
      </c>
      <c r="G1036" s="29">
        <v>0</v>
      </c>
    </row>
    <row r="1037" spans="1:7" ht="15" customHeight="1">
      <c r="A1037" s="38"/>
      <c r="B1037" s="36" t="s">
        <v>585</v>
      </c>
      <c r="C1037" s="29">
        <f t="shared" si="98"/>
        <v>0</v>
      </c>
      <c r="D1037" s="29">
        <v>0</v>
      </c>
      <c r="E1037" s="29">
        <v>0</v>
      </c>
      <c r="F1037" s="29">
        <v>0</v>
      </c>
      <c r="G1037" s="29">
        <v>0</v>
      </c>
    </row>
    <row r="1038" spans="1:7" ht="15" customHeight="1">
      <c r="A1038" s="38"/>
      <c r="B1038" s="36" t="s">
        <v>586</v>
      </c>
      <c r="C1038" s="29">
        <f t="shared" si="98"/>
        <v>0</v>
      </c>
      <c r="D1038" s="29">
        <v>0</v>
      </c>
      <c r="E1038" s="29">
        <v>0</v>
      </c>
      <c r="F1038" s="29">
        <v>0</v>
      </c>
      <c r="G1038" s="29">
        <v>0</v>
      </c>
    </row>
    <row r="1039" spans="1:7" ht="15" customHeight="1">
      <c r="A1039" s="38"/>
      <c r="B1039" s="36" t="s">
        <v>587</v>
      </c>
      <c r="C1039" s="29">
        <f t="shared" si="98"/>
        <v>0</v>
      </c>
      <c r="D1039" s="29">
        <v>0</v>
      </c>
      <c r="E1039" s="29">
        <v>0</v>
      </c>
      <c r="F1039" s="29">
        <v>0</v>
      </c>
      <c r="G1039" s="29">
        <v>0</v>
      </c>
    </row>
    <row r="1040" spans="1:7" ht="15" customHeight="1">
      <c r="A1040" s="38"/>
      <c r="B1040" s="36" t="s">
        <v>588</v>
      </c>
      <c r="C1040" s="29">
        <f t="shared" si="98"/>
        <v>0</v>
      </c>
      <c r="D1040" s="29">
        <v>0</v>
      </c>
      <c r="E1040" s="29">
        <v>0</v>
      </c>
      <c r="F1040" s="29">
        <v>0</v>
      </c>
      <c r="G1040" s="29">
        <v>0</v>
      </c>
    </row>
    <row r="1041" spans="1:7" ht="15" customHeight="1">
      <c r="A1041" s="39"/>
      <c r="B1041" s="36" t="s">
        <v>589</v>
      </c>
      <c r="C1041" s="29">
        <f t="shared" si="98"/>
        <v>0</v>
      </c>
      <c r="D1041" s="29">
        <v>0</v>
      </c>
      <c r="E1041" s="29">
        <v>0</v>
      </c>
      <c r="F1041" s="29">
        <v>0</v>
      </c>
      <c r="G1041" s="29">
        <v>0</v>
      </c>
    </row>
    <row r="1042" spans="1:7" s="3" customFormat="1" ht="30.75" customHeight="1">
      <c r="A1042" s="43" t="s">
        <v>405</v>
      </c>
      <c r="B1042" s="44" t="s">
        <v>127</v>
      </c>
      <c r="C1042" s="29">
        <f>SUM(C1043:C1056)</f>
        <v>177</v>
      </c>
      <c r="D1042" s="29">
        <f>SUM(D1043:D1056)</f>
        <v>0</v>
      </c>
      <c r="E1042" s="29">
        <f>SUM(E1043:E1056)</f>
        <v>29</v>
      </c>
      <c r="F1042" s="29">
        <f>SUM(F1043:F1056)</f>
        <v>148</v>
      </c>
      <c r="G1042" s="29">
        <f>SUM(G1043:G1056)</f>
        <v>0</v>
      </c>
    </row>
    <row r="1043" spans="1:7" ht="17.25" customHeight="1">
      <c r="A1043" s="38"/>
      <c r="B1043" s="36" t="s">
        <v>296</v>
      </c>
      <c r="C1043" s="29">
        <f aca="true" t="shared" si="99" ref="C1043:C1053">SUM(D1043:G1043)</f>
        <v>0</v>
      </c>
      <c r="D1043" s="29">
        <v>0</v>
      </c>
      <c r="E1043" s="29">
        <v>0</v>
      </c>
      <c r="F1043" s="29">
        <v>0</v>
      </c>
      <c r="G1043" s="29">
        <v>0</v>
      </c>
    </row>
    <row r="1044" spans="1:7" ht="17.25" customHeight="1">
      <c r="A1044" s="38"/>
      <c r="B1044" s="36" t="s">
        <v>220</v>
      </c>
      <c r="C1044" s="29">
        <f t="shared" si="99"/>
        <v>0</v>
      </c>
      <c r="D1044" s="29">
        <v>0</v>
      </c>
      <c r="E1044" s="29">
        <v>0</v>
      </c>
      <c r="F1044" s="29">
        <v>0</v>
      </c>
      <c r="G1044" s="29">
        <v>0</v>
      </c>
    </row>
    <row r="1045" spans="1:7" ht="17.25" customHeight="1">
      <c r="A1045" s="38"/>
      <c r="B1045" s="36" t="s">
        <v>221</v>
      </c>
      <c r="C1045" s="29">
        <f t="shared" si="99"/>
        <v>118.9</v>
      </c>
      <c r="D1045" s="29">
        <v>0</v>
      </c>
      <c r="E1045" s="29">
        <v>0</v>
      </c>
      <c r="F1045" s="29">
        <v>118.9</v>
      </c>
      <c r="G1045" s="29">
        <v>0</v>
      </c>
    </row>
    <row r="1046" spans="1:7" ht="17.25" customHeight="1">
      <c r="A1046" s="38"/>
      <c r="B1046" s="36" t="s">
        <v>222</v>
      </c>
      <c r="C1046" s="29">
        <f t="shared" si="99"/>
        <v>58.1</v>
      </c>
      <c r="D1046" s="29">
        <v>0</v>
      </c>
      <c r="E1046" s="29">
        <v>29</v>
      </c>
      <c r="F1046" s="29">
        <v>29.1</v>
      </c>
      <c r="G1046" s="29">
        <v>0</v>
      </c>
    </row>
    <row r="1047" spans="1:7" ht="17.25" customHeight="1">
      <c r="A1047" s="38"/>
      <c r="B1047" s="36" t="s">
        <v>223</v>
      </c>
      <c r="C1047" s="29">
        <f t="shared" si="99"/>
        <v>0</v>
      </c>
      <c r="D1047" s="29">
        <v>0</v>
      </c>
      <c r="E1047" s="29">
        <v>0</v>
      </c>
      <c r="F1047" s="29">
        <v>0</v>
      </c>
      <c r="G1047" s="29">
        <v>0</v>
      </c>
    </row>
    <row r="1048" spans="1:7" ht="17.25" customHeight="1">
      <c r="A1048" s="38"/>
      <c r="B1048" s="36" t="s">
        <v>224</v>
      </c>
      <c r="C1048" s="29">
        <f t="shared" si="99"/>
        <v>0</v>
      </c>
      <c r="D1048" s="29">
        <v>0</v>
      </c>
      <c r="E1048" s="29">
        <v>0</v>
      </c>
      <c r="F1048" s="29">
        <v>0</v>
      </c>
      <c r="G1048" s="29">
        <v>0</v>
      </c>
    </row>
    <row r="1049" spans="1:7" ht="17.25" customHeight="1">
      <c r="A1049" s="38"/>
      <c r="B1049" s="36" t="s">
        <v>9</v>
      </c>
      <c r="C1049" s="29">
        <f t="shared" si="99"/>
        <v>0</v>
      </c>
      <c r="D1049" s="29">
        <v>0</v>
      </c>
      <c r="E1049" s="29">
        <v>0</v>
      </c>
      <c r="F1049" s="29">
        <v>0</v>
      </c>
      <c r="G1049" s="29">
        <v>0</v>
      </c>
    </row>
    <row r="1050" spans="1:7" ht="17.25" customHeight="1">
      <c r="A1050" s="38"/>
      <c r="B1050" s="36" t="s">
        <v>10</v>
      </c>
      <c r="C1050" s="29">
        <f t="shared" si="99"/>
        <v>0</v>
      </c>
      <c r="D1050" s="29">
        <v>0</v>
      </c>
      <c r="E1050" s="29">
        <v>0</v>
      </c>
      <c r="F1050" s="29">
        <v>0</v>
      </c>
      <c r="G1050" s="29">
        <v>0</v>
      </c>
    </row>
    <row r="1051" spans="1:7" ht="17.25" customHeight="1">
      <c r="A1051" s="38"/>
      <c r="B1051" s="36" t="s">
        <v>11</v>
      </c>
      <c r="C1051" s="29">
        <f t="shared" si="99"/>
        <v>0</v>
      </c>
      <c r="D1051" s="29">
        <v>0</v>
      </c>
      <c r="E1051" s="29">
        <v>0</v>
      </c>
      <c r="F1051" s="29">
        <v>0</v>
      </c>
      <c r="G1051" s="29">
        <v>0</v>
      </c>
    </row>
    <row r="1052" spans="1:7" ht="17.25" customHeight="1">
      <c r="A1052" s="38"/>
      <c r="B1052" s="36" t="s">
        <v>585</v>
      </c>
      <c r="C1052" s="29">
        <f t="shared" si="99"/>
        <v>0</v>
      </c>
      <c r="D1052" s="29">
        <v>0</v>
      </c>
      <c r="E1052" s="29">
        <v>0</v>
      </c>
      <c r="F1052" s="29">
        <v>0</v>
      </c>
      <c r="G1052" s="29">
        <v>0</v>
      </c>
    </row>
    <row r="1053" spans="1:7" ht="17.25" customHeight="1">
      <c r="A1053" s="38"/>
      <c r="B1053" s="36" t="s">
        <v>586</v>
      </c>
      <c r="C1053" s="29">
        <f t="shared" si="99"/>
        <v>0</v>
      </c>
      <c r="D1053" s="29">
        <v>0</v>
      </c>
      <c r="E1053" s="29">
        <v>0</v>
      </c>
      <c r="F1053" s="29">
        <v>0</v>
      </c>
      <c r="G1053" s="29">
        <v>0</v>
      </c>
    </row>
    <row r="1054" spans="1:7" ht="17.25" customHeight="1">
      <c r="A1054" s="38"/>
      <c r="B1054" s="36" t="s">
        <v>587</v>
      </c>
      <c r="C1054" s="29">
        <f>SUM(D1054:G1054)</f>
        <v>0</v>
      </c>
      <c r="D1054" s="29">
        <v>0</v>
      </c>
      <c r="E1054" s="29">
        <v>0</v>
      </c>
      <c r="F1054" s="29">
        <v>0</v>
      </c>
      <c r="G1054" s="29">
        <v>0</v>
      </c>
    </row>
    <row r="1055" spans="1:7" ht="17.25" customHeight="1">
      <c r="A1055" s="38"/>
      <c r="B1055" s="36" t="s">
        <v>588</v>
      </c>
      <c r="C1055" s="29">
        <f>SUM(D1055:G1055)</f>
        <v>0</v>
      </c>
      <c r="D1055" s="29">
        <v>0</v>
      </c>
      <c r="E1055" s="29">
        <v>0</v>
      </c>
      <c r="F1055" s="29">
        <v>0</v>
      </c>
      <c r="G1055" s="29">
        <v>0</v>
      </c>
    </row>
    <row r="1056" spans="1:7" ht="17.25" customHeight="1">
      <c r="A1056" s="39"/>
      <c r="B1056" s="36" t="s">
        <v>589</v>
      </c>
      <c r="C1056" s="29">
        <f>SUM(D1056:G1056)</f>
        <v>0</v>
      </c>
      <c r="D1056" s="29">
        <v>0</v>
      </c>
      <c r="E1056" s="29">
        <v>0</v>
      </c>
      <c r="F1056" s="29">
        <v>0</v>
      </c>
      <c r="G1056" s="29">
        <v>0</v>
      </c>
    </row>
    <row r="1057" spans="1:7" s="3" customFormat="1" ht="32.25" customHeight="1">
      <c r="A1057" s="43" t="s">
        <v>406</v>
      </c>
      <c r="B1057" s="134" t="s">
        <v>357</v>
      </c>
      <c r="C1057" s="29">
        <f>SUM(C1058:C1071)</f>
        <v>1644</v>
      </c>
      <c r="D1057" s="29">
        <f>SUM(D1058:D1071)</f>
        <v>0</v>
      </c>
      <c r="E1057" s="29">
        <f>SUM(E1058:E1071)</f>
        <v>0</v>
      </c>
      <c r="F1057" s="29">
        <f>SUM(F1058:F1071)</f>
        <v>1474</v>
      </c>
      <c r="G1057" s="29">
        <f>SUM(G1058:G1071)</f>
        <v>170</v>
      </c>
    </row>
    <row r="1058" spans="1:7" ht="16.5" customHeight="1">
      <c r="A1058" s="38"/>
      <c r="B1058" s="53" t="s">
        <v>296</v>
      </c>
      <c r="C1058" s="48">
        <f aca="true" t="shared" si="100" ref="C1058:C1068">SUM(D1058:G1058)</f>
        <v>0</v>
      </c>
      <c r="D1058" s="48">
        <v>0</v>
      </c>
      <c r="E1058" s="48">
        <v>0</v>
      </c>
      <c r="F1058" s="48">
        <v>0</v>
      </c>
      <c r="G1058" s="48">
        <v>0</v>
      </c>
    </row>
    <row r="1059" spans="1:7" ht="16.5" customHeight="1">
      <c r="A1059" s="38"/>
      <c r="B1059" s="36" t="s">
        <v>220</v>
      </c>
      <c r="C1059" s="29">
        <f t="shared" si="100"/>
        <v>148.5</v>
      </c>
      <c r="D1059" s="29">
        <v>0</v>
      </c>
      <c r="E1059" s="29">
        <v>0</v>
      </c>
      <c r="F1059" s="29">
        <v>148.5</v>
      </c>
      <c r="G1059" s="29">
        <v>0</v>
      </c>
    </row>
    <row r="1060" spans="1:7" ht="16.5" customHeight="1">
      <c r="A1060" s="38"/>
      <c r="B1060" s="36" t="s">
        <v>221</v>
      </c>
      <c r="C1060" s="29">
        <f t="shared" si="100"/>
        <v>69.5</v>
      </c>
      <c r="D1060" s="29">
        <v>0</v>
      </c>
      <c r="E1060" s="29">
        <v>0</v>
      </c>
      <c r="F1060" s="29">
        <v>69.5</v>
      </c>
      <c r="G1060" s="29">
        <v>0</v>
      </c>
    </row>
    <row r="1061" spans="1:7" ht="16.5" customHeight="1">
      <c r="A1061" s="38"/>
      <c r="B1061" s="36" t="s">
        <v>222</v>
      </c>
      <c r="C1061" s="29">
        <f t="shared" si="100"/>
        <v>122.4</v>
      </c>
      <c r="D1061" s="29">
        <v>0</v>
      </c>
      <c r="E1061" s="29">
        <v>0</v>
      </c>
      <c r="F1061" s="29">
        <v>122.4</v>
      </c>
      <c r="G1061" s="29">
        <v>0</v>
      </c>
    </row>
    <row r="1062" spans="1:7" ht="16.5" customHeight="1">
      <c r="A1062" s="38"/>
      <c r="B1062" s="36" t="s">
        <v>223</v>
      </c>
      <c r="C1062" s="29">
        <f t="shared" si="100"/>
        <v>79.8</v>
      </c>
      <c r="D1062" s="29">
        <v>0</v>
      </c>
      <c r="E1062" s="29">
        <v>0</v>
      </c>
      <c r="F1062" s="29">
        <v>79.8</v>
      </c>
      <c r="G1062" s="29">
        <v>0</v>
      </c>
    </row>
    <row r="1063" spans="1:7" ht="16.5" customHeight="1">
      <c r="A1063" s="38"/>
      <c r="B1063" s="36" t="s">
        <v>224</v>
      </c>
      <c r="C1063" s="29">
        <f t="shared" si="100"/>
        <v>84.6</v>
      </c>
      <c r="D1063" s="29">
        <v>0</v>
      </c>
      <c r="E1063" s="29">
        <v>0</v>
      </c>
      <c r="F1063" s="29">
        <v>84.6</v>
      </c>
      <c r="G1063" s="29">
        <v>0</v>
      </c>
    </row>
    <row r="1064" spans="1:7" ht="16.5" customHeight="1">
      <c r="A1064" s="38"/>
      <c r="B1064" s="36" t="s">
        <v>9</v>
      </c>
      <c r="C1064" s="29">
        <f t="shared" si="100"/>
        <v>84.6</v>
      </c>
      <c r="D1064" s="29">
        <v>0</v>
      </c>
      <c r="E1064" s="29">
        <v>0</v>
      </c>
      <c r="F1064" s="29">
        <v>84.6</v>
      </c>
      <c r="G1064" s="29">
        <v>0</v>
      </c>
    </row>
    <row r="1065" spans="1:7" ht="16.5" customHeight="1">
      <c r="A1065" s="38"/>
      <c r="B1065" s="36" t="s">
        <v>10</v>
      </c>
      <c r="C1065" s="29">
        <f t="shared" si="100"/>
        <v>84.6</v>
      </c>
      <c r="D1065" s="29">
        <v>0</v>
      </c>
      <c r="E1065" s="29">
        <v>0</v>
      </c>
      <c r="F1065" s="29">
        <v>84.6</v>
      </c>
      <c r="G1065" s="29">
        <v>0</v>
      </c>
    </row>
    <row r="1066" spans="1:7" ht="16.5" customHeight="1">
      <c r="A1066" s="38"/>
      <c r="B1066" s="36" t="s">
        <v>11</v>
      </c>
      <c r="C1066" s="29">
        <f t="shared" si="100"/>
        <v>200</v>
      </c>
      <c r="D1066" s="29">
        <v>0</v>
      </c>
      <c r="E1066" s="29">
        <v>0</v>
      </c>
      <c r="F1066" s="29">
        <v>200</v>
      </c>
      <c r="G1066" s="29">
        <v>0</v>
      </c>
    </row>
    <row r="1067" spans="1:7" ht="16.5" customHeight="1">
      <c r="A1067" s="38"/>
      <c r="B1067" s="36" t="s">
        <v>585</v>
      </c>
      <c r="C1067" s="29">
        <f t="shared" si="100"/>
        <v>150</v>
      </c>
      <c r="D1067" s="29">
        <v>0</v>
      </c>
      <c r="E1067" s="29">
        <v>0</v>
      </c>
      <c r="F1067" s="29">
        <v>120</v>
      </c>
      <c r="G1067" s="29">
        <v>30</v>
      </c>
    </row>
    <row r="1068" spans="1:7" ht="16.5" customHeight="1">
      <c r="A1068" s="38"/>
      <c r="B1068" s="36" t="s">
        <v>586</v>
      </c>
      <c r="C1068" s="29">
        <f t="shared" si="100"/>
        <v>152</v>
      </c>
      <c r="D1068" s="29">
        <v>0</v>
      </c>
      <c r="E1068" s="29">
        <v>0</v>
      </c>
      <c r="F1068" s="29">
        <v>120</v>
      </c>
      <c r="G1068" s="29">
        <v>32</v>
      </c>
    </row>
    <row r="1069" spans="1:7" ht="16.5" customHeight="1">
      <c r="A1069" s="38"/>
      <c r="B1069" s="36" t="s">
        <v>587</v>
      </c>
      <c r="C1069" s="29">
        <f>SUM(D1069:G1069)</f>
        <v>154</v>
      </c>
      <c r="D1069" s="29">
        <v>0</v>
      </c>
      <c r="E1069" s="29">
        <v>0</v>
      </c>
      <c r="F1069" s="29">
        <v>120</v>
      </c>
      <c r="G1069" s="29">
        <v>34</v>
      </c>
    </row>
    <row r="1070" spans="1:7" ht="16.5" customHeight="1">
      <c r="A1070" s="38"/>
      <c r="B1070" s="36" t="s">
        <v>588</v>
      </c>
      <c r="C1070" s="29">
        <f>SUM(D1070:G1070)</f>
        <v>156</v>
      </c>
      <c r="D1070" s="29">
        <v>0</v>
      </c>
      <c r="E1070" s="29">
        <v>0</v>
      </c>
      <c r="F1070" s="29">
        <v>120</v>
      </c>
      <c r="G1070" s="29">
        <v>36</v>
      </c>
    </row>
    <row r="1071" spans="1:7" ht="16.5" customHeight="1">
      <c r="A1071" s="39"/>
      <c r="B1071" s="36" t="s">
        <v>589</v>
      </c>
      <c r="C1071" s="29">
        <f>SUM(D1071:G1071)</f>
        <v>158</v>
      </c>
      <c r="D1071" s="29">
        <v>0</v>
      </c>
      <c r="E1071" s="29">
        <v>0</v>
      </c>
      <c r="F1071" s="29">
        <v>120</v>
      </c>
      <c r="G1071" s="29">
        <v>38</v>
      </c>
    </row>
    <row r="1072" spans="1:7" s="3" customFormat="1" ht="32.25" customHeight="1">
      <c r="A1072" s="41" t="s">
        <v>407</v>
      </c>
      <c r="B1072" s="26" t="s">
        <v>191</v>
      </c>
      <c r="C1072" s="30"/>
      <c r="D1072" s="30"/>
      <c r="E1072" s="30"/>
      <c r="F1072" s="30"/>
      <c r="G1072" s="30"/>
    </row>
    <row r="1073" spans="1:7" s="3" customFormat="1" ht="31.5" customHeight="1">
      <c r="A1073" s="43" t="s">
        <v>408</v>
      </c>
      <c r="B1073" s="44" t="s">
        <v>193</v>
      </c>
      <c r="C1073" s="29">
        <f>SUM(C1074:C1087)</f>
        <v>117995</v>
      </c>
      <c r="D1073" s="29">
        <f>SUM(D1074:D1087)</f>
        <v>17613.9</v>
      </c>
      <c r="E1073" s="29">
        <f>SUM(E1074:E1087)</f>
        <v>419.9</v>
      </c>
      <c r="F1073" s="29">
        <f>SUM(F1074:F1087)</f>
        <v>41764.1</v>
      </c>
      <c r="G1073" s="29">
        <f>SUM(G1074:G1087)</f>
        <v>58197.1</v>
      </c>
    </row>
    <row r="1074" spans="1:7" ht="15" customHeight="1">
      <c r="A1074" s="38"/>
      <c r="B1074" s="36" t="s">
        <v>296</v>
      </c>
      <c r="C1074" s="29">
        <f aca="true" t="shared" si="101" ref="C1074:C1084">SUM(D1074:G1074)</f>
        <v>5530.1</v>
      </c>
      <c r="D1074" s="29">
        <v>5530.1</v>
      </c>
      <c r="E1074" s="29">
        <v>0</v>
      </c>
      <c r="F1074" s="29">
        <v>0</v>
      </c>
      <c r="G1074" s="29">
        <v>0</v>
      </c>
    </row>
    <row r="1075" spans="1:7" ht="15" customHeight="1">
      <c r="A1075" s="38"/>
      <c r="B1075" s="36" t="s">
        <v>220</v>
      </c>
      <c r="C1075" s="29">
        <f t="shared" si="101"/>
        <v>12083.8</v>
      </c>
      <c r="D1075" s="29">
        <v>12083.8</v>
      </c>
      <c r="E1075" s="29">
        <v>0</v>
      </c>
      <c r="F1075" s="29">
        <v>0</v>
      </c>
      <c r="G1075" s="29">
        <v>0</v>
      </c>
    </row>
    <row r="1076" spans="1:7" ht="15" customHeight="1">
      <c r="A1076" s="38"/>
      <c r="B1076" s="36" t="s">
        <v>221</v>
      </c>
      <c r="C1076" s="29">
        <f t="shared" si="101"/>
        <v>0</v>
      </c>
      <c r="D1076" s="29">
        <v>0</v>
      </c>
      <c r="E1076" s="29">
        <v>0</v>
      </c>
      <c r="F1076" s="29">
        <v>0</v>
      </c>
      <c r="G1076" s="29">
        <v>0</v>
      </c>
    </row>
    <row r="1077" spans="1:7" ht="15" customHeight="1">
      <c r="A1077" s="38"/>
      <c r="B1077" s="36" t="s">
        <v>222</v>
      </c>
      <c r="C1077" s="29">
        <f t="shared" si="101"/>
        <v>0</v>
      </c>
      <c r="D1077" s="29">
        <v>0</v>
      </c>
      <c r="E1077" s="29">
        <v>0</v>
      </c>
      <c r="F1077" s="29">
        <v>0</v>
      </c>
      <c r="G1077" s="29">
        <v>0</v>
      </c>
    </row>
    <row r="1078" spans="1:7" ht="15" customHeight="1">
      <c r="A1078" s="38"/>
      <c r="B1078" s="36" t="s">
        <v>223</v>
      </c>
      <c r="C1078" s="29">
        <f t="shared" si="101"/>
        <v>37285.2</v>
      </c>
      <c r="D1078" s="29">
        <v>0</v>
      </c>
      <c r="E1078" s="29">
        <v>0</v>
      </c>
      <c r="F1078" s="29">
        <v>0</v>
      </c>
      <c r="G1078" s="29">
        <v>37285.2</v>
      </c>
    </row>
    <row r="1079" spans="1:7" ht="15" customHeight="1">
      <c r="A1079" s="38"/>
      <c r="B1079" s="36" t="s">
        <v>224</v>
      </c>
      <c r="C1079" s="29">
        <f t="shared" si="101"/>
        <v>13411.900000000001</v>
      </c>
      <c r="D1079" s="29">
        <v>0</v>
      </c>
      <c r="E1079" s="29">
        <v>0</v>
      </c>
      <c r="F1079" s="29">
        <v>0</v>
      </c>
      <c r="G1079" s="29">
        <v>13411.900000000001</v>
      </c>
    </row>
    <row r="1080" spans="1:7" ht="15" customHeight="1">
      <c r="A1080" s="38"/>
      <c r="B1080" s="36" t="s">
        <v>9</v>
      </c>
      <c r="C1080" s="29">
        <f t="shared" si="101"/>
        <v>0</v>
      </c>
      <c r="D1080" s="29">
        <v>0</v>
      </c>
      <c r="E1080" s="29">
        <v>0</v>
      </c>
      <c r="F1080" s="29">
        <v>0</v>
      </c>
      <c r="G1080" s="29">
        <v>0</v>
      </c>
    </row>
    <row r="1081" spans="1:7" ht="15" customHeight="1">
      <c r="A1081" s="38"/>
      <c r="B1081" s="36" t="s">
        <v>10</v>
      </c>
      <c r="C1081" s="29">
        <f t="shared" si="101"/>
        <v>2358</v>
      </c>
      <c r="D1081" s="29">
        <v>0</v>
      </c>
      <c r="E1081" s="29">
        <v>0</v>
      </c>
      <c r="F1081" s="29">
        <v>2358</v>
      </c>
      <c r="G1081" s="29">
        <v>0</v>
      </c>
    </row>
    <row r="1082" spans="1:7" ht="15" customHeight="1">
      <c r="A1082" s="38"/>
      <c r="B1082" s="36" t="s">
        <v>11</v>
      </c>
      <c r="C1082" s="29">
        <f t="shared" si="101"/>
        <v>0</v>
      </c>
      <c r="D1082" s="29">
        <v>0</v>
      </c>
      <c r="E1082" s="29">
        <v>0</v>
      </c>
      <c r="F1082" s="29">
        <v>0</v>
      </c>
      <c r="G1082" s="29">
        <v>0</v>
      </c>
    </row>
    <row r="1083" spans="1:7" ht="15" customHeight="1">
      <c r="A1083" s="38"/>
      <c r="B1083" s="36" t="s">
        <v>585</v>
      </c>
      <c r="C1083" s="29">
        <f t="shared" si="101"/>
        <v>17160.6</v>
      </c>
      <c r="D1083" s="29">
        <v>0</v>
      </c>
      <c r="E1083" s="29"/>
      <c r="F1083" s="29">
        <f>2000+7076.3+5584.3</f>
        <v>14660.599999999999</v>
      </c>
      <c r="G1083" s="29">
        <v>2500</v>
      </c>
    </row>
    <row r="1084" spans="1:7" ht="15" customHeight="1">
      <c r="A1084" s="38"/>
      <c r="B1084" s="36" t="s">
        <v>586</v>
      </c>
      <c r="C1084" s="29">
        <f t="shared" si="101"/>
        <v>17623</v>
      </c>
      <c r="D1084" s="29">
        <v>0</v>
      </c>
      <c r="E1084" s="29">
        <v>419.9</v>
      </c>
      <c r="F1084" s="29">
        <f>6000+380.1+5411.2+407.6+4.2</f>
        <v>12203.1</v>
      </c>
      <c r="G1084" s="29">
        <v>5000</v>
      </c>
    </row>
    <row r="1085" spans="1:7" ht="15" customHeight="1">
      <c r="A1085" s="38"/>
      <c r="B1085" s="36" t="s">
        <v>587</v>
      </c>
      <c r="C1085" s="29">
        <f>SUM(D1085:G1085)</f>
        <v>1387.9</v>
      </c>
      <c r="D1085" s="29">
        <v>0</v>
      </c>
      <c r="E1085" s="29"/>
      <c r="F1085" s="29">
        <v>1387.9</v>
      </c>
      <c r="G1085" s="29">
        <v>0</v>
      </c>
    </row>
    <row r="1086" spans="1:7" ht="15" customHeight="1">
      <c r="A1086" s="38"/>
      <c r="B1086" s="36" t="s">
        <v>588</v>
      </c>
      <c r="C1086" s="29">
        <f>SUM(D1086:G1086)</f>
        <v>5000</v>
      </c>
      <c r="D1086" s="29">
        <v>0</v>
      </c>
      <c r="E1086" s="29"/>
      <c r="F1086" s="29">
        <v>5000</v>
      </c>
      <c r="G1086" s="29">
        <v>0</v>
      </c>
    </row>
    <row r="1087" spans="1:7" ht="15" customHeight="1">
      <c r="A1087" s="39"/>
      <c r="B1087" s="36" t="s">
        <v>589</v>
      </c>
      <c r="C1087" s="29">
        <f>SUM(D1087:G1087)</f>
        <v>6154.5</v>
      </c>
      <c r="D1087" s="29">
        <v>0</v>
      </c>
      <c r="E1087" s="29"/>
      <c r="F1087" s="29">
        <f>3654.5+2500</f>
        <v>6154.5</v>
      </c>
      <c r="G1087" s="29">
        <v>0</v>
      </c>
    </row>
    <row r="1088" spans="1:7" s="3" customFormat="1" ht="30.75" customHeight="1">
      <c r="A1088" s="43" t="s">
        <v>409</v>
      </c>
      <c r="B1088" s="44" t="s">
        <v>108</v>
      </c>
      <c r="C1088" s="29">
        <f>SUM(C1089:C1102)</f>
        <v>44455.899999999994</v>
      </c>
      <c r="D1088" s="29">
        <f>SUM(D1089:D1102)</f>
        <v>4822</v>
      </c>
      <c r="E1088" s="29">
        <f>SUM(E1089:E1102)</f>
        <v>3539</v>
      </c>
      <c r="F1088" s="29">
        <f>SUM(F1089:F1102)</f>
        <v>4824.8</v>
      </c>
      <c r="G1088" s="29">
        <f>SUM(G1089:G1102)</f>
        <v>31270.1</v>
      </c>
    </row>
    <row r="1089" spans="1:7" ht="15.75" customHeight="1">
      <c r="A1089" s="38"/>
      <c r="B1089" s="36" t="s">
        <v>296</v>
      </c>
      <c r="C1089" s="29">
        <f aca="true" t="shared" si="102" ref="C1089:C1099">SUM(D1089:G1089)</f>
        <v>4079.2</v>
      </c>
      <c r="D1089" s="29">
        <v>3879.2</v>
      </c>
      <c r="E1089" s="29">
        <v>100</v>
      </c>
      <c r="F1089" s="29">
        <v>100</v>
      </c>
      <c r="G1089" s="29">
        <v>0</v>
      </c>
    </row>
    <row r="1090" spans="1:7" ht="15.75" customHeight="1">
      <c r="A1090" s="38"/>
      <c r="B1090" s="36" t="s">
        <v>220</v>
      </c>
      <c r="C1090" s="29">
        <f t="shared" si="102"/>
        <v>589.2</v>
      </c>
      <c r="D1090" s="29">
        <v>0</v>
      </c>
      <c r="E1090" s="29">
        <v>0</v>
      </c>
      <c r="F1090" s="29">
        <v>589.2</v>
      </c>
      <c r="G1090" s="29">
        <v>0</v>
      </c>
    </row>
    <row r="1091" spans="1:7" ht="15.75" customHeight="1">
      <c r="A1091" s="38"/>
      <c r="B1091" s="36" t="s">
        <v>221</v>
      </c>
      <c r="C1091" s="29">
        <f t="shared" si="102"/>
        <v>1509.3</v>
      </c>
      <c r="D1091" s="29">
        <v>942.8</v>
      </c>
      <c r="E1091" s="29">
        <v>0</v>
      </c>
      <c r="F1091" s="29">
        <v>566.5</v>
      </c>
      <c r="G1091" s="29">
        <v>0</v>
      </c>
    </row>
    <row r="1092" spans="1:7" ht="15.75" customHeight="1">
      <c r="A1092" s="38"/>
      <c r="B1092" s="36" t="s">
        <v>222</v>
      </c>
      <c r="C1092" s="29">
        <f t="shared" si="102"/>
        <v>2883.3999999999996</v>
      </c>
      <c r="D1092" s="29">
        <v>0</v>
      </c>
      <c r="E1092" s="29">
        <v>1119.8</v>
      </c>
      <c r="F1092" s="29">
        <v>604.5</v>
      </c>
      <c r="G1092" s="29">
        <v>1159.1</v>
      </c>
    </row>
    <row r="1093" spans="1:7" ht="15.75" customHeight="1">
      <c r="A1093" s="38"/>
      <c r="B1093" s="36" t="s">
        <v>223</v>
      </c>
      <c r="C1093" s="29">
        <f t="shared" si="102"/>
        <v>8072.1</v>
      </c>
      <c r="D1093" s="29">
        <v>0</v>
      </c>
      <c r="E1093" s="29">
        <v>468.6</v>
      </c>
      <c r="F1093" s="29">
        <v>2603.5</v>
      </c>
      <c r="G1093" s="29">
        <v>5000</v>
      </c>
    </row>
    <row r="1094" spans="1:7" ht="15.75" customHeight="1">
      <c r="A1094" s="38"/>
      <c r="B1094" s="36" t="s">
        <v>224</v>
      </c>
      <c r="C1094" s="29">
        <f t="shared" si="102"/>
        <v>8496.8</v>
      </c>
      <c r="D1094" s="29">
        <v>0</v>
      </c>
      <c r="E1094" s="29">
        <v>77.4</v>
      </c>
      <c r="F1094" s="29">
        <v>19.4</v>
      </c>
      <c r="G1094" s="29">
        <v>8400</v>
      </c>
    </row>
    <row r="1095" spans="1:7" ht="15.75" customHeight="1">
      <c r="A1095" s="38"/>
      <c r="B1095" s="36" t="s">
        <v>9</v>
      </c>
      <c r="C1095" s="29">
        <f t="shared" si="102"/>
        <v>2035.3</v>
      </c>
      <c r="D1095" s="29">
        <v>0</v>
      </c>
      <c r="E1095" s="29">
        <v>1408.2</v>
      </c>
      <c r="F1095" s="29">
        <v>212.1</v>
      </c>
      <c r="G1095" s="29">
        <v>415</v>
      </c>
    </row>
    <row r="1096" spans="1:7" ht="15.75" customHeight="1">
      <c r="A1096" s="38"/>
      <c r="B1096" s="36" t="s">
        <v>10</v>
      </c>
      <c r="C1096" s="29">
        <f t="shared" si="102"/>
        <v>1213.1</v>
      </c>
      <c r="D1096" s="29">
        <v>0</v>
      </c>
      <c r="E1096" s="29">
        <v>0</v>
      </c>
      <c r="F1096" s="29">
        <v>93.1</v>
      </c>
      <c r="G1096" s="29">
        <v>1120</v>
      </c>
    </row>
    <row r="1097" spans="1:7" ht="15.75" customHeight="1">
      <c r="A1097" s="38"/>
      <c r="B1097" s="36" t="s">
        <v>11</v>
      </c>
      <c r="C1097" s="29">
        <f t="shared" si="102"/>
        <v>86</v>
      </c>
      <c r="D1097" s="29">
        <v>0</v>
      </c>
      <c r="E1097" s="29">
        <v>0</v>
      </c>
      <c r="F1097" s="29">
        <v>0</v>
      </c>
      <c r="G1097" s="29">
        <v>86</v>
      </c>
    </row>
    <row r="1098" spans="1:7" ht="15.75" customHeight="1">
      <c r="A1098" s="38"/>
      <c r="B1098" s="36" t="s">
        <v>585</v>
      </c>
      <c r="C1098" s="29">
        <f t="shared" si="102"/>
        <v>14691.5</v>
      </c>
      <c r="D1098" s="29">
        <v>0</v>
      </c>
      <c r="E1098" s="29">
        <v>365</v>
      </c>
      <c r="F1098" s="29">
        <v>36.5</v>
      </c>
      <c r="G1098" s="29">
        <v>14290</v>
      </c>
    </row>
    <row r="1099" spans="1:7" ht="15.75" customHeight="1">
      <c r="A1099" s="38"/>
      <c r="B1099" s="36" t="s">
        <v>586</v>
      </c>
      <c r="C1099" s="29">
        <f t="shared" si="102"/>
        <v>200</v>
      </c>
      <c r="D1099" s="29">
        <v>0</v>
      </c>
      <c r="E1099" s="29">
        <v>0</v>
      </c>
      <c r="F1099" s="29">
        <v>0</v>
      </c>
      <c r="G1099" s="29">
        <v>200</v>
      </c>
    </row>
    <row r="1100" spans="1:7" ht="15.75" customHeight="1">
      <c r="A1100" s="38"/>
      <c r="B1100" s="36" t="s">
        <v>587</v>
      </c>
      <c r="C1100" s="29">
        <f>SUM(D1100:G1100)</f>
        <v>200</v>
      </c>
      <c r="D1100" s="29">
        <v>0</v>
      </c>
      <c r="E1100" s="29">
        <v>0</v>
      </c>
      <c r="F1100" s="29">
        <v>0</v>
      </c>
      <c r="G1100" s="29">
        <v>200</v>
      </c>
    </row>
    <row r="1101" spans="1:7" ht="15.75" customHeight="1">
      <c r="A1101" s="38"/>
      <c r="B1101" s="36" t="s">
        <v>588</v>
      </c>
      <c r="C1101" s="29">
        <f>SUM(D1101:G1101)</f>
        <v>200</v>
      </c>
      <c r="D1101" s="29">
        <v>0</v>
      </c>
      <c r="E1101" s="29">
        <v>0</v>
      </c>
      <c r="F1101" s="29">
        <v>0</v>
      </c>
      <c r="G1101" s="29">
        <v>200</v>
      </c>
    </row>
    <row r="1102" spans="1:7" ht="15.75" customHeight="1">
      <c r="A1102" s="39"/>
      <c r="B1102" s="36" t="s">
        <v>589</v>
      </c>
      <c r="C1102" s="29">
        <f>SUM(D1102:G1102)</f>
        <v>200</v>
      </c>
      <c r="D1102" s="29">
        <v>0</v>
      </c>
      <c r="E1102" s="29">
        <v>0</v>
      </c>
      <c r="F1102" s="29">
        <v>0</v>
      </c>
      <c r="G1102" s="29">
        <v>200</v>
      </c>
    </row>
    <row r="1103" spans="1:7" s="3" customFormat="1" ht="63" customHeight="1">
      <c r="A1103" s="43" t="s">
        <v>410</v>
      </c>
      <c r="B1103" s="134" t="s">
        <v>639</v>
      </c>
      <c r="C1103" s="29">
        <f>SUM(C1104:C1117)</f>
        <v>1180</v>
      </c>
      <c r="D1103" s="29">
        <f>SUM(D1104:D1117)</f>
        <v>0</v>
      </c>
      <c r="E1103" s="29">
        <f>SUM(E1104:E1117)</f>
        <v>0</v>
      </c>
      <c r="F1103" s="29">
        <f>SUM(F1104:F1117)</f>
        <v>0</v>
      </c>
      <c r="G1103" s="29">
        <f>SUM(G1104:G1117)</f>
        <v>1180</v>
      </c>
    </row>
    <row r="1104" spans="1:7" ht="15.75" customHeight="1">
      <c r="A1104" s="38"/>
      <c r="B1104" s="27" t="s">
        <v>296</v>
      </c>
      <c r="C1104" s="29">
        <f aca="true" t="shared" si="103" ref="C1104:C1114">SUM(D1104:G1104)</f>
        <v>0</v>
      </c>
      <c r="D1104" s="29">
        <v>0</v>
      </c>
      <c r="E1104" s="29">
        <v>0</v>
      </c>
      <c r="F1104" s="29">
        <v>0</v>
      </c>
      <c r="G1104" s="29">
        <v>0</v>
      </c>
    </row>
    <row r="1105" spans="1:7" ht="15.75" customHeight="1">
      <c r="A1105" s="38"/>
      <c r="B1105" s="36" t="s">
        <v>220</v>
      </c>
      <c r="C1105" s="29">
        <f t="shared" si="103"/>
        <v>0</v>
      </c>
      <c r="D1105" s="29">
        <v>0</v>
      </c>
      <c r="E1105" s="29">
        <v>0</v>
      </c>
      <c r="F1105" s="29">
        <v>0</v>
      </c>
      <c r="G1105" s="29">
        <v>0</v>
      </c>
    </row>
    <row r="1106" spans="1:7" ht="15.75" customHeight="1">
      <c r="A1106" s="38"/>
      <c r="B1106" s="36" t="s">
        <v>221</v>
      </c>
      <c r="C1106" s="29">
        <f t="shared" si="103"/>
        <v>0</v>
      </c>
      <c r="D1106" s="29">
        <v>0</v>
      </c>
      <c r="E1106" s="29">
        <v>0</v>
      </c>
      <c r="F1106" s="29">
        <v>0</v>
      </c>
      <c r="G1106" s="29">
        <v>0</v>
      </c>
    </row>
    <row r="1107" spans="1:7" ht="15.75" customHeight="1">
      <c r="A1107" s="38"/>
      <c r="B1107" s="36" t="s">
        <v>222</v>
      </c>
      <c r="C1107" s="29">
        <f t="shared" si="103"/>
        <v>0</v>
      </c>
      <c r="D1107" s="29">
        <v>0</v>
      </c>
      <c r="E1107" s="29">
        <v>0</v>
      </c>
      <c r="F1107" s="29">
        <v>0</v>
      </c>
      <c r="G1107" s="29">
        <v>0</v>
      </c>
    </row>
    <row r="1108" spans="1:7" ht="15.75" customHeight="1">
      <c r="A1108" s="38"/>
      <c r="B1108" s="36" t="s">
        <v>223</v>
      </c>
      <c r="C1108" s="29">
        <f t="shared" si="103"/>
        <v>0</v>
      </c>
      <c r="D1108" s="29">
        <v>0</v>
      </c>
      <c r="E1108" s="29">
        <v>0</v>
      </c>
      <c r="F1108" s="29">
        <v>0</v>
      </c>
      <c r="G1108" s="29">
        <v>0</v>
      </c>
    </row>
    <row r="1109" spans="1:7" ht="15.75" customHeight="1">
      <c r="A1109" s="38"/>
      <c r="B1109" s="36" t="s">
        <v>224</v>
      </c>
      <c r="C1109" s="29">
        <f t="shared" si="103"/>
        <v>0</v>
      </c>
      <c r="D1109" s="29">
        <v>0</v>
      </c>
      <c r="E1109" s="29">
        <v>0</v>
      </c>
      <c r="F1109" s="29">
        <v>0</v>
      </c>
      <c r="G1109" s="29">
        <v>0</v>
      </c>
    </row>
    <row r="1110" spans="1:7" ht="15.75" customHeight="1">
      <c r="A1110" s="38"/>
      <c r="B1110" s="36" t="s">
        <v>9</v>
      </c>
      <c r="C1110" s="29">
        <f t="shared" si="103"/>
        <v>0</v>
      </c>
      <c r="D1110" s="29">
        <v>0</v>
      </c>
      <c r="E1110" s="29">
        <v>0</v>
      </c>
      <c r="F1110" s="29">
        <v>0</v>
      </c>
      <c r="G1110" s="29">
        <v>0</v>
      </c>
    </row>
    <row r="1111" spans="1:7" ht="15.75" customHeight="1">
      <c r="A1111" s="38"/>
      <c r="B1111" s="36" t="s">
        <v>10</v>
      </c>
      <c r="C1111" s="29">
        <f t="shared" si="103"/>
        <v>150</v>
      </c>
      <c r="D1111" s="29">
        <v>0</v>
      </c>
      <c r="E1111" s="29">
        <v>0</v>
      </c>
      <c r="F1111" s="29">
        <v>0</v>
      </c>
      <c r="G1111" s="29">
        <v>150</v>
      </c>
    </row>
    <row r="1112" spans="1:7" ht="15.75" customHeight="1">
      <c r="A1112" s="38"/>
      <c r="B1112" s="36" t="s">
        <v>11</v>
      </c>
      <c r="C1112" s="29">
        <f t="shared" si="103"/>
        <v>0</v>
      </c>
      <c r="D1112" s="29">
        <v>0</v>
      </c>
      <c r="E1112" s="29">
        <v>0</v>
      </c>
      <c r="F1112" s="29">
        <v>0</v>
      </c>
      <c r="G1112" s="29">
        <v>0</v>
      </c>
    </row>
    <row r="1113" spans="1:7" ht="15.75" customHeight="1">
      <c r="A1113" s="38"/>
      <c r="B1113" s="36" t="s">
        <v>585</v>
      </c>
      <c r="C1113" s="29">
        <f t="shared" si="103"/>
        <v>230</v>
      </c>
      <c r="D1113" s="29">
        <v>0</v>
      </c>
      <c r="E1113" s="29">
        <v>0</v>
      </c>
      <c r="F1113" s="29">
        <v>0</v>
      </c>
      <c r="G1113" s="29">
        <f>80+150</f>
        <v>230</v>
      </c>
    </row>
    <row r="1114" spans="1:7" ht="15.75" customHeight="1">
      <c r="A1114" s="38"/>
      <c r="B1114" s="36" t="s">
        <v>586</v>
      </c>
      <c r="C1114" s="29">
        <f t="shared" si="103"/>
        <v>250</v>
      </c>
      <c r="D1114" s="29">
        <v>0</v>
      </c>
      <c r="E1114" s="29">
        <v>0</v>
      </c>
      <c r="F1114" s="29">
        <v>0</v>
      </c>
      <c r="G1114" s="29">
        <f>100+150</f>
        <v>250</v>
      </c>
    </row>
    <row r="1115" spans="1:7" ht="15.75" customHeight="1">
      <c r="A1115" s="38"/>
      <c r="B1115" s="36" t="s">
        <v>587</v>
      </c>
      <c r="C1115" s="29">
        <f>SUM(D1115:G1115)</f>
        <v>350</v>
      </c>
      <c r="D1115" s="29">
        <v>0</v>
      </c>
      <c r="E1115" s="29">
        <v>0</v>
      </c>
      <c r="F1115" s="29">
        <v>0</v>
      </c>
      <c r="G1115" s="29">
        <f>250+100</f>
        <v>350</v>
      </c>
    </row>
    <row r="1116" spans="1:7" ht="15.75" customHeight="1">
      <c r="A1116" s="38"/>
      <c r="B1116" s="36" t="s">
        <v>588</v>
      </c>
      <c r="C1116" s="29">
        <f>SUM(D1116:G1116)</f>
        <v>100</v>
      </c>
      <c r="D1116" s="29">
        <v>0</v>
      </c>
      <c r="E1116" s="29">
        <v>0</v>
      </c>
      <c r="F1116" s="29">
        <v>0</v>
      </c>
      <c r="G1116" s="29">
        <v>100</v>
      </c>
    </row>
    <row r="1117" spans="1:7" ht="15.75" customHeight="1">
      <c r="A1117" s="39"/>
      <c r="B1117" s="36" t="s">
        <v>589</v>
      </c>
      <c r="C1117" s="29">
        <f>SUM(D1117:G1117)</f>
        <v>100</v>
      </c>
      <c r="D1117" s="29">
        <v>0</v>
      </c>
      <c r="E1117" s="29">
        <v>0</v>
      </c>
      <c r="F1117" s="29">
        <v>0</v>
      </c>
      <c r="G1117" s="29">
        <v>100</v>
      </c>
    </row>
    <row r="1118" spans="1:7" s="3" customFormat="1" ht="30.75" customHeight="1">
      <c r="A1118" s="35"/>
      <c r="B1118" s="26" t="s">
        <v>67</v>
      </c>
      <c r="C1118" s="29">
        <f>SUM(C1119:C1132)</f>
        <v>288001.7</v>
      </c>
      <c r="D1118" s="29">
        <f>SUM(D1119:D1132)</f>
        <v>22582.100000000002</v>
      </c>
      <c r="E1118" s="29">
        <f>SUM(E1119:E1132)</f>
        <v>11469.600000000002</v>
      </c>
      <c r="F1118" s="29">
        <f>SUM(F1119:F1132)</f>
        <v>146319.5</v>
      </c>
      <c r="G1118" s="29">
        <f>SUM(G1119:G1132)</f>
        <v>107630.5</v>
      </c>
    </row>
    <row r="1119" spans="1:7" ht="15.75" customHeight="1">
      <c r="A1119" s="38"/>
      <c r="B1119" s="36" t="s">
        <v>296</v>
      </c>
      <c r="C1119" s="29">
        <f aca="true" t="shared" si="104" ref="C1119:C1129">SUM(D1119:G1119)</f>
        <v>16447.399999999998</v>
      </c>
      <c r="D1119" s="29">
        <f>D938+D968+D998+D1013+D1028+D1074+D1089+D1104+D953+D1043+D983+D1058</f>
        <v>9409.3</v>
      </c>
      <c r="E1119" s="29">
        <f aca="true" t="shared" si="105" ref="E1119:G1130">E938+E968+E998+E1013+E1028+E1074+E1089+E1104+E953+E1043+E983+E1058</f>
        <v>486.8</v>
      </c>
      <c r="F1119" s="29">
        <f t="shared" si="105"/>
        <v>6551.3</v>
      </c>
      <c r="G1119" s="29">
        <f t="shared" si="105"/>
        <v>0</v>
      </c>
    </row>
    <row r="1120" spans="1:7" ht="15.75" customHeight="1">
      <c r="A1120" s="38"/>
      <c r="B1120" s="36" t="s">
        <v>220</v>
      </c>
      <c r="C1120" s="29">
        <f t="shared" si="104"/>
        <v>18858.8</v>
      </c>
      <c r="D1120" s="29">
        <f aca="true" t="shared" si="106" ref="D1120:D1130">D939+D969+D999+D1014+D1029+D1075+D1090+D1105+D954+D1044+D984+D1059</f>
        <v>12083.8</v>
      </c>
      <c r="E1120" s="29">
        <f t="shared" si="105"/>
        <v>120</v>
      </c>
      <c r="F1120" s="29">
        <f t="shared" si="105"/>
        <v>6655</v>
      </c>
      <c r="G1120" s="29">
        <f t="shared" si="105"/>
        <v>0</v>
      </c>
    </row>
    <row r="1121" spans="1:7" ht="15.75" customHeight="1">
      <c r="A1121" s="38"/>
      <c r="B1121" s="36" t="s">
        <v>221</v>
      </c>
      <c r="C1121" s="29">
        <f t="shared" si="104"/>
        <v>6613.099999999999</v>
      </c>
      <c r="D1121" s="29">
        <f t="shared" si="106"/>
        <v>942.8</v>
      </c>
      <c r="E1121" s="29">
        <f t="shared" si="105"/>
        <v>251.2</v>
      </c>
      <c r="F1121" s="29">
        <f t="shared" si="105"/>
        <v>5419.099999999999</v>
      </c>
      <c r="G1121" s="29">
        <f t="shared" si="105"/>
        <v>0</v>
      </c>
    </row>
    <row r="1122" spans="1:7" ht="15.75" customHeight="1">
      <c r="A1122" s="38"/>
      <c r="B1122" s="36" t="s">
        <v>222</v>
      </c>
      <c r="C1122" s="29">
        <f t="shared" si="104"/>
        <v>8550.8</v>
      </c>
      <c r="D1122" s="29">
        <f t="shared" si="106"/>
        <v>31.1</v>
      </c>
      <c r="E1122" s="29">
        <f t="shared" si="105"/>
        <v>1409.3</v>
      </c>
      <c r="F1122" s="29">
        <f t="shared" si="105"/>
        <v>5951.3</v>
      </c>
      <c r="G1122" s="29">
        <f t="shared" si="105"/>
        <v>1159.1</v>
      </c>
    </row>
    <row r="1123" spans="1:7" ht="15.75" customHeight="1">
      <c r="A1123" s="38"/>
      <c r="B1123" s="36" t="s">
        <v>223</v>
      </c>
      <c r="C1123" s="29">
        <f t="shared" si="104"/>
        <v>64476.3</v>
      </c>
      <c r="D1123" s="29">
        <f t="shared" si="106"/>
        <v>31.1</v>
      </c>
      <c r="E1123" s="29">
        <f t="shared" si="105"/>
        <v>733.3000000000001</v>
      </c>
      <c r="F1123" s="29">
        <f t="shared" si="105"/>
        <v>21066.7</v>
      </c>
      <c r="G1123" s="29">
        <f t="shared" si="105"/>
        <v>42645.2</v>
      </c>
    </row>
    <row r="1124" spans="1:7" ht="15.75" customHeight="1">
      <c r="A1124" s="38"/>
      <c r="B1124" s="36" t="s">
        <v>224</v>
      </c>
      <c r="C1124" s="29">
        <f t="shared" si="104"/>
        <v>40188.200000000004</v>
      </c>
      <c r="D1124" s="29">
        <f t="shared" si="106"/>
        <v>29.4</v>
      </c>
      <c r="E1124" s="29">
        <f t="shared" si="105"/>
        <v>344.2</v>
      </c>
      <c r="F1124" s="29">
        <f t="shared" si="105"/>
        <v>10509.7</v>
      </c>
      <c r="G1124" s="29">
        <f t="shared" si="105"/>
        <v>29304.9</v>
      </c>
    </row>
    <row r="1125" spans="1:7" ht="15.75" customHeight="1">
      <c r="A1125" s="38"/>
      <c r="B1125" s="36" t="s">
        <v>9</v>
      </c>
      <c r="C1125" s="29">
        <f t="shared" si="104"/>
        <v>17028.600000000002</v>
      </c>
      <c r="D1125" s="29">
        <f t="shared" si="106"/>
        <v>29.4</v>
      </c>
      <c r="E1125" s="29">
        <f t="shared" si="105"/>
        <v>1493.4</v>
      </c>
      <c r="F1125" s="29">
        <f t="shared" si="105"/>
        <v>10845.800000000001</v>
      </c>
      <c r="G1125" s="29">
        <f t="shared" si="105"/>
        <v>4660</v>
      </c>
    </row>
    <row r="1126" spans="1:7" ht="15.75" customHeight="1">
      <c r="A1126" s="38"/>
      <c r="B1126" s="36" t="s">
        <v>10</v>
      </c>
      <c r="C1126" s="29">
        <f t="shared" si="104"/>
        <v>17140.399999999998</v>
      </c>
      <c r="D1126" s="29">
        <f t="shared" si="106"/>
        <v>0</v>
      </c>
      <c r="E1126" s="29">
        <f t="shared" si="105"/>
        <v>553.3</v>
      </c>
      <c r="F1126" s="29">
        <f t="shared" si="105"/>
        <v>13501.8</v>
      </c>
      <c r="G1126" s="29">
        <f t="shared" si="105"/>
        <v>3085.3</v>
      </c>
    </row>
    <row r="1127" spans="1:7" ht="15.75" customHeight="1">
      <c r="A1127" s="38"/>
      <c r="B1127" s="36" t="s">
        <v>11</v>
      </c>
      <c r="C1127" s="29">
        <f t="shared" si="104"/>
        <v>13610.699999999999</v>
      </c>
      <c r="D1127" s="29">
        <f t="shared" si="106"/>
        <v>4.2</v>
      </c>
      <c r="E1127" s="29">
        <f t="shared" si="105"/>
        <v>942.1999999999999</v>
      </c>
      <c r="F1127" s="29">
        <f t="shared" si="105"/>
        <v>12028.3</v>
      </c>
      <c r="G1127" s="29">
        <f t="shared" si="105"/>
        <v>636</v>
      </c>
    </row>
    <row r="1128" spans="1:7" ht="15.75" customHeight="1">
      <c r="A1128" s="38"/>
      <c r="B1128" s="36" t="s">
        <v>585</v>
      </c>
      <c r="C1128" s="29">
        <f t="shared" si="104"/>
        <v>36670.2</v>
      </c>
      <c r="D1128" s="29">
        <f t="shared" si="106"/>
        <v>4.2</v>
      </c>
      <c r="E1128" s="29">
        <f t="shared" si="105"/>
        <v>1235.1999999999998</v>
      </c>
      <c r="F1128" s="29">
        <f t="shared" si="105"/>
        <v>17563.8</v>
      </c>
      <c r="G1128" s="29">
        <f t="shared" si="105"/>
        <v>17867</v>
      </c>
    </row>
    <row r="1129" spans="1:7" ht="15.75" customHeight="1">
      <c r="A1129" s="38"/>
      <c r="B1129" s="36" t="s">
        <v>586</v>
      </c>
      <c r="C1129" s="29">
        <f t="shared" si="104"/>
        <v>22158.5</v>
      </c>
      <c r="D1129" s="29">
        <f t="shared" si="106"/>
        <v>4.2</v>
      </c>
      <c r="E1129" s="29">
        <f t="shared" si="105"/>
        <v>1290.1</v>
      </c>
      <c r="F1129" s="29">
        <f t="shared" si="105"/>
        <v>15025.2</v>
      </c>
      <c r="G1129" s="29">
        <f t="shared" si="105"/>
        <v>5839</v>
      </c>
    </row>
    <row r="1130" spans="1:7" ht="15.75" customHeight="1">
      <c r="A1130" s="38"/>
      <c r="B1130" s="36" t="s">
        <v>587</v>
      </c>
      <c r="C1130" s="29">
        <f>SUM(D1130:G1130)</f>
        <v>6073.4</v>
      </c>
      <c r="D1130" s="29">
        <f t="shared" si="106"/>
        <v>4.2</v>
      </c>
      <c r="E1130" s="29">
        <f t="shared" si="105"/>
        <v>870.2</v>
      </c>
      <c r="F1130" s="29">
        <f t="shared" si="105"/>
        <v>4241</v>
      </c>
      <c r="G1130" s="29">
        <f t="shared" si="105"/>
        <v>958</v>
      </c>
    </row>
    <row r="1131" spans="1:7" ht="15.75" customHeight="1">
      <c r="A1131" s="38"/>
      <c r="B1131" s="36" t="s">
        <v>588</v>
      </c>
      <c r="C1131" s="29">
        <f>SUM(D1131:G1131)</f>
        <v>9488.2</v>
      </c>
      <c r="D1131" s="29">
        <f aca="true" t="shared" si="107" ref="D1131:G1132">D950+D980+D1010+D1025+D1040+D1086+D1101+D1116+D965+D1055+D995+D1070</f>
        <v>4.2</v>
      </c>
      <c r="E1131" s="29">
        <f t="shared" si="107"/>
        <v>870.2</v>
      </c>
      <c r="F1131" s="29">
        <f t="shared" si="107"/>
        <v>7885.8</v>
      </c>
      <c r="G1131" s="29">
        <f t="shared" si="107"/>
        <v>728</v>
      </c>
    </row>
    <row r="1132" spans="1:7" ht="15.75" customHeight="1">
      <c r="A1132" s="39"/>
      <c r="B1132" s="36" t="s">
        <v>589</v>
      </c>
      <c r="C1132" s="29">
        <f>SUM(D1132:G1132)</f>
        <v>10697.1</v>
      </c>
      <c r="D1132" s="29">
        <f t="shared" si="107"/>
        <v>4.2</v>
      </c>
      <c r="E1132" s="29">
        <f t="shared" si="107"/>
        <v>870.2</v>
      </c>
      <c r="F1132" s="29">
        <f t="shared" si="107"/>
        <v>9074.7</v>
      </c>
      <c r="G1132" s="29">
        <f t="shared" si="107"/>
        <v>748</v>
      </c>
    </row>
    <row r="1133" spans="1:7" ht="18" customHeight="1">
      <c r="A1133" s="25" t="s">
        <v>270</v>
      </c>
      <c r="B1133" s="203" t="s">
        <v>101</v>
      </c>
      <c r="C1133" s="204"/>
      <c r="D1133" s="204"/>
      <c r="E1133" s="204"/>
      <c r="F1133" s="204"/>
      <c r="G1133" s="205"/>
    </row>
    <row r="1134" spans="1:7" ht="18" customHeight="1">
      <c r="A1134" s="25"/>
      <c r="B1134" s="197" t="s">
        <v>102</v>
      </c>
      <c r="C1134" s="198"/>
      <c r="D1134" s="198"/>
      <c r="E1134" s="198"/>
      <c r="F1134" s="198"/>
      <c r="G1134" s="199"/>
    </row>
    <row r="1135" spans="1:7" s="3" customFormat="1" ht="94.5" customHeight="1">
      <c r="A1135" s="43" t="s">
        <v>103</v>
      </c>
      <c r="B1135" s="44" t="s">
        <v>631</v>
      </c>
      <c r="C1135" s="29">
        <f>SUM(C1136:C1149)</f>
        <v>52537.8</v>
      </c>
      <c r="D1135" s="29">
        <f>SUM(D1136:D1149)</f>
        <v>6729.3</v>
      </c>
      <c r="E1135" s="29">
        <f>SUM(E1136:E1149)</f>
        <v>2543.8000000000006</v>
      </c>
      <c r="F1135" s="29">
        <f>SUM(F1136:F1149)</f>
        <v>43264.7</v>
      </c>
      <c r="G1135" s="29">
        <f>SUM(G1136:G1149)</f>
        <v>0</v>
      </c>
    </row>
    <row r="1136" spans="1:7" ht="15" customHeight="1">
      <c r="A1136" s="38"/>
      <c r="B1136" s="36" t="s">
        <v>296</v>
      </c>
      <c r="C1136" s="29">
        <f aca="true" t="shared" si="108" ref="C1136:C1146">SUM(D1136:G1136)</f>
        <v>0</v>
      </c>
      <c r="D1136" s="29">
        <v>0</v>
      </c>
      <c r="E1136" s="29">
        <v>0</v>
      </c>
      <c r="F1136" s="29">
        <v>0</v>
      </c>
      <c r="G1136" s="29">
        <v>0</v>
      </c>
    </row>
    <row r="1137" spans="1:7" ht="15" customHeight="1">
      <c r="A1137" s="38"/>
      <c r="B1137" s="36" t="s">
        <v>220</v>
      </c>
      <c r="C1137" s="29">
        <f t="shared" si="108"/>
        <v>0</v>
      </c>
      <c r="D1137" s="29">
        <v>0</v>
      </c>
      <c r="E1137" s="29">
        <v>0</v>
      </c>
      <c r="F1137" s="29">
        <v>0</v>
      </c>
      <c r="G1137" s="29">
        <v>0</v>
      </c>
    </row>
    <row r="1138" spans="1:7" ht="15" customHeight="1">
      <c r="A1138" s="38"/>
      <c r="B1138" s="36" t="s">
        <v>221</v>
      </c>
      <c r="C1138" s="29">
        <f t="shared" si="108"/>
        <v>0</v>
      </c>
      <c r="D1138" s="29">
        <v>0</v>
      </c>
      <c r="E1138" s="29">
        <v>0</v>
      </c>
      <c r="F1138" s="29">
        <v>0</v>
      </c>
      <c r="G1138" s="29">
        <v>0</v>
      </c>
    </row>
    <row r="1139" spans="1:7" ht="15" customHeight="1">
      <c r="A1139" s="38"/>
      <c r="B1139" s="36" t="s">
        <v>222</v>
      </c>
      <c r="C1139" s="29">
        <f t="shared" si="108"/>
        <v>2009.8</v>
      </c>
      <c r="D1139" s="29">
        <v>0</v>
      </c>
      <c r="E1139" s="29">
        <v>0</v>
      </c>
      <c r="F1139" s="29">
        <v>2009.8</v>
      </c>
      <c r="G1139" s="29">
        <v>0</v>
      </c>
    </row>
    <row r="1140" spans="1:7" ht="15" customHeight="1">
      <c r="A1140" s="38"/>
      <c r="B1140" s="36" t="s">
        <v>223</v>
      </c>
      <c r="C1140" s="29">
        <f t="shared" si="108"/>
        <v>235</v>
      </c>
      <c r="D1140" s="29">
        <v>0</v>
      </c>
      <c r="E1140" s="29">
        <v>167.2</v>
      </c>
      <c r="F1140" s="29">
        <v>67.8</v>
      </c>
      <c r="G1140" s="29">
        <v>0</v>
      </c>
    </row>
    <row r="1141" spans="1:7" ht="15" customHeight="1">
      <c r="A1141" s="38"/>
      <c r="B1141" s="36" t="s">
        <v>224</v>
      </c>
      <c r="C1141" s="29">
        <f t="shared" si="108"/>
        <v>5605.2</v>
      </c>
      <c r="D1141" s="29">
        <v>0</v>
      </c>
      <c r="E1141" s="29">
        <v>1275.2</v>
      </c>
      <c r="F1141" s="29">
        <v>4330</v>
      </c>
      <c r="G1141" s="29">
        <v>0</v>
      </c>
    </row>
    <row r="1142" spans="1:7" ht="15" customHeight="1">
      <c r="A1142" s="38"/>
      <c r="B1142" s="36" t="s">
        <v>9</v>
      </c>
      <c r="C1142" s="29">
        <f t="shared" si="108"/>
        <v>7819.2</v>
      </c>
      <c r="D1142" s="29">
        <v>0</v>
      </c>
      <c r="E1142" s="29">
        <v>0</v>
      </c>
      <c r="F1142" s="29">
        <v>7819.2</v>
      </c>
      <c r="G1142" s="29">
        <v>0</v>
      </c>
    </row>
    <row r="1143" spans="1:7" ht="15" customHeight="1">
      <c r="A1143" s="38"/>
      <c r="B1143" s="36" t="s">
        <v>10</v>
      </c>
      <c r="C1143" s="29">
        <f t="shared" si="108"/>
        <v>3405.3</v>
      </c>
      <c r="D1143" s="29">
        <v>0</v>
      </c>
      <c r="E1143" s="29">
        <v>248</v>
      </c>
      <c r="F1143" s="29">
        <v>3157.3</v>
      </c>
      <c r="G1143" s="29">
        <v>0</v>
      </c>
    </row>
    <row r="1144" spans="1:7" ht="15" customHeight="1">
      <c r="A1144" s="38"/>
      <c r="B1144" s="36" t="s">
        <v>11</v>
      </c>
      <c r="C1144" s="29">
        <f t="shared" si="108"/>
        <v>1855.8</v>
      </c>
      <c r="D1144" s="29">
        <v>0</v>
      </c>
      <c r="E1144" s="29">
        <v>155</v>
      </c>
      <c r="F1144" s="29">
        <v>1700.8</v>
      </c>
      <c r="G1144" s="29">
        <v>0</v>
      </c>
    </row>
    <row r="1145" spans="1:7" ht="15" customHeight="1">
      <c r="A1145" s="38"/>
      <c r="B1145" s="36" t="s">
        <v>585</v>
      </c>
      <c r="C1145" s="29">
        <f t="shared" si="108"/>
        <v>10626.100000000002</v>
      </c>
      <c r="D1145" s="29">
        <f>3691.8+352.6+142.7</f>
        <v>4187.1</v>
      </c>
      <c r="E1145" s="29">
        <v>232.8</v>
      </c>
      <c r="F1145" s="29">
        <f>6159.6+46.6</f>
        <v>6206.200000000001</v>
      </c>
      <c r="G1145" s="29">
        <v>0</v>
      </c>
    </row>
    <row r="1146" spans="1:7" ht="15" customHeight="1">
      <c r="A1146" s="38"/>
      <c r="B1146" s="36" t="s">
        <v>586</v>
      </c>
      <c r="C1146" s="29">
        <f t="shared" si="108"/>
        <v>5618.9</v>
      </c>
      <c r="D1146" s="29">
        <f>1333+211.6+133.1</f>
        <v>1677.6999999999998</v>
      </c>
      <c r="E1146" s="29">
        <v>232.8</v>
      </c>
      <c r="F1146" s="29">
        <f>1677.7+302.5+1554+127.6+46.6</f>
        <v>3708.3999999999996</v>
      </c>
      <c r="G1146" s="29">
        <v>0</v>
      </c>
    </row>
    <row r="1147" spans="1:7" ht="15" customHeight="1">
      <c r="A1147" s="38"/>
      <c r="B1147" s="36" t="s">
        <v>587</v>
      </c>
      <c r="C1147" s="29">
        <f>SUM(D1147:G1147)</f>
        <v>4042.5</v>
      </c>
      <c r="D1147" s="29">
        <f>673.9+141+49.6</f>
        <v>864.5</v>
      </c>
      <c r="E1147" s="29">
        <v>232.8</v>
      </c>
      <c r="F1147" s="29">
        <f>864.5+302.5+1554.6+177+46.6</f>
        <v>2945.2</v>
      </c>
      <c r="G1147" s="29">
        <v>0</v>
      </c>
    </row>
    <row r="1148" spans="1:7" ht="15" customHeight="1">
      <c r="A1148" s="38"/>
      <c r="B1148" s="36" t="s">
        <v>588</v>
      </c>
      <c r="C1148" s="29">
        <f>SUM(D1148:G1148)</f>
        <v>5660</v>
      </c>
      <c r="D1148" s="29">
        <v>0</v>
      </c>
      <c r="E1148" s="29">
        <v>0</v>
      </c>
      <c r="F1148" s="29">
        <v>5660</v>
      </c>
      <c r="G1148" s="29">
        <v>0</v>
      </c>
    </row>
    <row r="1149" spans="1:7" ht="15" customHeight="1">
      <c r="A1149" s="39"/>
      <c r="B1149" s="36" t="s">
        <v>589</v>
      </c>
      <c r="C1149" s="29">
        <f>SUM(D1149:G1149)</f>
        <v>5660</v>
      </c>
      <c r="D1149" s="29">
        <v>0</v>
      </c>
      <c r="E1149" s="29">
        <v>0</v>
      </c>
      <c r="F1149" s="29">
        <v>5660</v>
      </c>
      <c r="G1149" s="29">
        <v>0</v>
      </c>
    </row>
    <row r="1150" spans="1:7" s="3" customFormat="1" ht="31.5" customHeight="1">
      <c r="A1150" s="44" t="s">
        <v>614</v>
      </c>
      <c r="B1150" s="44" t="s">
        <v>615</v>
      </c>
      <c r="C1150" s="29">
        <f>SUM(C1151:C1164)</f>
        <v>7041.000000000001</v>
      </c>
      <c r="D1150" s="29">
        <f>SUM(D1151:D1164)</f>
        <v>0</v>
      </c>
      <c r="E1150" s="29">
        <f>SUM(E1151:E1164)</f>
        <v>0</v>
      </c>
      <c r="F1150" s="29">
        <f>SUM(F1151:F1164)</f>
        <v>7041.000000000001</v>
      </c>
      <c r="G1150" s="29">
        <f>SUM(G1151:G1164)</f>
        <v>0</v>
      </c>
    </row>
    <row r="1151" spans="1:7" ht="15" customHeight="1">
      <c r="A1151" s="38"/>
      <c r="B1151" s="44"/>
      <c r="C1151" s="29">
        <f aca="true" t="shared" si="109" ref="C1151:C1161">SUM(D1151:G1151)</f>
        <v>0</v>
      </c>
      <c r="D1151" s="29">
        <v>0</v>
      </c>
      <c r="E1151" s="29">
        <v>0</v>
      </c>
      <c r="F1151" s="29">
        <v>0</v>
      </c>
      <c r="G1151" s="29">
        <v>0</v>
      </c>
    </row>
    <row r="1152" spans="1:7" ht="15" customHeight="1">
      <c r="A1152" s="38"/>
      <c r="B1152" s="36" t="s">
        <v>220</v>
      </c>
      <c r="C1152" s="29">
        <f t="shared" si="109"/>
        <v>0</v>
      </c>
      <c r="D1152" s="29">
        <v>0</v>
      </c>
      <c r="E1152" s="29">
        <v>0</v>
      </c>
      <c r="F1152" s="29">
        <v>0</v>
      </c>
      <c r="G1152" s="29">
        <v>0</v>
      </c>
    </row>
    <row r="1153" spans="1:7" ht="15" customHeight="1">
      <c r="A1153" s="38"/>
      <c r="B1153" s="36" t="s">
        <v>221</v>
      </c>
      <c r="C1153" s="29">
        <f t="shared" si="109"/>
        <v>0</v>
      </c>
      <c r="D1153" s="29">
        <v>0</v>
      </c>
      <c r="E1153" s="29">
        <v>0</v>
      </c>
      <c r="F1153" s="29">
        <v>0</v>
      </c>
      <c r="G1153" s="29">
        <v>0</v>
      </c>
    </row>
    <row r="1154" spans="1:7" ht="15" customHeight="1">
      <c r="A1154" s="38"/>
      <c r="B1154" s="36" t="s">
        <v>222</v>
      </c>
      <c r="C1154" s="29">
        <f t="shared" si="109"/>
        <v>0</v>
      </c>
      <c r="D1154" s="29">
        <v>0</v>
      </c>
      <c r="E1154" s="29">
        <v>0</v>
      </c>
      <c r="F1154" s="29">
        <v>0</v>
      </c>
      <c r="G1154" s="29">
        <v>0</v>
      </c>
    </row>
    <row r="1155" spans="1:7" ht="15" customHeight="1">
      <c r="A1155" s="38"/>
      <c r="B1155" s="36" t="s">
        <v>223</v>
      </c>
      <c r="C1155" s="29">
        <f t="shared" si="109"/>
        <v>0</v>
      </c>
      <c r="D1155" s="29">
        <v>0</v>
      </c>
      <c r="E1155" s="29">
        <v>0</v>
      </c>
      <c r="F1155" s="29">
        <v>0</v>
      </c>
      <c r="G1155" s="29">
        <v>0</v>
      </c>
    </row>
    <row r="1156" spans="1:7" ht="15" customHeight="1">
      <c r="A1156" s="38"/>
      <c r="B1156" s="36" t="s">
        <v>224</v>
      </c>
      <c r="C1156" s="29">
        <f t="shared" si="109"/>
        <v>0</v>
      </c>
      <c r="D1156" s="29">
        <v>0</v>
      </c>
      <c r="E1156" s="29">
        <v>0</v>
      </c>
      <c r="F1156" s="29">
        <v>0</v>
      </c>
      <c r="G1156" s="29">
        <v>0</v>
      </c>
    </row>
    <row r="1157" spans="1:7" ht="15" customHeight="1">
      <c r="A1157" s="38"/>
      <c r="B1157" s="36" t="s">
        <v>9</v>
      </c>
      <c r="C1157" s="29">
        <f t="shared" si="109"/>
        <v>0</v>
      </c>
      <c r="D1157" s="29">
        <v>0</v>
      </c>
      <c r="E1157" s="29">
        <v>0</v>
      </c>
      <c r="F1157" s="29">
        <v>0</v>
      </c>
      <c r="G1157" s="29">
        <v>0</v>
      </c>
    </row>
    <row r="1158" spans="1:7" ht="15" customHeight="1">
      <c r="A1158" s="38"/>
      <c r="B1158" s="36" t="s">
        <v>10</v>
      </c>
      <c r="C1158" s="29">
        <f t="shared" si="109"/>
        <v>0</v>
      </c>
      <c r="D1158" s="29">
        <v>0</v>
      </c>
      <c r="E1158" s="29">
        <v>0</v>
      </c>
      <c r="F1158" s="29">
        <v>0</v>
      </c>
      <c r="G1158" s="29">
        <v>0</v>
      </c>
    </row>
    <row r="1159" spans="1:7" ht="15" customHeight="1">
      <c r="A1159" s="38"/>
      <c r="B1159" s="36" t="s">
        <v>11</v>
      </c>
      <c r="C1159" s="29">
        <f t="shared" si="109"/>
        <v>0</v>
      </c>
      <c r="D1159" s="29">
        <v>0</v>
      </c>
      <c r="E1159" s="29">
        <v>0</v>
      </c>
      <c r="F1159" s="29">
        <v>0</v>
      </c>
      <c r="G1159" s="29">
        <v>0</v>
      </c>
    </row>
    <row r="1160" spans="1:7" ht="15" customHeight="1">
      <c r="A1160" s="38"/>
      <c r="B1160" s="36" t="s">
        <v>585</v>
      </c>
      <c r="C1160" s="29">
        <f t="shared" si="109"/>
        <v>480</v>
      </c>
      <c r="D1160" s="29">
        <v>0</v>
      </c>
      <c r="E1160" s="29">
        <v>0</v>
      </c>
      <c r="F1160" s="29">
        <v>480</v>
      </c>
      <c r="G1160" s="29">
        <v>0</v>
      </c>
    </row>
    <row r="1161" spans="1:7" ht="15" customHeight="1">
      <c r="A1161" s="38"/>
      <c r="B1161" s="36" t="s">
        <v>586</v>
      </c>
      <c r="C1161" s="29">
        <f t="shared" si="109"/>
        <v>2803.9</v>
      </c>
      <c r="D1161" s="29">
        <v>0</v>
      </c>
      <c r="E1161" s="29">
        <v>0</v>
      </c>
      <c r="F1161" s="29">
        <f>2580+223.9</f>
        <v>2803.9</v>
      </c>
      <c r="G1161" s="29">
        <v>0</v>
      </c>
    </row>
    <row r="1162" spans="1:7" ht="15" customHeight="1">
      <c r="A1162" s="38"/>
      <c r="B1162" s="36" t="s">
        <v>587</v>
      </c>
      <c r="C1162" s="29">
        <f>SUM(D1162:G1162)</f>
        <v>2805.7</v>
      </c>
      <c r="D1162" s="29">
        <v>0</v>
      </c>
      <c r="E1162" s="29">
        <v>0</v>
      </c>
      <c r="F1162" s="29">
        <f>2330+475.7</f>
        <v>2805.7</v>
      </c>
      <c r="G1162" s="29">
        <v>0</v>
      </c>
    </row>
    <row r="1163" spans="1:7" ht="15" customHeight="1">
      <c r="A1163" s="38"/>
      <c r="B1163" s="36" t="s">
        <v>588</v>
      </c>
      <c r="C1163" s="29">
        <f>SUM(D1163:G1163)</f>
        <v>279.8</v>
      </c>
      <c r="D1163" s="29">
        <v>0</v>
      </c>
      <c r="E1163" s="29">
        <v>0</v>
      </c>
      <c r="F1163" s="29">
        <v>279.8</v>
      </c>
      <c r="G1163" s="29">
        <v>0</v>
      </c>
    </row>
    <row r="1164" spans="1:7" ht="15" customHeight="1">
      <c r="A1164" s="39"/>
      <c r="B1164" s="36" t="s">
        <v>589</v>
      </c>
      <c r="C1164" s="29">
        <f>SUM(D1164:G1164)</f>
        <v>671.6</v>
      </c>
      <c r="D1164" s="29">
        <v>0</v>
      </c>
      <c r="E1164" s="29">
        <v>0</v>
      </c>
      <c r="F1164" s="29">
        <v>671.6</v>
      </c>
      <c r="G1164" s="29">
        <v>0</v>
      </c>
    </row>
    <row r="1165" spans="1:7" s="3" customFormat="1" ht="18" customHeight="1">
      <c r="A1165" s="43" t="s">
        <v>104</v>
      </c>
      <c r="B1165" s="44" t="s">
        <v>434</v>
      </c>
      <c r="C1165" s="133"/>
      <c r="D1165" s="133"/>
      <c r="E1165" s="133"/>
      <c r="F1165" s="133"/>
      <c r="G1165" s="133"/>
    </row>
    <row r="1166" spans="1:7" ht="15" customHeight="1" hidden="1">
      <c r="A1166" s="38"/>
      <c r="B1166" s="36" t="s">
        <v>296</v>
      </c>
      <c r="C1166" s="29"/>
      <c r="D1166" s="29"/>
      <c r="E1166" s="29"/>
      <c r="F1166" s="29"/>
      <c r="G1166" s="29"/>
    </row>
    <row r="1167" spans="1:7" ht="15" customHeight="1" hidden="1">
      <c r="A1167" s="38"/>
      <c r="B1167" s="36" t="s">
        <v>220</v>
      </c>
      <c r="C1167" s="29"/>
      <c r="D1167" s="29"/>
      <c r="E1167" s="29"/>
      <c r="F1167" s="29"/>
      <c r="G1167" s="29"/>
    </row>
    <row r="1168" spans="1:7" ht="15" customHeight="1" hidden="1">
      <c r="A1168" s="38"/>
      <c r="B1168" s="36" t="s">
        <v>221</v>
      </c>
      <c r="C1168" s="29"/>
      <c r="D1168" s="29"/>
      <c r="E1168" s="29"/>
      <c r="F1168" s="29"/>
      <c r="G1168" s="29"/>
    </row>
    <row r="1169" spans="1:7" ht="15" customHeight="1" hidden="1">
      <c r="A1169" s="38"/>
      <c r="B1169" s="36" t="s">
        <v>222</v>
      </c>
      <c r="C1169" s="29"/>
      <c r="D1169" s="29"/>
      <c r="E1169" s="29"/>
      <c r="F1169" s="29"/>
      <c r="G1169" s="29"/>
    </row>
    <row r="1170" spans="1:7" ht="15" customHeight="1" hidden="1">
      <c r="A1170" s="38"/>
      <c r="B1170" s="36" t="s">
        <v>223</v>
      </c>
      <c r="C1170" s="29"/>
      <c r="D1170" s="29"/>
      <c r="E1170" s="29"/>
      <c r="F1170" s="29"/>
      <c r="G1170" s="29"/>
    </row>
    <row r="1171" spans="1:7" ht="15" customHeight="1" hidden="1">
      <c r="A1171" s="38"/>
      <c r="B1171" s="36" t="s">
        <v>224</v>
      </c>
      <c r="C1171" s="29"/>
      <c r="D1171" s="29"/>
      <c r="E1171" s="29"/>
      <c r="F1171" s="29"/>
      <c r="G1171" s="29"/>
    </row>
    <row r="1172" spans="1:7" ht="15" customHeight="1" hidden="1">
      <c r="A1172" s="38"/>
      <c r="B1172" s="36" t="s">
        <v>9</v>
      </c>
      <c r="C1172" s="29"/>
      <c r="D1172" s="29"/>
      <c r="E1172" s="29"/>
      <c r="F1172" s="29"/>
      <c r="G1172" s="29"/>
    </row>
    <row r="1173" spans="1:7" ht="15" customHeight="1" hidden="1">
      <c r="A1173" s="38"/>
      <c r="B1173" s="36" t="s">
        <v>10</v>
      </c>
      <c r="C1173" s="29"/>
      <c r="D1173" s="29"/>
      <c r="E1173" s="29"/>
      <c r="F1173" s="29"/>
      <c r="G1173" s="29"/>
    </row>
    <row r="1174" spans="1:7" ht="15" customHeight="1" hidden="1">
      <c r="A1174" s="39"/>
      <c r="B1174" s="36" t="s">
        <v>11</v>
      </c>
      <c r="C1174" s="29"/>
      <c r="D1174" s="29"/>
      <c r="E1174" s="29"/>
      <c r="F1174" s="29"/>
      <c r="G1174" s="29"/>
    </row>
    <row r="1175" spans="1:7" ht="15" customHeight="1" hidden="1">
      <c r="A1175" s="38"/>
      <c r="B1175" s="36" t="s">
        <v>585</v>
      </c>
      <c r="C1175" s="29">
        <f>SUM(D1175:G1175)</f>
        <v>0</v>
      </c>
      <c r="D1175" s="29">
        <v>0</v>
      </c>
      <c r="E1175" s="29">
        <v>0</v>
      </c>
      <c r="F1175" s="29">
        <v>0</v>
      </c>
      <c r="G1175" s="29">
        <v>0</v>
      </c>
    </row>
    <row r="1176" spans="1:7" ht="15" customHeight="1" hidden="1">
      <c r="A1176" s="38"/>
      <c r="B1176" s="36" t="s">
        <v>586</v>
      </c>
      <c r="C1176" s="29">
        <f>SUM(D1176:G1176)</f>
        <v>0</v>
      </c>
      <c r="D1176" s="29">
        <v>0</v>
      </c>
      <c r="E1176" s="29">
        <v>0</v>
      </c>
      <c r="F1176" s="29">
        <v>0</v>
      </c>
      <c r="G1176" s="29">
        <v>0</v>
      </c>
    </row>
    <row r="1177" spans="1:7" ht="15" customHeight="1" hidden="1">
      <c r="A1177" s="38"/>
      <c r="B1177" s="36" t="s">
        <v>587</v>
      </c>
      <c r="C1177" s="29">
        <f>SUM(D1177:G1177)</f>
        <v>0</v>
      </c>
      <c r="D1177" s="29">
        <v>0</v>
      </c>
      <c r="E1177" s="29">
        <v>0</v>
      </c>
      <c r="F1177" s="29">
        <v>0</v>
      </c>
      <c r="G1177" s="29">
        <v>0</v>
      </c>
    </row>
    <row r="1178" spans="1:7" ht="15" customHeight="1" hidden="1">
      <c r="A1178" s="38"/>
      <c r="B1178" s="36" t="s">
        <v>588</v>
      </c>
      <c r="C1178" s="29">
        <f>SUM(D1178:G1178)</f>
        <v>0</v>
      </c>
      <c r="D1178" s="29">
        <v>0</v>
      </c>
      <c r="E1178" s="29">
        <v>0</v>
      </c>
      <c r="F1178" s="29">
        <v>0</v>
      </c>
      <c r="G1178" s="29">
        <v>0</v>
      </c>
    </row>
    <row r="1179" spans="1:7" ht="15" customHeight="1" hidden="1">
      <c r="A1179" s="39"/>
      <c r="B1179" s="36" t="s">
        <v>589</v>
      </c>
      <c r="C1179" s="29">
        <f>SUM(D1179:G1179)</f>
        <v>0</v>
      </c>
      <c r="D1179" s="29">
        <v>0</v>
      </c>
      <c r="E1179" s="29">
        <v>0</v>
      </c>
      <c r="F1179" s="29">
        <v>0</v>
      </c>
      <c r="G1179" s="29">
        <v>0</v>
      </c>
    </row>
    <row r="1180" spans="1:7" s="3" customFormat="1" ht="46.5" customHeight="1">
      <c r="A1180" s="43" t="s">
        <v>158</v>
      </c>
      <c r="B1180" s="134" t="s">
        <v>30</v>
      </c>
      <c r="C1180" s="29">
        <f>SUM(C1181:C1194)</f>
        <v>3109.9</v>
      </c>
      <c r="D1180" s="29">
        <f>SUM(D1181:D1194)</f>
        <v>0</v>
      </c>
      <c r="E1180" s="29">
        <f>SUM(E1181:E1194)</f>
        <v>0</v>
      </c>
      <c r="F1180" s="29">
        <f>SUM(F1181:F1194)</f>
        <v>3109.9</v>
      </c>
      <c r="G1180" s="29">
        <f>SUM(G1181:G1194)</f>
        <v>0</v>
      </c>
    </row>
    <row r="1181" spans="1:7" ht="15" customHeight="1">
      <c r="A1181" s="38"/>
      <c r="B1181" s="27" t="s">
        <v>296</v>
      </c>
      <c r="C1181" s="29">
        <f aca="true" t="shared" si="110" ref="C1181:C1191">SUM(D1181:G1181)</f>
        <v>0</v>
      </c>
      <c r="D1181" s="29">
        <v>0</v>
      </c>
      <c r="E1181" s="29">
        <v>0</v>
      </c>
      <c r="F1181" s="29">
        <v>0</v>
      </c>
      <c r="G1181" s="29">
        <v>0</v>
      </c>
    </row>
    <row r="1182" spans="1:7" ht="15" customHeight="1">
      <c r="A1182" s="38"/>
      <c r="B1182" s="36" t="s">
        <v>220</v>
      </c>
      <c r="C1182" s="29">
        <f t="shared" si="110"/>
        <v>0</v>
      </c>
      <c r="D1182" s="29">
        <v>0</v>
      </c>
      <c r="E1182" s="29">
        <v>0</v>
      </c>
      <c r="F1182" s="29">
        <v>0</v>
      </c>
      <c r="G1182" s="29">
        <v>0</v>
      </c>
    </row>
    <row r="1183" spans="1:7" ht="15" customHeight="1">
      <c r="A1183" s="38"/>
      <c r="B1183" s="36" t="s">
        <v>221</v>
      </c>
      <c r="C1183" s="29">
        <f t="shared" si="110"/>
        <v>1693</v>
      </c>
      <c r="D1183" s="29">
        <v>0</v>
      </c>
      <c r="E1183" s="29">
        <v>0</v>
      </c>
      <c r="F1183" s="29">
        <v>1693</v>
      </c>
      <c r="G1183" s="29">
        <v>0</v>
      </c>
    </row>
    <row r="1184" spans="1:7" ht="15" customHeight="1">
      <c r="A1184" s="38"/>
      <c r="B1184" s="36" t="s">
        <v>222</v>
      </c>
      <c r="C1184" s="29">
        <f t="shared" si="110"/>
        <v>1416.9</v>
      </c>
      <c r="D1184" s="29">
        <v>0</v>
      </c>
      <c r="E1184" s="29">
        <v>0</v>
      </c>
      <c r="F1184" s="29">
        <v>1416.9</v>
      </c>
      <c r="G1184" s="29">
        <v>0</v>
      </c>
    </row>
    <row r="1185" spans="1:7" ht="15" customHeight="1">
      <c r="A1185" s="38"/>
      <c r="B1185" s="36" t="s">
        <v>223</v>
      </c>
      <c r="C1185" s="29">
        <f t="shared" si="110"/>
        <v>0</v>
      </c>
      <c r="D1185" s="29">
        <v>0</v>
      </c>
      <c r="E1185" s="29">
        <v>0</v>
      </c>
      <c r="F1185" s="29">
        <v>0</v>
      </c>
      <c r="G1185" s="29">
        <v>0</v>
      </c>
    </row>
    <row r="1186" spans="1:7" ht="15" customHeight="1">
      <c r="A1186" s="38"/>
      <c r="B1186" s="36" t="s">
        <v>224</v>
      </c>
      <c r="C1186" s="29">
        <f t="shared" si="110"/>
        <v>0</v>
      </c>
      <c r="D1186" s="29">
        <v>0</v>
      </c>
      <c r="E1186" s="29">
        <v>0</v>
      </c>
      <c r="F1186" s="29">
        <v>0</v>
      </c>
      <c r="G1186" s="29">
        <v>0</v>
      </c>
    </row>
    <row r="1187" spans="1:7" ht="15" customHeight="1">
      <c r="A1187" s="38"/>
      <c r="B1187" s="36" t="s">
        <v>9</v>
      </c>
      <c r="C1187" s="29">
        <f t="shared" si="110"/>
        <v>0</v>
      </c>
      <c r="D1187" s="29">
        <v>0</v>
      </c>
      <c r="E1187" s="29">
        <v>0</v>
      </c>
      <c r="F1187" s="29">
        <v>0</v>
      </c>
      <c r="G1187" s="29">
        <v>0</v>
      </c>
    </row>
    <row r="1188" spans="1:7" ht="15" customHeight="1">
      <c r="A1188" s="38"/>
      <c r="B1188" s="36" t="s">
        <v>10</v>
      </c>
      <c r="C1188" s="29">
        <f t="shared" si="110"/>
        <v>0</v>
      </c>
      <c r="D1188" s="29">
        <v>0</v>
      </c>
      <c r="E1188" s="29">
        <v>0</v>
      </c>
      <c r="F1188" s="29">
        <v>0</v>
      </c>
      <c r="G1188" s="29">
        <v>0</v>
      </c>
    </row>
    <row r="1189" spans="1:7" ht="15" customHeight="1">
      <c r="A1189" s="38"/>
      <c r="B1189" s="36" t="s">
        <v>11</v>
      </c>
      <c r="C1189" s="29">
        <f t="shared" si="110"/>
        <v>0</v>
      </c>
      <c r="D1189" s="29">
        <v>0</v>
      </c>
      <c r="E1189" s="29">
        <v>0</v>
      </c>
      <c r="F1189" s="29">
        <v>0</v>
      </c>
      <c r="G1189" s="29">
        <v>0</v>
      </c>
    </row>
    <row r="1190" spans="1:7" ht="15" customHeight="1">
      <c r="A1190" s="38"/>
      <c r="B1190" s="36" t="s">
        <v>585</v>
      </c>
      <c r="C1190" s="29">
        <f t="shared" si="110"/>
        <v>0</v>
      </c>
      <c r="D1190" s="29">
        <v>0</v>
      </c>
      <c r="E1190" s="29">
        <v>0</v>
      </c>
      <c r="F1190" s="29">
        <v>0</v>
      </c>
      <c r="G1190" s="29">
        <v>0</v>
      </c>
    </row>
    <row r="1191" spans="1:7" ht="15" customHeight="1">
      <c r="A1191" s="38"/>
      <c r="B1191" s="36" t="s">
        <v>586</v>
      </c>
      <c r="C1191" s="29">
        <f t="shared" si="110"/>
        <v>0</v>
      </c>
      <c r="D1191" s="29">
        <v>0</v>
      </c>
      <c r="E1191" s="29">
        <v>0</v>
      </c>
      <c r="F1191" s="29">
        <v>0</v>
      </c>
      <c r="G1191" s="29">
        <v>0</v>
      </c>
    </row>
    <row r="1192" spans="1:7" ht="15" customHeight="1">
      <c r="A1192" s="38"/>
      <c r="B1192" s="36" t="s">
        <v>587</v>
      </c>
      <c r="C1192" s="29">
        <f>SUM(D1192:G1192)</f>
        <v>0</v>
      </c>
      <c r="D1192" s="29">
        <v>0</v>
      </c>
      <c r="E1192" s="29">
        <v>0</v>
      </c>
      <c r="F1192" s="29">
        <v>0</v>
      </c>
      <c r="G1192" s="29">
        <v>0</v>
      </c>
    </row>
    <row r="1193" spans="1:7" ht="15" customHeight="1">
      <c r="A1193" s="38"/>
      <c r="B1193" s="36" t="s">
        <v>588</v>
      </c>
      <c r="C1193" s="29">
        <f>SUM(D1193:G1193)</f>
        <v>0</v>
      </c>
      <c r="D1193" s="29">
        <v>0</v>
      </c>
      <c r="E1193" s="29">
        <v>0</v>
      </c>
      <c r="F1193" s="29">
        <v>0</v>
      </c>
      <c r="G1193" s="29">
        <v>0</v>
      </c>
    </row>
    <row r="1194" spans="1:7" ht="15" customHeight="1">
      <c r="A1194" s="39"/>
      <c r="B1194" s="36" t="s">
        <v>589</v>
      </c>
      <c r="C1194" s="29">
        <f>SUM(D1194:G1194)</f>
        <v>0</v>
      </c>
      <c r="D1194" s="29">
        <v>0</v>
      </c>
      <c r="E1194" s="29">
        <v>0</v>
      </c>
      <c r="F1194" s="29">
        <v>0</v>
      </c>
      <c r="G1194" s="29">
        <v>0</v>
      </c>
    </row>
    <row r="1195" spans="1:7" s="3" customFormat="1" ht="47.25" customHeight="1">
      <c r="A1195" s="43" t="s">
        <v>187</v>
      </c>
      <c r="B1195" s="44" t="s">
        <v>584</v>
      </c>
      <c r="C1195" s="29">
        <f>SUM(C1196:C1209)</f>
        <v>2848.3999999999996</v>
      </c>
      <c r="D1195" s="29">
        <f>SUM(D1196:D1209)</f>
        <v>57.400000000000006</v>
      </c>
      <c r="E1195" s="29">
        <f>SUM(E1196:E1209)</f>
        <v>0</v>
      </c>
      <c r="F1195" s="29">
        <f>SUM(F1196:F1209)</f>
        <v>2791</v>
      </c>
      <c r="G1195" s="29">
        <f>SUM(G1196:G1209)</f>
        <v>0</v>
      </c>
    </row>
    <row r="1196" spans="1:7" ht="15" customHeight="1">
      <c r="A1196" s="38"/>
      <c r="B1196" s="36" t="s">
        <v>296</v>
      </c>
      <c r="C1196" s="29">
        <f aca="true" t="shared" si="111" ref="C1196:C1206">SUM(D1196:G1196)</f>
        <v>0</v>
      </c>
      <c r="D1196" s="29">
        <v>0</v>
      </c>
      <c r="E1196" s="29">
        <v>0</v>
      </c>
      <c r="F1196" s="29">
        <v>0</v>
      </c>
      <c r="G1196" s="29">
        <v>0</v>
      </c>
    </row>
    <row r="1197" spans="1:7" ht="15" customHeight="1">
      <c r="A1197" s="38"/>
      <c r="B1197" s="36" t="s">
        <v>220</v>
      </c>
      <c r="C1197" s="29">
        <f t="shared" si="111"/>
        <v>0</v>
      </c>
      <c r="D1197" s="29">
        <v>0</v>
      </c>
      <c r="E1197" s="29">
        <v>0</v>
      </c>
      <c r="F1197" s="29">
        <v>0</v>
      </c>
      <c r="G1197" s="29">
        <v>0</v>
      </c>
    </row>
    <row r="1198" spans="1:7" ht="15" customHeight="1">
      <c r="A1198" s="38"/>
      <c r="B1198" s="36" t="s">
        <v>221</v>
      </c>
      <c r="C1198" s="29">
        <f t="shared" si="111"/>
        <v>0</v>
      </c>
      <c r="D1198" s="29">
        <v>0</v>
      </c>
      <c r="E1198" s="29">
        <v>0</v>
      </c>
      <c r="F1198" s="29">
        <v>0</v>
      </c>
      <c r="G1198" s="29">
        <v>0</v>
      </c>
    </row>
    <row r="1199" spans="1:7" ht="15" customHeight="1">
      <c r="A1199" s="38"/>
      <c r="B1199" s="36" t="s">
        <v>222</v>
      </c>
      <c r="C1199" s="29">
        <f t="shared" si="111"/>
        <v>0</v>
      </c>
      <c r="D1199" s="29">
        <v>0</v>
      </c>
      <c r="E1199" s="29">
        <v>0</v>
      </c>
      <c r="F1199" s="29">
        <v>0</v>
      </c>
      <c r="G1199" s="29">
        <v>0</v>
      </c>
    </row>
    <row r="1200" spans="1:7" ht="15" customHeight="1">
      <c r="A1200" s="38"/>
      <c r="B1200" s="36" t="s">
        <v>223</v>
      </c>
      <c r="C1200" s="29">
        <f t="shared" si="111"/>
        <v>0</v>
      </c>
      <c r="D1200" s="29">
        <v>0</v>
      </c>
      <c r="E1200" s="29">
        <v>0</v>
      </c>
      <c r="F1200" s="29">
        <v>0</v>
      </c>
      <c r="G1200" s="29">
        <v>0</v>
      </c>
    </row>
    <row r="1201" spans="1:7" ht="15" customHeight="1">
      <c r="A1201" s="38"/>
      <c r="B1201" s="36" t="s">
        <v>224</v>
      </c>
      <c r="C1201" s="29">
        <f t="shared" si="111"/>
        <v>0</v>
      </c>
      <c r="D1201" s="29">
        <v>0</v>
      </c>
      <c r="E1201" s="29">
        <v>0</v>
      </c>
      <c r="F1201" s="29">
        <v>0</v>
      </c>
      <c r="G1201" s="29">
        <v>0</v>
      </c>
    </row>
    <row r="1202" spans="1:7" ht="15" customHeight="1">
      <c r="A1202" s="38"/>
      <c r="B1202" s="36" t="s">
        <v>9</v>
      </c>
      <c r="C1202" s="29">
        <f t="shared" si="111"/>
        <v>2286.9</v>
      </c>
      <c r="D1202" s="29">
        <v>0</v>
      </c>
      <c r="E1202" s="29">
        <v>0</v>
      </c>
      <c r="F1202" s="29">
        <v>2286.9</v>
      </c>
      <c r="G1202" s="29">
        <v>0</v>
      </c>
    </row>
    <row r="1203" spans="1:7" ht="15" customHeight="1">
      <c r="A1203" s="38"/>
      <c r="B1203" s="36" t="s">
        <v>10</v>
      </c>
      <c r="C1203" s="29">
        <f t="shared" si="111"/>
        <v>0</v>
      </c>
      <c r="D1203" s="29">
        <v>0</v>
      </c>
      <c r="E1203" s="29">
        <v>0</v>
      </c>
      <c r="F1203" s="29">
        <v>0</v>
      </c>
      <c r="G1203" s="29">
        <v>0</v>
      </c>
    </row>
    <row r="1204" spans="1:7" ht="15" customHeight="1">
      <c r="A1204" s="38"/>
      <c r="B1204" s="36" t="s">
        <v>11</v>
      </c>
      <c r="C1204" s="29">
        <f t="shared" si="111"/>
        <v>504.1</v>
      </c>
      <c r="D1204" s="29">
        <v>0</v>
      </c>
      <c r="E1204" s="29">
        <v>0</v>
      </c>
      <c r="F1204" s="29">
        <v>504.1</v>
      </c>
      <c r="G1204" s="29">
        <v>0</v>
      </c>
    </row>
    <row r="1205" spans="1:7" ht="15" customHeight="1">
      <c r="A1205" s="38"/>
      <c r="B1205" s="36" t="s">
        <v>585</v>
      </c>
      <c r="C1205" s="29">
        <f t="shared" si="111"/>
        <v>10.2</v>
      </c>
      <c r="D1205" s="29">
        <v>10.2</v>
      </c>
      <c r="E1205" s="29">
        <v>0</v>
      </c>
      <c r="F1205" s="29">
        <v>0</v>
      </c>
      <c r="G1205" s="29">
        <v>0</v>
      </c>
    </row>
    <row r="1206" spans="1:7" ht="15" customHeight="1">
      <c r="A1206" s="38"/>
      <c r="B1206" s="36" t="s">
        <v>586</v>
      </c>
      <c r="C1206" s="29">
        <f t="shared" si="111"/>
        <v>10.9</v>
      </c>
      <c r="D1206" s="29">
        <v>10.9</v>
      </c>
      <c r="E1206" s="29">
        <v>0</v>
      </c>
      <c r="F1206" s="29">
        <v>0</v>
      </c>
      <c r="G1206" s="29">
        <v>0</v>
      </c>
    </row>
    <row r="1207" spans="1:7" ht="15" customHeight="1">
      <c r="A1207" s="38"/>
      <c r="B1207" s="36" t="s">
        <v>587</v>
      </c>
      <c r="C1207" s="29">
        <f>SUM(D1207:G1207)</f>
        <v>11.5</v>
      </c>
      <c r="D1207" s="29">
        <v>11.5</v>
      </c>
      <c r="E1207" s="29">
        <v>0</v>
      </c>
      <c r="F1207" s="29">
        <v>0</v>
      </c>
      <c r="G1207" s="29">
        <v>0</v>
      </c>
    </row>
    <row r="1208" spans="1:7" ht="15" customHeight="1">
      <c r="A1208" s="38"/>
      <c r="B1208" s="36" t="s">
        <v>588</v>
      </c>
      <c r="C1208" s="29">
        <f>SUM(D1208:G1208)</f>
        <v>12.1</v>
      </c>
      <c r="D1208" s="29">
        <v>12.1</v>
      </c>
      <c r="E1208" s="29">
        <v>0</v>
      </c>
      <c r="F1208" s="29">
        <v>0</v>
      </c>
      <c r="G1208" s="29">
        <v>0</v>
      </c>
    </row>
    <row r="1209" spans="1:7" ht="15" customHeight="1">
      <c r="A1209" s="39"/>
      <c r="B1209" s="36" t="s">
        <v>589</v>
      </c>
      <c r="C1209" s="29">
        <f>SUM(D1209:G1209)</f>
        <v>12.7</v>
      </c>
      <c r="D1209" s="29">
        <v>12.7</v>
      </c>
      <c r="E1209" s="29">
        <v>0</v>
      </c>
      <c r="F1209" s="29">
        <v>0</v>
      </c>
      <c r="G1209" s="29">
        <v>0</v>
      </c>
    </row>
    <row r="1210" spans="1:7" s="3" customFormat="1" ht="32.25" customHeight="1">
      <c r="A1210" s="35"/>
      <c r="B1210" s="30" t="s">
        <v>68</v>
      </c>
      <c r="C1210" s="29">
        <f>SUM(C1211:C1224)</f>
        <v>65537.09999999999</v>
      </c>
      <c r="D1210" s="29">
        <f>SUM(D1211:D1224)</f>
        <v>6786.7</v>
      </c>
      <c r="E1210" s="29">
        <f>SUM(E1211:E1224)</f>
        <v>2543.8000000000006</v>
      </c>
      <c r="F1210" s="29">
        <f>SUM(F1211:F1224)</f>
        <v>56206.600000000006</v>
      </c>
      <c r="G1210" s="29">
        <f>SUM(G1211:G1224)</f>
        <v>0</v>
      </c>
    </row>
    <row r="1211" spans="1:7" ht="15" customHeight="1">
      <c r="A1211" s="38"/>
      <c r="B1211" s="36" t="s">
        <v>296</v>
      </c>
      <c r="C1211" s="29">
        <f aca="true" t="shared" si="112" ref="C1211:C1221">SUM(D1211:G1211)</f>
        <v>0</v>
      </c>
      <c r="D1211" s="29">
        <f aca="true" t="shared" si="113" ref="D1211:G1224">D1136+D1151+D1166+D1181+D1196</f>
        <v>0</v>
      </c>
      <c r="E1211" s="29">
        <f t="shared" si="113"/>
        <v>0</v>
      </c>
      <c r="F1211" s="29">
        <f t="shared" si="113"/>
        <v>0</v>
      </c>
      <c r="G1211" s="29">
        <f t="shared" si="113"/>
        <v>0</v>
      </c>
    </row>
    <row r="1212" spans="1:7" ht="15" customHeight="1">
      <c r="A1212" s="38"/>
      <c r="B1212" s="36" t="s">
        <v>220</v>
      </c>
      <c r="C1212" s="29">
        <f t="shared" si="112"/>
        <v>0</v>
      </c>
      <c r="D1212" s="29">
        <f t="shared" si="113"/>
        <v>0</v>
      </c>
      <c r="E1212" s="29">
        <f t="shared" si="113"/>
        <v>0</v>
      </c>
      <c r="F1212" s="29">
        <f t="shared" si="113"/>
        <v>0</v>
      </c>
      <c r="G1212" s="29">
        <f t="shared" si="113"/>
        <v>0</v>
      </c>
    </row>
    <row r="1213" spans="1:7" ht="15" customHeight="1">
      <c r="A1213" s="38"/>
      <c r="B1213" s="36" t="s">
        <v>221</v>
      </c>
      <c r="C1213" s="29">
        <f t="shared" si="112"/>
        <v>1693</v>
      </c>
      <c r="D1213" s="29">
        <f t="shared" si="113"/>
        <v>0</v>
      </c>
      <c r="E1213" s="29">
        <f t="shared" si="113"/>
        <v>0</v>
      </c>
      <c r="F1213" s="29">
        <f t="shared" si="113"/>
        <v>1693</v>
      </c>
      <c r="G1213" s="29">
        <f t="shared" si="113"/>
        <v>0</v>
      </c>
    </row>
    <row r="1214" spans="1:7" ht="15" customHeight="1">
      <c r="A1214" s="38"/>
      <c r="B1214" s="36" t="s">
        <v>222</v>
      </c>
      <c r="C1214" s="29">
        <f t="shared" si="112"/>
        <v>3426.7</v>
      </c>
      <c r="D1214" s="29">
        <f t="shared" si="113"/>
        <v>0</v>
      </c>
      <c r="E1214" s="29">
        <f t="shared" si="113"/>
        <v>0</v>
      </c>
      <c r="F1214" s="29">
        <f t="shared" si="113"/>
        <v>3426.7</v>
      </c>
      <c r="G1214" s="29">
        <f t="shared" si="113"/>
        <v>0</v>
      </c>
    </row>
    <row r="1215" spans="1:7" ht="15" customHeight="1">
      <c r="A1215" s="38"/>
      <c r="B1215" s="36" t="s">
        <v>223</v>
      </c>
      <c r="C1215" s="29">
        <f t="shared" si="112"/>
        <v>235</v>
      </c>
      <c r="D1215" s="29">
        <f t="shared" si="113"/>
        <v>0</v>
      </c>
      <c r="E1215" s="29">
        <f t="shared" si="113"/>
        <v>167.2</v>
      </c>
      <c r="F1215" s="29">
        <f t="shared" si="113"/>
        <v>67.8</v>
      </c>
      <c r="G1215" s="29">
        <f t="shared" si="113"/>
        <v>0</v>
      </c>
    </row>
    <row r="1216" spans="1:7" ht="15" customHeight="1">
      <c r="A1216" s="38"/>
      <c r="B1216" s="36" t="s">
        <v>224</v>
      </c>
      <c r="C1216" s="29">
        <f t="shared" si="112"/>
        <v>5605.2</v>
      </c>
      <c r="D1216" s="29">
        <f t="shared" si="113"/>
        <v>0</v>
      </c>
      <c r="E1216" s="29">
        <f t="shared" si="113"/>
        <v>1275.2</v>
      </c>
      <c r="F1216" s="29">
        <f t="shared" si="113"/>
        <v>4330</v>
      </c>
      <c r="G1216" s="29">
        <f t="shared" si="113"/>
        <v>0</v>
      </c>
    </row>
    <row r="1217" spans="1:7" ht="15" customHeight="1">
      <c r="A1217" s="38"/>
      <c r="B1217" s="36" t="s">
        <v>9</v>
      </c>
      <c r="C1217" s="29">
        <f t="shared" si="112"/>
        <v>10106.1</v>
      </c>
      <c r="D1217" s="29">
        <f t="shared" si="113"/>
        <v>0</v>
      </c>
      <c r="E1217" s="29">
        <f t="shared" si="113"/>
        <v>0</v>
      </c>
      <c r="F1217" s="29">
        <f t="shared" si="113"/>
        <v>10106.1</v>
      </c>
      <c r="G1217" s="29">
        <f t="shared" si="113"/>
        <v>0</v>
      </c>
    </row>
    <row r="1218" spans="1:7" ht="15" customHeight="1">
      <c r="A1218" s="38"/>
      <c r="B1218" s="36" t="s">
        <v>10</v>
      </c>
      <c r="C1218" s="29">
        <f t="shared" si="112"/>
        <v>3405.3</v>
      </c>
      <c r="D1218" s="29">
        <f t="shared" si="113"/>
        <v>0</v>
      </c>
      <c r="E1218" s="29">
        <f t="shared" si="113"/>
        <v>248</v>
      </c>
      <c r="F1218" s="29">
        <f t="shared" si="113"/>
        <v>3157.3</v>
      </c>
      <c r="G1218" s="29">
        <f t="shared" si="113"/>
        <v>0</v>
      </c>
    </row>
    <row r="1219" spans="1:7" ht="15" customHeight="1">
      <c r="A1219" s="38"/>
      <c r="B1219" s="36" t="s">
        <v>11</v>
      </c>
      <c r="C1219" s="29">
        <f t="shared" si="112"/>
        <v>2359.9</v>
      </c>
      <c r="D1219" s="29">
        <f t="shared" si="113"/>
        <v>0</v>
      </c>
      <c r="E1219" s="29">
        <f t="shared" si="113"/>
        <v>155</v>
      </c>
      <c r="F1219" s="29">
        <f t="shared" si="113"/>
        <v>2204.9</v>
      </c>
      <c r="G1219" s="29">
        <f t="shared" si="113"/>
        <v>0</v>
      </c>
    </row>
    <row r="1220" spans="1:7" ht="15" customHeight="1">
      <c r="A1220" s="38"/>
      <c r="B1220" s="36" t="s">
        <v>585</v>
      </c>
      <c r="C1220" s="29">
        <f t="shared" si="112"/>
        <v>11116.300000000001</v>
      </c>
      <c r="D1220" s="29">
        <f t="shared" si="113"/>
        <v>4197.3</v>
      </c>
      <c r="E1220" s="29">
        <f t="shared" si="113"/>
        <v>232.8</v>
      </c>
      <c r="F1220" s="29">
        <f t="shared" si="113"/>
        <v>6686.200000000001</v>
      </c>
      <c r="G1220" s="29">
        <f t="shared" si="113"/>
        <v>0</v>
      </c>
    </row>
    <row r="1221" spans="1:7" ht="15" customHeight="1">
      <c r="A1221" s="38"/>
      <c r="B1221" s="36" t="s">
        <v>586</v>
      </c>
      <c r="C1221" s="29">
        <f t="shared" si="112"/>
        <v>8433.699999999999</v>
      </c>
      <c r="D1221" s="29">
        <f t="shared" si="113"/>
        <v>1688.6</v>
      </c>
      <c r="E1221" s="29">
        <f t="shared" si="113"/>
        <v>232.8</v>
      </c>
      <c r="F1221" s="29">
        <f t="shared" si="113"/>
        <v>6512.299999999999</v>
      </c>
      <c r="G1221" s="29">
        <f t="shared" si="113"/>
        <v>0</v>
      </c>
    </row>
    <row r="1222" spans="1:7" ht="15" customHeight="1">
      <c r="A1222" s="38"/>
      <c r="B1222" s="36" t="s">
        <v>587</v>
      </c>
      <c r="C1222" s="29">
        <f>SUM(D1222:G1222)</f>
        <v>6859.7</v>
      </c>
      <c r="D1222" s="29">
        <f t="shared" si="113"/>
        <v>876</v>
      </c>
      <c r="E1222" s="29">
        <f t="shared" si="113"/>
        <v>232.8</v>
      </c>
      <c r="F1222" s="29">
        <f t="shared" si="113"/>
        <v>5750.9</v>
      </c>
      <c r="G1222" s="29">
        <f t="shared" si="113"/>
        <v>0</v>
      </c>
    </row>
    <row r="1223" spans="1:7" ht="15" customHeight="1">
      <c r="A1223" s="38"/>
      <c r="B1223" s="36" t="s">
        <v>588</v>
      </c>
      <c r="C1223" s="29">
        <f>SUM(D1223:G1223)</f>
        <v>5951.900000000001</v>
      </c>
      <c r="D1223" s="29">
        <f t="shared" si="113"/>
        <v>12.1</v>
      </c>
      <c r="E1223" s="29">
        <f t="shared" si="113"/>
        <v>0</v>
      </c>
      <c r="F1223" s="29">
        <f t="shared" si="113"/>
        <v>5939.8</v>
      </c>
      <c r="G1223" s="29">
        <f t="shared" si="113"/>
        <v>0</v>
      </c>
    </row>
    <row r="1224" spans="1:7" ht="15" customHeight="1">
      <c r="A1224" s="39"/>
      <c r="B1224" s="36" t="s">
        <v>589</v>
      </c>
      <c r="C1224" s="29">
        <f>SUM(D1224:G1224)</f>
        <v>6344.3</v>
      </c>
      <c r="D1224" s="29">
        <f t="shared" si="113"/>
        <v>12.7</v>
      </c>
      <c r="E1224" s="29">
        <f t="shared" si="113"/>
        <v>0</v>
      </c>
      <c r="F1224" s="29">
        <f t="shared" si="113"/>
        <v>6331.6</v>
      </c>
      <c r="G1224" s="29">
        <f t="shared" si="113"/>
        <v>0</v>
      </c>
    </row>
    <row r="1225" spans="1:7" s="3" customFormat="1" ht="15.75" customHeight="1">
      <c r="A1225" s="25"/>
      <c r="B1225" s="197" t="s">
        <v>156</v>
      </c>
      <c r="C1225" s="198"/>
      <c r="D1225" s="198"/>
      <c r="E1225" s="198"/>
      <c r="F1225" s="198"/>
      <c r="G1225" s="199"/>
    </row>
    <row r="1226" spans="1:7" s="158" customFormat="1" ht="15" customHeight="1">
      <c r="A1226" s="155"/>
      <c r="B1226" s="159" t="s">
        <v>157</v>
      </c>
      <c r="C1226" s="159"/>
      <c r="D1226" s="159"/>
      <c r="E1226" s="159"/>
      <c r="F1226" s="159"/>
      <c r="G1226" s="159"/>
    </row>
    <row r="1227" spans="1:7" s="3" customFormat="1" ht="32.25" customHeight="1">
      <c r="A1227" s="41" t="s">
        <v>121</v>
      </c>
      <c r="B1227" s="26" t="s">
        <v>69</v>
      </c>
      <c r="C1227" s="56"/>
      <c r="D1227" s="56"/>
      <c r="E1227" s="56"/>
      <c r="F1227" s="56"/>
      <c r="G1227" s="56"/>
    </row>
    <row r="1228" spans="1:7" s="3" customFormat="1" ht="31.5" customHeight="1">
      <c r="A1228" s="43" t="s">
        <v>376</v>
      </c>
      <c r="B1228" s="44" t="s">
        <v>389</v>
      </c>
      <c r="C1228" s="29">
        <f>SUM(C1229:C1242)</f>
        <v>15145.5</v>
      </c>
      <c r="D1228" s="29">
        <f>SUM(D1229:D1242)</f>
        <v>15145.5</v>
      </c>
      <c r="E1228" s="29">
        <f>SUM(E1229:E1242)</f>
        <v>0</v>
      </c>
      <c r="F1228" s="29">
        <f>SUM(F1229:F1242)</f>
        <v>0</v>
      </c>
      <c r="G1228" s="29">
        <f>SUM(G1229:G1242)</f>
        <v>0</v>
      </c>
    </row>
    <row r="1229" spans="1:7" ht="15" customHeight="1">
      <c r="A1229" s="38"/>
      <c r="B1229" s="36" t="s">
        <v>296</v>
      </c>
      <c r="C1229" s="29">
        <f aca="true" t="shared" si="114" ref="C1229:C1239">SUM(D1229:G1229)</f>
        <v>15145.5</v>
      </c>
      <c r="D1229" s="29">
        <v>15145.5</v>
      </c>
      <c r="E1229" s="29">
        <v>0</v>
      </c>
      <c r="F1229" s="29">
        <v>0</v>
      </c>
      <c r="G1229" s="29">
        <v>0</v>
      </c>
    </row>
    <row r="1230" spans="1:7" ht="15" customHeight="1">
      <c r="A1230" s="38"/>
      <c r="B1230" s="36" t="s">
        <v>220</v>
      </c>
      <c r="C1230" s="29">
        <f t="shared" si="114"/>
        <v>0</v>
      </c>
      <c r="D1230" s="29">
        <v>0</v>
      </c>
      <c r="E1230" s="29">
        <v>0</v>
      </c>
      <c r="F1230" s="29">
        <v>0</v>
      </c>
      <c r="G1230" s="29">
        <v>0</v>
      </c>
    </row>
    <row r="1231" spans="1:7" ht="15" customHeight="1">
      <c r="A1231" s="38"/>
      <c r="B1231" s="36" t="s">
        <v>221</v>
      </c>
      <c r="C1231" s="29">
        <f t="shared" si="114"/>
        <v>0</v>
      </c>
      <c r="D1231" s="29">
        <v>0</v>
      </c>
      <c r="E1231" s="29">
        <v>0</v>
      </c>
      <c r="F1231" s="29">
        <v>0</v>
      </c>
      <c r="G1231" s="29">
        <v>0</v>
      </c>
    </row>
    <row r="1232" spans="1:7" ht="15" customHeight="1">
      <c r="A1232" s="38"/>
      <c r="B1232" s="36" t="s">
        <v>222</v>
      </c>
      <c r="C1232" s="29">
        <f t="shared" si="114"/>
        <v>0</v>
      </c>
      <c r="D1232" s="29">
        <v>0</v>
      </c>
      <c r="E1232" s="29">
        <v>0</v>
      </c>
      <c r="F1232" s="29">
        <v>0</v>
      </c>
      <c r="G1232" s="29">
        <v>0</v>
      </c>
    </row>
    <row r="1233" spans="1:7" ht="15" customHeight="1">
      <c r="A1233" s="38"/>
      <c r="B1233" s="36" t="s">
        <v>223</v>
      </c>
      <c r="C1233" s="29">
        <f t="shared" si="114"/>
        <v>0</v>
      </c>
      <c r="D1233" s="29">
        <v>0</v>
      </c>
      <c r="E1233" s="29">
        <v>0</v>
      </c>
      <c r="F1233" s="29">
        <v>0</v>
      </c>
      <c r="G1233" s="29">
        <v>0</v>
      </c>
    </row>
    <row r="1234" spans="1:7" ht="15" customHeight="1">
      <c r="A1234" s="38"/>
      <c r="B1234" s="36" t="s">
        <v>224</v>
      </c>
      <c r="C1234" s="29">
        <f t="shared" si="114"/>
        <v>0</v>
      </c>
      <c r="D1234" s="29">
        <v>0</v>
      </c>
      <c r="E1234" s="29">
        <v>0</v>
      </c>
      <c r="F1234" s="29">
        <v>0</v>
      </c>
      <c r="G1234" s="29">
        <v>0</v>
      </c>
    </row>
    <row r="1235" spans="1:7" ht="15" customHeight="1">
      <c r="A1235" s="38"/>
      <c r="B1235" s="36" t="s">
        <v>9</v>
      </c>
      <c r="C1235" s="29">
        <f t="shared" si="114"/>
        <v>0</v>
      </c>
      <c r="D1235" s="29">
        <v>0</v>
      </c>
      <c r="E1235" s="29">
        <v>0</v>
      </c>
      <c r="F1235" s="29">
        <v>0</v>
      </c>
      <c r="G1235" s="29">
        <v>0</v>
      </c>
    </row>
    <row r="1236" spans="1:7" ht="15" customHeight="1">
      <c r="A1236" s="38"/>
      <c r="B1236" s="36" t="s">
        <v>10</v>
      </c>
      <c r="C1236" s="29">
        <f t="shared" si="114"/>
        <v>0</v>
      </c>
      <c r="D1236" s="29">
        <v>0</v>
      </c>
      <c r="E1236" s="29">
        <v>0</v>
      </c>
      <c r="F1236" s="29">
        <v>0</v>
      </c>
      <c r="G1236" s="29">
        <v>0</v>
      </c>
    </row>
    <row r="1237" spans="1:7" ht="15" customHeight="1">
      <c r="A1237" s="38"/>
      <c r="B1237" s="36" t="s">
        <v>11</v>
      </c>
      <c r="C1237" s="29">
        <f t="shared" si="114"/>
        <v>0</v>
      </c>
      <c r="D1237" s="29">
        <v>0</v>
      </c>
      <c r="E1237" s="29">
        <v>0</v>
      </c>
      <c r="F1237" s="29">
        <v>0</v>
      </c>
      <c r="G1237" s="29">
        <v>0</v>
      </c>
    </row>
    <row r="1238" spans="1:7" ht="15" customHeight="1">
      <c r="A1238" s="38"/>
      <c r="B1238" s="36" t="s">
        <v>585</v>
      </c>
      <c r="C1238" s="29">
        <f t="shared" si="114"/>
        <v>0</v>
      </c>
      <c r="D1238" s="29">
        <v>0</v>
      </c>
      <c r="E1238" s="29">
        <v>0</v>
      </c>
      <c r="F1238" s="29">
        <v>0</v>
      </c>
      <c r="G1238" s="29">
        <v>0</v>
      </c>
    </row>
    <row r="1239" spans="1:7" ht="15" customHeight="1">
      <c r="A1239" s="38"/>
      <c r="B1239" s="36" t="s">
        <v>586</v>
      </c>
      <c r="C1239" s="29">
        <f t="shared" si="114"/>
        <v>0</v>
      </c>
      <c r="D1239" s="29">
        <v>0</v>
      </c>
      <c r="E1239" s="29">
        <v>0</v>
      </c>
      <c r="F1239" s="29">
        <v>0</v>
      </c>
      <c r="G1239" s="29">
        <v>0</v>
      </c>
    </row>
    <row r="1240" spans="1:7" ht="15" customHeight="1">
      <c r="A1240" s="38"/>
      <c r="B1240" s="36" t="s">
        <v>587</v>
      </c>
      <c r="C1240" s="29">
        <f>SUM(D1240:G1240)</f>
        <v>0</v>
      </c>
      <c r="D1240" s="29">
        <v>0</v>
      </c>
      <c r="E1240" s="29">
        <v>0</v>
      </c>
      <c r="F1240" s="29">
        <v>0</v>
      </c>
      <c r="G1240" s="29">
        <v>0</v>
      </c>
    </row>
    <row r="1241" spans="1:7" ht="15" customHeight="1">
      <c r="A1241" s="38"/>
      <c r="B1241" s="36" t="s">
        <v>588</v>
      </c>
      <c r="C1241" s="29">
        <f>SUM(D1241:G1241)</f>
        <v>0</v>
      </c>
      <c r="D1241" s="29">
        <v>0</v>
      </c>
      <c r="E1241" s="29">
        <v>0</v>
      </c>
      <c r="F1241" s="29">
        <v>0</v>
      </c>
      <c r="G1241" s="29">
        <v>0</v>
      </c>
    </row>
    <row r="1242" spans="1:7" ht="15" customHeight="1">
      <c r="A1242" s="39"/>
      <c r="B1242" s="36" t="s">
        <v>589</v>
      </c>
      <c r="C1242" s="29">
        <f>SUM(D1242:G1242)</f>
        <v>0</v>
      </c>
      <c r="D1242" s="29">
        <v>0</v>
      </c>
      <c r="E1242" s="29">
        <v>0</v>
      </c>
      <c r="F1242" s="29">
        <v>0</v>
      </c>
      <c r="G1242" s="29">
        <v>0</v>
      </c>
    </row>
    <row r="1243" spans="1:7" s="3" customFormat="1" ht="16.5" customHeight="1">
      <c r="A1243" s="43" t="s">
        <v>377</v>
      </c>
      <c r="B1243" s="44" t="s">
        <v>353</v>
      </c>
      <c r="C1243" s="29">
        <f>SUM(C1244:C1257)</f>
        <v>4257.1</v>
      </c>
      <c r="D1243" s="29">
        <f>SUM(D1244:D1257)</f>
        <v>4157.1</v>
      </c>
      <c r="E1243" s="29">
        <f>SUM(E1244:E1257)</f>
        <v>0</v>
      </c>
      <c r="F1243" s="29">
        <f>SUM(F1244:F1257)</f>
        <v>0</v>
      </c>
      <c r="G1243" s="29">
        <f>SUM(G1244:G1257)</f>
        <v>100</v>
      </c>
    </row>
    <row r="1244" spans="1:7" ht="15" customHeight="1">
      <c r="A1244" s="38"/>
      <c r="B1244" s="36" t="s">
        <v>296</v>
      </c>
      <c r="C1244" s="29">
        <f aca="true" t="shared" si="115" ref="C1244:C1254">SUM(D1244:G1244)</f>
        <v>3680</v>
      </c>
      <c r="D1244" s="29">
        <v>3680</v>
      </c>
      <c r="E1244" s="29">
        <v>0</v>
      </c>
      <c r="F1244" s="29">
        <v>0</v>
      </c>
      <c r="G1244" s="29">
        <v>0</v>
      </c>
    </row>
    <row r="1245" spans="1:7" ht="15" customHeight="1">
      <c r="A1245" s="38"/>
      <c r="B1245" s="36" t="s">
        <v>220</v>
      </c>
      <c r="C1245" s="29">
        <f t="shared" si="115"/>
        <v>77.1</v>
      </c>
      <c r="D1245" s="29">
        <v>77.1</v>
      </c>
      <c r="E1245" s="29">
        <v>0</v>
      </c>
      <c r="F1245" s="29">
        <v>0</v>
      </c>
      <c r="G1245" s="29">
        <v>0</v>
      </c>
    </row>
    <row r="1246" spans="1:7" ht="15" customHeight="1">
      <c r="A1246" s="38"/>
      <c r="B1246" s="36" t="s">
        <v>221</v>
      </c>
      <c r="C1246" s="29">
        <f t="shared" si="115"/>
        <v>0</v>
      </c>
      <c r="D1246" s="29">
        <v>0</v>
      </c>
      <c r="E1246" s="29">
        <v>0</v>
      </c>
      <c r="F1246" s="29">
        <v>0</v>
      </c>
      <c r="G1246" s="29">
        <v>0</v>
      </c>
    </row>
    <row r="1247" spans="1:7" ht="15" customHeight="1">
      <c r="A1247" s="38"/>
      <c r="B1247" s="36" t="s">
        <v>222</v>
      </c>
      <c r="C1247" s="29">
        <f t="shared" si="115"/>
        <v>0</v>
      </c>
      <c r="D1247" s="29">
        <v>0</v>
      </c>
      <c r="E1247" s="29">
        <v>0</v>
      </c>
      <c r="F1247" s="29">
        <v>0</v>
      </c>
      <c r="G1247" s="29">
        <v>0</v>
      </c>
    </row>
    <row r="1248" spans="1:7" ht="15" customHeight="1">
      <c r="A1248" s="38"/>
      <c r="B1248" s="36" t="s">
        <v>223</v>
      </c>
      <c r="C1248" s="29">
        <f t="shared" si="115"/>
        <v>100</v>
      </c>
      <c r="D1248" s="29">
        <v>100</v>
      </c>
      <c r="E1248" s="29">
        <v>0</v>
      </c>
      <c r="F1248" s="29">
        <v>0</v>
      </c>
      <c r="G1248" s="29">
        <v>0</v>
      </c>
    </row>
    <row r="1249" spans="1:7" ht="15" customHeight="1">
      <c r="A1249" s="38"/>
      <c r="B1249" s="36" t="s">
        <v>224</v>
      </c>
      <c r="C1249" s="29">
        <f t="shared" si="115"/>
        <v>100</v>
      </c>
      <c r="D1249" s="29">
        <v>100</v>
      </c>
      <c r="E1249" s="29">
        <v>0</v>
      </c>
      <c r="F1249" s="29">
        <v>0</v>
      </c>
      <c r="G1249" s="29">
        <v>0</v>
      </c>
    </row>
    <row r="1250" spans="1:7" ht="15" customHeight="1">
      <c r="A1250" s="38"/>
      <c r="B1250" s="36" t="s">
        <v>9</v>
      </c>
      <c r="C1250" s="29">
        <f t="shared" si="115"/>
        <v>100</v>
      </c>
      <c r="D1250" s="29">
        <v>100</v>
      </c>
      <c r="E1250" s="29">
        <v>0</v>
      </c>
      <c r="F1250" s="29">
        <v>0</v>
      </c>
      <c r="G1250" s="29">
        <v>0</v>
      </c>
    </row>
    <row r="1251" spans="1:7" ht="15" customHeight="1">
      <c r="A1251" s="38"/>
      <c r="B1251" s="36" t="s">
        <v>10</v>
      </c>
      <c r="C1251" s="29">
        <f t="shared" si="115"/>
        <v>100</v>
      </c>
      <c r="D1251" s="29">
        <v>100</v>
      </c>
      <c r="E1251" s="29">
        <v>0</v>
      </c>
      <c r="F1251" s="29">
        <v>0</v>
      </c>
      <c r="G1251" s="29">
        <v>0</v>
      </c>
    </row>
    <row r="1252" spans="1:7" ht="15" customHeight="1">
      <c r="A1252" s="38"/>
      <c r="B1252" s="36" t="s">
        <v>11</v>
      </c>
      <c r="C1252" s="29">
        <f t="shared" si="115"/>
        <v>100</v>
      </c>
      <c r="D1252" s="29">
        <v>0</v>
      </c>
      <c r="E1252" s="29">
        <v>0</v>
      </c>
      <c r="F1252" s="29">
        <v>0</v>
      </c>
      <c r="G1252" s="29">
        <v>100</v>
      </c>
    </row>
    <row r="1253" spans="1:7" ht="15" customHeight="1">
      <c r="A1253" s="38"/>
      <c r="B1253" s="36" t="s">
        <v>585</v>
      </c>
      <c r="C1253" s="29">
        <f t="shared" si="115"/>
        <v>0</v>
      </c>
      <c r="D1253" s="29">
        <v>0</v>
      </c>
      <c r="E1253" s="29">
        <v>0</v>
      </c>
      <c r="F1253" s="29">
        <v>0</v>
      </c>
      <c r="G1253" s="29">
        <v>0</v>
      </c>
    </row>
    <row r="1254" spans="1:7" ht="15" customHeight="1">
      <c r="A1254" s="38"/>
      <c r="B1254" s="36" t="s">
        <v>586</v>
      </c>
      <c r="C1254" s="29">
        <f t="shared" si="115"/>
        <v>0</v>
      </c>
      <c r="D1254" s="29">
        <v>0</v>
      </c>
      <c r="E1254" s="29">
        <v>0</v>
      </c>
      <c r="F1254" s="29">
        <v>0</v>
      </c>
      <c r="G1254" s="29">
        <v>0</v>
      </c>
    </row>
    <row r="1255" spans="1:7" ht="15" customHeight="1">
      <c r="A1255" s="38"/>
      <c r="B1255" s="36" t="s">
        <v>587</v>
      </c>
      <c r="C1255" s="29">
        <f>SUM(D1255:G1255)</f>
        <v>0</v>
      </c>
      <c r="D1255" s="29">
        <v>0</v>
      </c>
      <c r="E1255" s="29">
        <v>0</v>
      </c>
      <c r="F1255" s="29">
        <v>0</v>
      </c>
      <c r="G1255" s="29">
        <v>0</v>
      </c>
    </row>
    <row r="1256" spans="1:7" ht="15" customHeight="1">
      <c r="A1256" s="38"/>
      <c r="B1256" s="36" t="s">
        <v>588</v>
      </c>
      <c r="C1256" s="29">
        <f>SUM(D1256:G1256)</f>
        <v>0</v>
      </c>
      <c r="D1256" s="29">
        <v>0</v>
      </c>
      <c r="E1256" s="29">
        <v>0</v>
      </c>
      <c r="F1256" s="29">
        <v>0</v>
      </c>
      <c r="G1256" s="29">
        <v>0</v>
      </c>
    </row>
    <row r="1257" spans="1:7" ht="15" customHeight="1">
      <c r="A1257" s="39"/>
      <c r="B1257" s="36" t="s">
        <v>589</v>
      </c>
      <c r="C1257" s="29">
        <f>SUM(D1257:G1257)</f>
        <v>0</v>
      </c>
      <c r="D1257" s="29">
        <v>0</v>
      </c>
      <c r="E1257" s="29">
        <v>0</v>
      </c>
      <c r="F1257" s="29">
        <v>0</v>
      </c>
      <c r="G1257" s="29">
        <v>0</v>
      </c>
    </row>
    <row r="1258" spans="1:7" s="3" customFormat="1" ht="31.5" customHeight="1">
      <c r="A1258" s="43" t="s">
        <v>378</v>
      </c>
      <c r="B1258" s="134" t="s">
        <v>225</v>
      </c>
      <c r="C1258" s="29">
        <f>SUM(C1259:C1272)</f>
        <v>970</v>
      </c>
      <c r="D1258" s="29">
        <f>SUM(D1259:D1272)</f>
        <v>0</v>
      </c>
      <c r="E1258" s="29">
        <f>SUM(E1259:E1272)</f>
        <v>970</v>
      </c>
      <c r="F1258" s="29">
        <f>SUM(F1259:F1272)</f>
        <v>0</v>
      </c>
      <c r="G1258" s="29">
        <f>SUM(G1259:G1272)</f>
        <v>0</v>
      </c>
    </row>
    <row r="1259" spans="1:7" ht="15" customHeight="1">
      <c r="A1259" s="38"/>
      <c r="B1259" s="53" t="s">
        <v>296</v>
      </c>
      <c r="C1259" s="48">
        <f aca="true" t="shared" si="116" ref="C1259:C1269">SUM(D1259:G1259)</f>
        <v>467</v>
      </c>
      <c r="D1259" s="48">
        <v>0</v>
      </c>
      <c r="E1259" s="48">
        <v>467</v>
      </c>
      <c r="F1259" s="48">
        <v>0</v>
      </c>
      <c r="G1259" s="48">
        <v>0</v>
      </c>
    </row>
    <row r="1260" spans="1:7" ht="15" customHeight="1">
      <c r="A1260" s="38"/>
      <c r="B1260" s="36" t="s">
        <v>220</v>
      </c>
      <c r="C1260" s="29">
        <f t="shared" si="116"/>
        <v>503</v>
      </c>
      <c r="D1260" s="29">
        <v>0</v>
      </c>
      <c r="E1260" s="29">
        <v>503</v>
      </c>
      <c r="F1260" s="29">
        <v>0</v>
      </c>
      <c r="G1260" s="29">
        <v>0</v>
      </c>
    </row>
    <row r="1261" spans="1:7" ht="15" customHeight="1">
      <c r="A1261" s="38"/>
      <c r="B1261" s="36" t="s">
        <v>221</v>
      </c>
      <c r="C1261" s="29">
        <f t="shared" si="116"/>
        <v>0</v>
      </c>
      <c r="D1261" s="29">
        <v>0</v>
      </c>
      <c r="E1261" s="29">
        <v>0</v>
      </c>
      <c r="F1261" s="29">
        <v>0</v>
      </c>
      <c r="G1261" s="29">
        <v>0</v>
      </c>
    </row>
    <row r="1262" spans="1:7" ht="15" customHeight="1">
      <c r="A1262" s="38"/>
      <c r="B1262" s="36" t="s">
        <v>222</v>
      </c>
      <c r="C1262" s="29">
        <f t="shared" si="116"/>
        <v>0</v>
      </c>
      <c r="D1262" s="29">
        <v>0</v>
      </c>
      <c r="E1262" s="29">
        <v>0</v>
      </c>
      <c r="F1262" s="29">
        <v>0</v>
      </c>
      <c r="G1262" s="29">
        <v>0</v>
      </c>
    </row>
    <row r="1263" spans="1:7" ht="15" customHeight="1">
      <c r="A1263" s="38"/>
      <c r="B1263" s="36" t="s">
        <v>223</v>
      </c>
      <c r="C1263" s="29">
        <f t="shared" si="116"/>
        <v>0</v>
      </c>
      <c r="D1263" s="29">
        <v>0</v>
      </c>
      <c r="E1263" s="29">
        <v>0</v>
      </c>
      <c r="F1263" s="29">
        <v>0</v>
      </c>
      <c r="G1263" s="29">
        <v>0</v>
      </c>
    </row>
    <row r="1264" spans="1:7" ht="15" customHeight="1">
      <c r="A1264" s="38"/>
      <c r="B1264" s="36" t="s">
        <v>224</v>
      </c>
      <c r="C1264" s="29">
        <f t="shared" si="116"/>
        <v>0</v>
      </c>
      <c r="D1264" s="29">
        <v>0</v>
      </c>
      <c r="E1264" s="29">
        <v>0</v>
      </c>
      <c r="F1264" s="29">
        <v>0</v>
      </c>
      <c r="G1264" s="29">
        <v>0</v>
      </c>
    </row>
    <row r="1265" spans="1:7" ht="15" customHeight="1">
      <c r="A1265" s="38"/>
      <c r="B1265" s="36" t="s">
        <v>9</v>
      </c>
      <c r="C1265" s="29">
        <f t="shared" si="116"/>
        <v>0</v>
      </c>
      <c r="D1265" s="29">
        <v>0</v>
      </c>
      <c r="E1265" s="29">
        <v>0</v>
      </c>
      <c r="F1265" s="29">
        <v>0</v>
      </c>
      <c r="G1265" s="29">
        <v>0</v>
      </c>
    </row>
    <row r="1266" spans="1:7" ht="15" customHeight="1">
      <c r="A1266" s="38"/>
      <c r="B1266" s="36" t="s">
        <v>10</v>
      </c>
      <c r="C1266" s="29">
        <f t="shared" si="116"/>
        <v>0</v>
      </c>
      <c r="D1266" s="29">
        <v>0</v>
      </c>
      <c r="E1266" s="29">
        <v>0</v>
      </c>
      <c r="F1266" s="29">
        <v>0</v>
      </c>
      <c r="G1266" s="29">
        <v>0</v>
      </c>
    </row>
    <row r="1267" spans="1:7" ht="15" customHeight="1">
      <c r="A1267" s="38"/>
      <c r="B1267" s="36" t="s">
        <v>11</v>
      </c>
      <c r="C1267" s="29">
        <f t="shared" si="116"/>
        <v>0</v>
      </c>
      <c r="D1267" s="29">
        <v>0</v>
      </c>
      <c r="E1267" s="29">
        <v>0</v>
      </c>
      <c r="F1267" s="29">
        <v>0</v>
      </c>
      <c r="G1267" s="29">
        <v>0</v>
      </c>
    </row>
    <row r="1268" spans="1:7" ht="15" customHeight="1">
      <c r="A1268" s="38"/>
      <c r="B1268" s="36" t="s">
        <v>585</v>
      </c>
      <c r="C1268" s="29">
        <f t="shared" si="116"/>
        <v>0</v>
      </c>
      <c r="D1268" s="29">
        <v>0</v>
      </c>
      <c r="E1268" s="29">
        <v>0</v>
      </c>
      <c r="F1268" s="29">
        <v>0</v>
      </c>
      <c r="G1268" s="29">
        <v>0</v>
      </c>
    </row>
    <row r="1269" spans="1:7" ht="15" customHeight="1">
      <c r="A1269" s="38"/>
      <c r="B1269" s="36" t="s">
        <v>586</v>
      </c>
      <c r="C1269" s="29">
        <f t="shared" si="116"/>
        <v>0</v>
      </c>
      <c r="D1269" s="29">
        <v>0</v>
      </c>
      <c r="E1269" s="29">
        <v>0</v>
      </c>
      <c r="F1269" s="29">
        <v>0</v>
      </c>
      <c r="G1269" s="29">
        <v>0</v>
      </c>
    </row>
    <row r="1270" spans="1:7" ht="15" customHeight="1">
      <c r="A1270" s="38"/>
      <c r="B1270" s="36" t="s">
        <v>587</v>
      </c>
      <c r="C1270" s="29">
        <f>SUM(D1270:G1270)</f>
        <v>0</v>
      </c>
      <c r="D1270" s="29">
        <v>0</v>
      </c>
      <c r="E1270" s="29">
        <v>0</v>
      </c>
      <c r="F1270" s="29">
        <v>0</v>
      </c>
      <c r="G1270" s="29">
        <v>0</v>
      </c>
    </row>
    <row r="1271" spans="1:7" ht="15" customHeight="1">
      <c r="A1271" s="38"/>
      <c r="B1271" s="36" t="s">
        <v>588</v>
      </c>
      <c r="C1271" s="29">
        <f>SUM(D1271:G1271)</f>
        <v>0</v>
      </c>
      <c r="D1271" s="29">
        <v>0</v>
      </c>
      <c r="E1271" s="29">
        <v>0</v>
      </c>
      <c r="F1271" s="29">
        <v>0</v>
      </c>
      <c r="G1271" s="29">
        <v>0</v>
      </c>
    </row>
    <row r="1272" spans="1:7" ht="15" customHeight="1">
      <c r="A1272" s="39"/>
      <c r="B1272" s="36" t="s">
        <v>589</v>
      </c>
      <c r="C1272" s="29">
        <f>SUM(D1272:G1272)</f>
        <v>0</v>
      </c>
      <c r="D1272" s="29">
        <v>0</v>
      </c>
      <c r="E1272" s="29">
        <v>0</v>
      </c>
      <c r="F1272" s="29">
        <v>0</v>
      </c>
      <c r="G1272" s="29">
        <v>0</v>
      </c>
    </row>
    <row r="1273" spans="1:7" s="3" customFormat="1" ht="31.5" customHeight="1">
      <c r="A1273" s="43" t="s">
        <v>379</v>
      </c>
      <c r="B1273" s="134" t="s">
        <v>226</v>
      </c>
      <c r="C1273" s="29">
        <f>SUM(C1274:C1287)</f>
        <v>23642.9</v>
      </c>
      <c r="D1273" s="29">
        <f>SUM(D1274:D1287)</f>
        <v>18149.199999999997</v>
      </c>
      <c r="E1273" s="29">
        <f>SUM(E1274:E1287)</f>
        <v>5493.7</v>
      </c>
      <c r="F1273" s="29">
        <f>SUM(F1274:F1287)</f>
        <v>0</v>
      </c>
      <c r="G1273" s="29">
        <f>SUM(G1274:G1287)</f>
        <v>0</v>
      </c>
    </row>
    <row r="1274" spans="1:7" ht="15" customHeight="1">
      <c r="A1274" s="38"/>
      <c r="B1274" s="27" t="s">
        <v>296</v>
      </c>
      <c r="C1274" s="29">
        <f aca="true" t="shared" si="117" ref="C1274:C1284">SUM(D1274:G1274)</f>
        <v>2645</v>
      </c>
      <c r="D1274" s="29">
        <v>0</v>
      </c>
      <c r="E1274" s="29">
        <v>2645</v>
      </c>
      <c r="F1274" s="29">
        <v>0</v>
      </c>
      <c r="G1274" s="29">
        <v>0</v>
      </c>
    </row>
    <row r="1275" spans="1:7" ht="15" customHeight="1">
      <c r="A1275" s="38"/>
      <c r="B1275" s="36" t="s">
        <v>220</v>
      </c>
      <c r="C1275" s="29">
        <f t="shared" si="117"/>
        <v>2848.7</v>
      </c>
      <c r="D1275" s="29">
        <v>0</v>
      </c>
      <c r="E1275" s="29">
        <v>2848.7</v>
      </c>
      <c r="F1275" s="29">
        <v>0</v>
      </c>
      <c r="G1275" s="29">
        <v>0</v>
      </c>
    </row>
    <row r="1276" spans="1:7" ht="15" customHeight="1">
      <c r="A1276" s="38"/>
      <c r="B1276" s="36" t="s">
        <v>221</v>
      </c>
      <c r="C1276" s="29">
        <f t="shared" si="117"/>
        <v>3647</v>
      </c>
      <c r="D1276" s="29">
        <v>3647</v>
      </c>
      <c r="E1276" s="29">
        <v>0</v>
      </c>
      <c r="F1276" s="29">
        <v>0</v>
      </c>
      <c r="G1276" s="29">
        <v>0</v>
      </c>
    </row>
    <row r="1277" spans="1:7" ht="15" customHeight="1">
      <c r="A1277" s="38"/>
      <c r="B1277" s="36" t="s">
        <v>222</v>
      </c>
      <c r="C1277" s="29">
        <f t="shared" si="117"/>
        <v>5048.8</v>
      </c>
      <c r="D1277" s="29">
        <v>5048.8</v>
      </c>
      <c r="E1277" s="29">
        <v>0</v>
      </c>
      <c r="F1277" s="29">
        <v>0</v>
      </c>
      <c r="G1277" s="29">
        <v>0</v>
      </c>
    </row>
    <row r="1278" spans="1:7" ht="15" customHeight="1">
      <c r="A1278" s="38"/>
      <c r="B1278" s="36" t="s">
        <v>223</v>
      </c>
      <c r="C1278" s="29">
        <f t="shared" si="117"/>
        <v>4689</v>
      </c>
      <c r="D1278" s="29">
        <v>4689</v>
      </c>
      <c r="E1278" s="29">
        <v>0</v>
      </c>
      <c r="F1278" s="29">
        <v>0</v>
      </c>
      <c r="G1278" s="29">
        <v>0</v>
      </c>
    </row>
    <row r="1279" spans="1:7" ht="15" customHeight="1">
      <c r="A1279" s="38"/>
      <c r="B1279" s="36" t="s">
        <v>224</v>
      </c>
      <c r="C1279" s="29">
        <f t="shared" si="117"/>
        <v>4764.4</v>
      </c>
      <c r="D1279" s="29">
        <v>4764.4</v>
      </c>
      <c r="E1279" s="29">
        <v>0</v>
      </c>
      <c r="F1279" s="29">
        <v>0</v>
      </c>
      <c r="G1279" s="29">
        <v>0</v>
      </c>
    </row>
    <row r="1280" spans="1:8" ht="15" customHeight="1">
      <c r="A1280" s="38"/>
      <c r="B1280" s="36" t="s">
        <v>9</v>
      </c>
      <c r="C1280" s="29">
        <f t="shared" si="117"/>
        <v>0</v>
      </c>
      <c r="D1280" s="29">
        <v>0</v>
      </c>
      <c r="E1280" s="29">
        <v>0</v>
      </c>
      <c r="F1280" s="29">
        <v>0</v>
      </c>
      <c r="G1280" s="29">
        <v>0</v>
      </c>
      <c r="H1280" s="37" t="s">
        <v>567</v>
      </c>
    </row>
    <row r="1281" spans="1:7" ht="15" customHeight="1">
      <c r="A1281" s="38"/>
      <c r="B1281" s="36" t="s">
        <v>10</v>
      </c>
      <c r="C1281" s="29">
        <f t="shared" si="117"/>
        <v>0</v>
      </c>
      <c r="D1281" s="29">
        <v>0</v>
      </c>
      <c r="E1281" s="29">
        <v>0</v>
      </c>
      <c r="F1281" s="29">
        <v>0</v>
      </c>
      <c r="G1281" s="29">
        <v>0</v>
      </c>
    </row>
    <row r="1282" spans="1:7" ht="15" customHeight="1">
      <c r="A1282" s="38"/>
      <c r="B1282" s="36" t="s">
        <v>11</v>
      </c>
      <c r="C1282" s="29">
        <f t="shared" si="117"/>
        <v>0</v>
      </c>
      <c r="D1282" s="29">
        <v>0</v>
      </c>
      <c r="E1282" s="29">
        <v>0</v>
      </c>
      <c r="F1282" s="29">
        <v>0</v>
      </c>
      <c r="G1282" s="29">
        <v>0</v>
      </c>
    </row>
    <row r="1283" spans="1:7" ht="15" customHeight="1">
      <c r="A1283" s="38"/>
      <c r="B1283" s="36" t="s">
        <v>585</v>
      </c>
      <c r="C1283" s="29">
        <f t="shared" si="117"/>
        <v>0</v>
      </c>
      <c r="D1283" s="29">
        <v>0</v>
      </c>
      <c r="E1283" s="29">
        <v>0</v>
      </c>
      <c r="F1283" s="29">
        <v>0</v>
      </c>
      <c r="G1283" s="29">
        <v>0</v>
      </c>
    </row>
    <row r="1284" spans="1:7" ht="15" customHeight="1">
      <c r="A1284" s="38"/>
      <c r="B1284" s="36" t="s">
        <v>586</v>
      </c>
      <c r="C1284" s="29">
        <f t="shared" si="117"/>
        <v>0</v>
      </c>
      <c r="D1284" s="29">
        <v>0</v>
      </c>
      <c r="E1284" s="29">
        <v>0</v>
      </c>
      <c r="F1284" s="29">
        <v>0</v>
      </c>
      <c r="G1284" s="29">
        <v>0</v>
      </c>
    </row>
    <row r="1285" spans="1:7" ht="15" customHeight="1">
      <c r="A1285" s="38"/>
      <c r="B1285" s="36" t="s">
        <v>587</v>
      </c>
      <c r="C1285" s="29">
        <f>SUM(D1285:G1285)</f>
        <v>0</v>
      </c>
      <c r="D1285" s="29">
        <v>0</v>
      </c>
      <c r="E1285" s="29">
        <v>0</v>
      </c>
      <c r="F1285" s="29">
        <v>0</v>
      </c>
      <c r="G1285" s="29">
        <v>0</v>
      </c>
    </row>
    <row r="1286" spans="1:7" ht="15" customHeight="1">
      <c r="A1286" s="38"/>
      <c r="B1286" s="36" t="s">
        <v>588</v>
      </c>
      <c r="C1286" s="29">
        <f>SUM(D1286:G1286)</f>
        <v>0</v>
      </c>
      <c r="D1286" s="29">
        <v>0</v>
      </c>
      <c r="E1286" s="29">
        <v>0</v>
      </c>
      <c r="F1286" s="29">
        <v>0</v>
      </c>
      <c r="G1286" s="29">
        <v>0</v>
      </c>
    </row>
    <row r="1287" spans="1:7" ht="15" customHeight="1">
      <c r="A1287" s="39"/>
      <c r="B1287" s="36" t="s">
        <v>589</v>
      </c>
      <c r="C1287" s="29">
        <f>SUM(D1287:G1287)</f>
        <v>0</v>
      </c>
      <c r="D1287" s="29">
        <v>0</v>
      </c>
      <c r="E1287" s="29">
        <v>0</v>
      </c>
      <c r="F1287" s="29">
        <v>0</v>
      </c>
      <c r="G1287" s="29">
        <v>0</v>
      </c>
    </row>
    <row r="1288" spans="1:7" s="3" customFormat="1" ht="49.5" customHeight="1">
      <c r="A1288" s="43" t="s">
        <v>380</v>
      </c>
      <c r="B1288" s="44" t="s">
        <v>375</v>
      </c>
      <c r="C1288" s="29">
        <f>SUM(C1289:C1302)</f>
        <v>10089.3</v>
      </c>
      <c r="D1288" s="29">
        <f>SUM(D1289:D1302)</f>
        <v>0</v>
      </c>
      <c r="E1288" s="29">
        <f>SUM(E1289:E1302)</f>
        <v>10089.3</v>
      </c>
      <c r="F1288" s="29">
        <f>SUM(F1289:F1302)</f>
        <v>0</v>
      </c>
      <c r="G1288" s="29">
        <f>SUM(G1289:G1302)</f>
        <v>0</v>
      </c>
    </row>
    <row r="1289" spans="1:7" ht="15" customHeight="1">
      <c r="A1289" s="38"/>
      <c r="B1289" s="36" t="s">
        <v>296</v>
      </c>
      <c r="C1289" s="29">
        <f aca="true" t="shared" si="118" ref="C1289:C1299">SUM(D1289:G1289)</f>
        <v>3140.1</v>
      </c>
      <c r="D1289" s="29">
        <v>0</v>
      </c>
      <c r="E1289" s="29">
        <v>3140.1</v>
      </c>
      <c r="F1289" s="29">
        <v>0</v>
      </c>
      <c r="G1289" s="29">
        <v>0</v>
      </c>
    </row>
    <row r="1290" spans="1:7" ht="15" customHeight="1">
      <c r="A1290" s="38"/>
      <c r="B1290" s="36" t="s">
        <v>220</v>
      </c>
      <c r="C1290" s="29">
        <f t="shared" si="118"/>
        <v>3381.9</v>
      </c>
      <c r="D1290" s="29">
        <v>0</v>
      </c>
      <c r="E1290" s="29">
        <v>3381.9</v>
      </c>
      <c r="F1290" s="29">
        <v>0</v>
      </c>
      <c r="G1290" s="29">
        <v>0</v>
      </c>
    </row>
    <row r="1291" spans="1:7" ht="15" customHeight="1">
      <c r="A1291" s="38"/>
      <c r="B1291" s="36" t="s">
        <v>221</v>
      </c>
      <c r="C1291" s="29">
        <f t="shared" si="118"/>
        <v>3567.3</v>
      </c>
      <c r="D1291" s="29">
        <v>0</v>
      </c>
      <c r="E1291" s="29">
        <v>3567.3</v>
      </c>
      <c r="F1291" s="29">
        <v>0</v>
      </c>
      <c r="G1291" s="29">
        <v>0</v>
      </c>
    </row>
    <row r="1292" spans="1:7" ht="15" customHeight="1">
      <c r="A1292" s="38"/>
      <c r="B1292" s="36" t="s">
        <v>222</v>
      </c>
      <c r="C1292" s="29">
        <f t="shared" si="118"/>
        <v>0</v>
      </c>
      <c r="D1292" s="29">
        <v>0</v>
      </c>
      <c r="E1292" s="29">
        <v>0</v>
      </c>
      <c r="F1292" s="29">
        <v>0</v>
      </c>
      <c r="G1292" s="29">
        <v>0</v>
      </c>
    </row>
    <row r="1293" spans="1:7" ht="15" customHeight="1">
      <c r="A1293" s="38"/>
      <c r="B1293" s="36" t="s">
        <v>223</v>
      </c>
      <c r="C1293" s="29">
        <f t="shared" si="118"/>
        <v>0</v>
      </c>
      <c r="D1293" s="29">
        <v>0</v>
      </c>
      <c r="E1293" s="29">
        <v>0</v>
      </c>
      <c r="F1293" s="29">
        <v>0</v>
      </c>
      <c r="G1293" s="29">
        <v>0</v>
      </c>
    </row>
    <row r="1294" spans="1:7" ht="15" customHeight="1">
      <c r="A1294" s="38"/>
      <c r="B1294" s="36" t="s">
        <v>224</v>
      </c>
      <c r="C1294" s="29">
        <f t="shared" si="118"/>
        <v>0</v>
      </c>
      <c r="D1294" s="29">
        <v>0</v>
      </c>
      <c r="E1294" s="29">
        <v>0</v>
      </c>
      <c r="F1294" s="29">
        <v>0</v>
      </c>
      <c r="G1294" s="29">
        <v>0</v>
      </c>
    </row>
    <row r="1295" spans="1:7" ht="15" customHeight="1">
      <c r="A1295" s="38"/>
      <c r="B1295" s="36" t="s">
        <v>9</v>
      </c>
      <c r="C1295" s="29">
        <f t="shared" si="118"/>
        <v>0</v>
      </c>
      <c r="D1295" s="29">
        <v>0</v>
      </c>
      <c r="E1295" s="29">
        <v>0</v>
      </c>
      <c r="F1295" s="29">
        <v>0</v>
      </c>
      <c r="G1295" s="29">
        <v>0</v>
      </c>
    </row>
    <row r="1296" spans="1:7" ht="15" customHeight="1">
      <c r="A1296" s="38"/>
      <c r="B1296" s="36" t="s">
        <v>10</v>
      </c>
      <c r="C1296" s="29">
        <f t="shared" si="118"/>
        <v>0</v>
      </c>
      <c r="D1296" s="29">
        <v>0</v>
      </c>
      <c r="E1296" s="29">
        <v>0</v>
      </c>
      <c r="F1296" s="29">
        <v>0</v>
      </c>
      <c r="G1296" s="29">
        <v>0</v>
      </c>
    </row>
    <row r="1297" spans="1:7" ht="15" customHeight="1">
      <c r="A1297" s="38"/>
      <c r="B1297" s="36" t="s">
        <v>11</v>
      </c>
      <c r="C1297" s="29">
        <f t="shared" si="118"/>
        <v>0</v>
      </c>
      <c r="D1297" s="29">
        <v>0</v>
      </c>
      <c r="E1297" s="29">
        <v>0</v>
      </c>
      <c r="F1297" s="29">
        <v>0</v>
      </c>
      <c r="G1297" s="29">
        <v>0</v>
      </c>
    </row>
    <row r="1298" spans="1:7" ht="15" customHeight="1">
      <c r="A1298" s="38"/>
      <c r="B1298" s="36" t="s">
        <v>585</v>
      </c>
      <c r="C1298" s="29">
        <f t="shared" si="118"/>
        <v>0</v>
      </c>
      <c r="D1298" s="29">
        <v>0</v>
      </c>
      <c r="E1298" s="29">
        <v>0</v>
      </c>
      <c r="F1298" s="29">
        <v>0</v>
      </c>
      <c r="G1298" s="29">
        <v>0</v>
      </c>
    </row>
    <row r="1299" spans="1:7" ht="15" customHeight="1">
      <c r="A1299" s="38"/>
      <c r="B1299" s="36" t="s">
        <v>586</v>
      </c>
      <c r="C1299" s="29">
        <f t="shared" si="118"/>
        <v>0</v>
      </c>
      <c r="D1299" s="29">
        <v>0</v>
      </c>
      <c r="E1299" s="29">
        <v>0</v>
      </c>
      <c r="F1299" s="29">
        <v>0</v>
      </c>
      <c r="G1299" s="29">
        <v>0</v>
      </c>
    </row>
    <row r="1300" spans="1:7" ht="15" customHeight="1">
      <c r="A1300" s="38"/>
      <c r="B1300" s="36" t="s">
        <v>587</v>
      </c>
      <c r="C1300" s="29">
        <f>SUM(D1300:G1300)</f>
        <v>0</v>
      </c>
      <c r="D1300" s="29">
        <v>0</v>
      </c>
      <c r="E1300" s="29">
        <v>0</v>
      </c>
      <c r="F1300" s="29">
        <v>0</v>
      </c>
      <c r="G1300" s="29">
        <v>0</v>
      </c>
    </row>
    <row r="1301" spans="1:7" ht="15" customHeight="1">
      <c r="A1301" s="38"/>
      <c r="B1301" s="36" t="s">
        <v>588</v>
      </c>
      <c r="C1301" s="29">
        <f>SUM(D1301:G1301)</f>
        <v>0</v>
      </c>
      <c r="D1301" s="29">
        <v>0</v>
      </c>
      <c r="E1301" s="29">
        <v>0</v>
      </c>
      <c r="F1301" s="29">
        <v>0</v>
      </c>
      <c r="G1301" s="29">
        <v>0</v>
      </c>
    </row>
    <row r="1302" spans="1:7" ht="15" customHeight="1">
      <c r="A1302" s="39"/>
      <c r="B1302" s="36" t="s">
        <v>589</v>
      </c>
      <c r="C1302" s="29">
        <f>SUM(D1302:G1302)</f>
        <v>0</v>
      </c>
      <c r="D1302" s="29">
        <v>0</v>
      </c>
      <c r="E1302" s="29">
        <v>0</v>
      </c>
      <c r="F1302" s="29">
        <v>0</v>
      </c>
      <c r="G1302" s="29">
        <v>0</v>
      </c>
    </row>
    <row r="1303" spans="1:7" s="3" customFormat="1" ht="32.25" customHeight="1">
      <c r="A1303" s="43" t="s">
        <v>381</v>
      </c>
      <c r="B1303" s="44" t="s">
        <v>365</v>
      </c>
      <c r="C1303" s="29">
        <f>SUM(C1304:C1317)</f>
        <v>13666.599999999999</v>
      </c>
      <c r="D1303" s="29">
        <f>SUM(D1304:D1317)</f>
        <v>2956.2999999999997</v>
      </c>
      <c r="E1303" s="29">
        <f>SUM(E1304:E1317)</f>
        <v>10710.3</v>
      </c>
      <c r="F1303" s="29">
        <f>SUM(F1304:F1317)</f>
        <v>0</v>
      </c>
      <c r="G1303" s="29">
        <f>SUM(G1304:G1317)</f>
        <v>0</v>
      </c>
    </row>
    <row r="1304" spans="1:7" ht="15" customHeight="1">
      <c r="A1304" s="38"/>
      <c r="B1304" s="36" t="s">
        <v>296</v>
      </c>
      <c r="C1304" s="29">
        <f aca="true" t="shared" si="119" ref="C1304:C1314">SUM(D1304:G1304)</f>
        <v>0</v>
      </c>
      <c r="D1304" s="29">
        <v>0</v>
      </c>
      <c r="E1304" s="29">
        <v>0</v>
      </c>
      <c r="F1304" s="29">
        <v>0</v>
      </c>
      <c r="G1304" s="29">
        <v>0</v>
      </c>
    </row>
    <row r="1305" spans="1:7" ht="15" customHeight="1">
      <c r="A1305" s="38"/>
      <c r="B1305" s="36" t="s">
        <v>220</v>
      </c>
      <c r="C1305" s="29">
        <f t="shared" si="119"/>
        <v>667.9</v>
      </c>
      <c r="D1305" s="29">
        <v>667.9</v>
      </c>
      <c r="E1305" s="29">
        <v>0</v>
      </c>
      <c r="F1305" s="29">
        <v>0</v>
      </c>
      <c r="G1305" s="29">
        <v>0</v>
      </c>
    </row>
    <row r="1306" spans="1:7" ht="15" customHeight="1">
      <c r="A1306" s="38"/>
      <c r="B1306" s="36" t="s">
        <v>221</v>
      </c>
      <c r="C1306" s="29">
        <f t="shared" si="119"/>
        <v>715.3</v>
      </c>
      <c r="D1306" s="29">
        <v>715.3</v>
      </c>
      <c r="E1306" s="29">
        <v>0</v>
      </c>
      <c r="F1306" s="29">
        <v>0</v>
      </c>
      <c r="G1306" s="29">
        <v>0</v>
      </c>
    </row>
    <row r="1307" spans="1:7" ht="15" customHeight="1">
      <c r="A1307" s="38"/>
      <c r="B1307" s="36" t="s">
        <v>222</v>
      </c>
      <c r="C1307" s="29">
        <f t="shared" si="119"/>
        <v>2627.8</v>
      </c>
      <c r="D1307" s="29">
        <v>1573.1</v>
      </c>
      <c r="E1307" s="29">
        <v>1054.7</v>
      </c>
      <c r="F1307" s="29">
        <v>0</v>
      </c>
      <c r="G1307" s="29">
        <v>0</v>
      </c>
    </row>
    <row r="1308" spans="1:7" ht="15" customHeight="1">
      <c r="A1308" s="38"/>
      <c r="B1308" s="36" t="s">
        <v>223</v>
      </c>
      <c r="C1308" s="29">
        <f t="shared" si="119"/>
        <v>2247.1</v>
      </c>
      <c r="D1308" s="29">
        <v>0</v>
      </c>
      <c r="E1308" s="29">
        <v>2247.1</v>
      </c>
      <c r="F1308" s="29">
        <v>0</v>
      </c>
      <c r="G1308" s="29">
        <v>0</v>
      </c>
    </row>
    <row r="1309" spans="1:7" ht="15" customHeight="1">
      <c r="A1309" s="38"/>
      <c r="B1309" s="36" t="s">
        <v>224</v>
      </c>
      <c r="C1309" s="29">
        <f t="shared" si="119"/>
        <v>0</v>
      </c>
      <c r="D1309" s="29">
        <v>0</v>
      </c>
      <c r="E1309" s="29">
        <v>0</v>
      </c>
      <c r="F1309" s="29">
        <v>0</v>
      </c>
      <c r="G1309" s="29">
        <v>0</v>
      </c>
    </row>
    <row r="1310" spans="1:7" ht="15" customHeight="1">
      <c r="A1310" s="38"/>
      <c r="B1310" s="36" t="s">
        <v>9</v>
      </c>
      <c r="C1310" s="29">
        <f t="shared" si="119"/>
        <v>2887.4</v>
      </c>
      <c r="D1310" s="29">
        <v>0</v>
      </c>
      <c r="E1310" s="29">
        <v>2887.4</v>
      </c>
      <c r="F1310" s="29">
        <v>0</v>
      </c>
      <c r="G1310" s="29">
        <v>0</v>
      </c>
    </row>
    <row r="1311" spans="1:7" ht="15" customHeight="1">
      <c r="A1311" s="38"/>
      <c r="B1311" s="36" t="s">
        <v>10</v>
      </c>
      <c r="C1311" s="29">
        <f t="shared" si="119"/>
        <v>2172.4</v>
      </c>
      <c r="D1311" s="29">
        <v>0</v>
      </c>
      <c r="E1311" s="29">
        <v>2172.4</v>
      </c>
      <c r="F1311" s="29">
        <v>0</v>
      </c>
      <c r="G1311" s="29">
        <v>0</v>
      </c>
    </row>
    <row r="1312" spans="1:7" ht="15" customHeight="1">
      <c r="A1312" s="38"/>
      <c r="B1312" s="36" t="s">
        <v>11</v>
      </c>
      <c r="C1312" s="29">
        <f t="shared" si="119"/>
        <v>2348.7</v>
      </c>
      <c r="D1312" s="29">
        <v>0</v>
      </c>
      <c r="E1312" s="29">
        <v>2348.7</v>
      </c>
      <c r="F1312" s="29">
        <v>0</v>
      </c>
      <c r="G1312" s="29">
        <v>0</v>
      </c>
    </row>
    <row r="1313" spans="1:7" ht="15" customHeight="1">
      <c r="A1313" s="38"/>
      <c r="B1313" s="36" t="s">
        <v>585</v>
      </c>
      <c r="C1313" s="29">
        <f t="shared" si="119"/>
        <v>0</v>
      </c>
      <c r="D1313" s="29">
        <v>0</v>
      </c>
      <c r="E1313" s="29">
        <v>0</v>
      </c>
      <c r="F1313" s="29">
        <v>0</v>
      </c>
      <c r="G1313" s="29">
        <v>0</v>
      </c>
    </row>
    <row r="1314" spans="1:7" ht="15" customHeight="1">
      <c r="A1314" s="38"/>
      <c r="B1314" s="36" t="s">
        <v>586</v>
      </c>
      <c r="C1314" s="29">
        <f t="shared" si="119"/>
        <v>0</v>
      </c>
      <c r="D1314" s="29">
        <v>0</v>
      </c>
      <c r="E1314" s="29">
        <v>0</v>
      </c>
      <c r="F1314" s="29">
        <v>0</v>
      </c>
      <c r="G1314" s="29">
        <v>0</v>
      </c>
    </row>
    <row r="1315" spans="1:7" ht="15" customHeight="1">
      <c r="A1315" s="38"/>
      <c r="B1315" s="36" t="s">
        <v>587</v>
      </c>
      <c r="C1315" s="29">
        <f>SUM(D1315:G1315)</f>
        <v>0</v>
      </c>
      <c r="D1315" s="29">
        <v>0</v>
      </c>
      <c r="E1315" s="29">
        <v>0</v>
      </c>
      <c r="F1315" s="29">
        <v>0</v>
      </c>
      <c r="G1315" s="29">
        <v>0</v>
      </c>
    </row>
    <row r="1316" spans="1:7" ht="15" customHeight="1">
      <c r="A1316" s="38"/>
      <c r="B1316" s="36" t="s">
        <v>588</v>
      </c>
      <c r="C1316" s="29">
        <f>SUM(D1316:G1316)</f>
        <v>0</v>
      </c>
      <c r="D1316" s="29">
        <v>0</v>
      </c>
      <c r="E1316" s="29">
        <v>0</v>
      </c>
      <c r="F1316" s="29">
        <v>0</v>
      </c>
      <c r="G1316" s="29">
        <v>0</v>
      </c>
    </row>
    <row r="1317" spans="1:7" ht="15" customHeight="1">
      <c r="A1317" s="39"/>
      <c r="B1317" s="36" t="s">
        <v>589</v>
      </c>
      <c r="C1317" s="29">
        <f>SUM(D1317:G1317)</f>
        <v>0</v>
      </c>
      <c r="D1317" s="29">
        <v>0</v>
      </c>
      <c r="E1317" s="29">
        <v>0</v>
      </c>
      <c r="F1317" s="29">
        <v>0</v>
      </c>
      <c r="G1317" s="29">
        <v>0</v>
      </c>
    </row>
    <row r="1318" spans="1:7" s="3" customFormat="1" ht="126" customHeight="1">
      <c r="A1318" s="43" t="s">
        <v>151</v>
      </c>
      <c r="B1318" s="44" t="s">
        <v>651</v>
      </c>
      <c r="C1318" s="29">
        <f>SUM(C1319:C1332)</f>
        <v>257368.40000000002</v>
      </c>
      <c r="D1318" s="29">
        <f>SUM(D1319:D1332)</f>
        <v>0</v>
      </c>
      <c r="E1318" s="29">
        <f>SUM(E1319:E1332)</f>
        <v>257368.40000000002</v>
      </c>
      <c r="F1318" s="29">
        <f>SUM(F1319:F1332)</f>
        <v>0</v>
      </c>
      <c r="G1318" s="29">
        <f>SUM(G1319:G1332)</f>
        <v>0</v>
      </c>
    </row>
    <row r="1319" spans="1:7" ht="15" customHeight="1">
      <c r="A1319" s="38"/>
      <c r="B1319" s="36" t="s">
        <v>296</v>
      </c>
      <c r="C1319" s="29">
        <f aca="true" t="shared" si="120" ref="C1319:C1329">SUM(D1319:G1319)</f>
        <v>4061.5</v>
      </c>
      <c r="D1319" s="29">
        <v>0</v>
      </c>
      <c r="E1319" s="29">
        <v>4061.5</v>
      </c>
      <c r="F1319" s="29">
        <v>0</v>
      </c>
      <c r="G1319" s="29">
        <v>0</v>
      </c>
    </row>
    <row r="1320" spans="1:7" ht="15" customHeight="1">
      <c r="A1320" s="38"/>
      <c r="B1320" s="36" t="s">
        <v>220</v>
      </c>
      <c r="C1320" s="29">
        <f t="shared" si="120"/>
        <v>6534.2</v>
      </c>
      <c r="D1320" s="29">
        <v>0</v>
      </c>
      <c r="E1320" s="29">
        <v>6534.2</v>
      </c>
      <c r="F1320" s="29">
        <v>0</v>
      </c>
      <c r="G1320" s="29">
        <v>0</v>
      </c>
    </row>
    <row r="1321" spans="1:7" ht="15" customHeight="1">
      <c r="A1321" s="38"/>
      <c r="B1321" s="36" t="s">
        <v>221</v>
      </c>
      <c r="C1321" s="29">
        <f t="shared" si="120"/>
        <v>6998.1</v>
      </c>
      <c r="D1321" s="29">
        <v>0</v>
      </c>
      <c r="E1321" s="29">
        <v>6998.1</v>
      </c>
      <c r="F1321" s="29">
        <v>0</v>
      </c>
      <c r="G1321" s="29">
        <v>0</v>
      </c>
    </row>
    <row r="1322" spans="1:7" ht="15" customHeight="1">
      <c r="A1322" s="38"/>
      <c r="B1322" s="36" t="s">
        <v>222</v>
      </c>
      <c r="C1322" s="29">
        <f t="shared" si="120"/>
        <v>7127.1</v>
      </c>
      <c r="D1322" s="29">
        <v>0</v>
      </c>
      <c r="E1322" s="29">
        <v>7127.1</v>
      </c>
      <c r="F1322" s="29">
        <v>0</v>
      </c>
      <c r="G1322" s="29">
        <v>0</v>
      </c>
    </row>
    <row r="1323" spans="1:7" ht="15" customHeight="1">
      <c r="A1323" s="38"/>
      <c r="B1323" s="36" t="s">
        <v>223</v>
      </c>
      <c r="C1323" s="29">
        <f t="shared" si="120"/>
        <v>7937.4</v>
      </c>
      <c r="D1323" s="29">
        <v>0</v>
      </c>
      <c r="E1323" s="29">
        <v>7937.4</v>
      </c>
      <c r="F1323" s="29">
        <v>0</v>
      </c>
      <c r="G1323" s="29">
        <v>0</v>
      </c>
    </row>
    <row r="1324" spans="1:7" ht="15" customHeight="1">
      <c r="A1324" s="38"/>
      <c r="B1324" s="36" t="s">
        <v>224</v>
      </c>
      <c r="C1324" s="29">
        <f t="shared" si="120"/>
        <v>15294.3</v>
      </c>
      <c r="D1324" s="29">
        <v>0</v>
      </c>
      <c r="E1324" s="29">
        <v>15294.3</v>
      </c>
      <c r="F1324" s="29">
        <v>0</v>
      </c>
      <c r="G1324" s="29">
        <v>0</v>
      </c>
    </row>
    <row r="1325" spans="1:7" ht="15" customHeight="1">
      <c r="A1325" s="38"/>
      <c r="B1325" s="36" t="s">
        <v>9</v>
      </c>
      <c r="C1325" s="29">
        <f t="shared" si="120"/>
        <v>17865.7</v>
      </c>
      <c r="D1325" s="29">
        <v>0</v>
      </c>
      <c r="E1325" s="29">
        <v>17865.7</v>
      </c>
      <c r="F1325" s="29">
        <v>0</v>
      </c>
      <c r="G1325" s="29">
        <v>0</v>
      </c>
    </row>
    <row r="1326" spans="1:7" ht="15" customHeight="1">
      <c r="A1326" s="38"/>
      <c r="B1326" s="36" t="s">
        <v>10</v>
      </c>
      <c r="C1326" s="29">
        <f t="shared" si="120"/>
        <v>21491.7</v>
      </c>
      <c r="D1326" s="29">
        <v>0</v>
      </c>
      <c r="E1326" s="29">
        <v>21491.7</v>
      </c>
      <c r="F1326" s="29">
        <v>0</v>
      </c>
      <c r="G1326" s="29">
        <v>0</v>
      </c>
    </row>
    <row r="1327" spans="1:7" ht="15" customHeight="1">
      <c r="A1327" s="38"/>
      <c r="B1327" s="36" t="s">
        <v>11</v>
      </c>
      <c r="C1327" s="29">
        <f t="shared" si="120"/>
        <v>18664.5</v>
      </c>
      <c r="D1327" s="29">
        <v>0</v>
      </c>
      <c r="E1327" s="29">
        <v>18664.5</v>
      </c>
      <c r="F1327" s="29">
        <v>0</v>
      </c>
      <c r="G1327" s="29">
        <v>0</v>
      </c>
    </row>
    <row r="1328" spans="1:7" ht="15" customHeight="1">
      <c r="A1328" s="38"/>
      <c r="B1328" s="36" t="s">
        <v>585</v>
      </c>
      <c r="C1328" s="29">
        <f t="shared" si="120"/>
        <v>9266.3</v>
      </c>
      <c r="D1328" s="29">
        <v>0</v>
      </c>
      <c r="E1328" s="29">
        <f>9266.3</f>
        <v>9266.3</v>
      </c>
      <c r="F1328" s="29">
        <v>0</v>
      </c>
      <c r="G1328" s="29">
        <v>0</v>
      </c>
    </row>
    <row r="1329" spans="1:7" ht="15" customHeight="1">
      <c r="A1329" s="38"/>
      <c r="B1329" s="36" t="s">
        <v>586</v>
      </c>
      <c r="C1329" s="29">
        <f t="shared" si="120"/>
        <v>23478.4</v>
      </c>
      <c r="D1329" s="29">
        <v>0</v>
      </c>
      <c r="E1329" s="29">
        <f>9266.3+14212.1</f>
        <v>23478.4</v>
      </c>
      <c r="F1329" s="29">
        <v>0</v>
      </c>
      <c r="G1329" s="29">
        <v>0</v>
      </c>
    </row>
    <row r="1330" spans="1:7" ht="15" customHeight="1">
      <c r="A1330" s="38"/>
      <c r="B1330" s="36" t="s">
        <v>587</v>
      </c>
      <c r="C1330" s="29">
        <f>SUM(D1330:G1330)</f>
        <v>33679.600000000006</v>
      </c>
      <c r="D1330" s="29">
        <v>0</v>
      </c>
      <c r="E1330" s="29">
        <f>23478.4+10201.2</f>
        <v>33679.600000000006</v>
      </c>
      <c r="F1330" s="29">
        <v>0</v>
      </c>
      <c r="G1330" s="29">
        <v>0</v>
      </c>
    </row>
    <row r="1331" spans="1:7" ht="15" customHeight="1">
      <c r="A1331" s="38"/>
      <c r="B1331" s="36" t="s">
        <v>588</v>
      </c>
      <c r="C1331" s="29">
        <f>SUM(D1331:G1331)</f>
        <v>41465.299999999996</v>
      </c>
      <c r="D1331" s="29">
        <v>0</v>
      </c>
      <c r="E1331" s="29">
        <f>33679.6+7785.7</f>
        <v>41465.299999999996</v>
      </c>
      <c r="F1331" s="29">
        <v>0</v>
      </c>
      <c r="G1331" s="29">
        <v>0</v>
      </c>
    </row>
    <row r="1332" spans="1:7" ht="15" customHeight="1">
      <c r="A1332" s="39"/>
      <c r="B1332" s="36" t="s">
        <v>589</v>
      </c>
      <c r="C1332" s="29">
        <f>SUM(D1332:G1332)</f>
        <v>43504.3</v>
      </c>
      <c r="D1332" s="29">
        <v>0</v>
      </c>
      <c r="E1332" s="29">
        <f>41465.3+2039</f>
        <v>43504.3</v>
      </c>
      <c r="F1332" s="29">
        <v>0</v>
      </c>
      <c r="G1332" s="29">
        <v>0</v>
      </c>
    </row>
    <row r="1333" spans="1:7" s="3" customFormat="1" ht="79.5" customHeight="1">
      <c r="A1333" s="44" t="s">
        <v>568</v>
      </c>
      <c r="B1333" s="44" t="s">
        <v>648</v>
      </c>
      <c r="C1333" s="29">
        <f>SUM(C1334:C1347)</f>
        <v>239868.69999999998</v>
      </c>
      <c r="D1333" s="29">
        <f>SUM(D1334:D1347)</f>
        <v>0</v>
      </c>
      <c r="E1333" s="29">
        <f>SUM(E1334:E1347)</f>
        <v>239868.69999999998</v>
      </c>
      <c r="F1333" s="29">
        <f>SUM(F1334:F1347)</f>
        <v>0</v>
      </c>
      <c r="G1333" s="29">
        <f>SUM(G1334:G1347)</f>
        <v>0</v>
      </c>
    </row>
    <row r="1334" spans="1:7" ht="15" customHeight="1">
      <c r="A1334" s="38"/>
      <c r="B1334" s="36" t="s">
        <v>296</v>
      </c>
      <c r="C1334" s="29">
        <f aca="true" t="shared" si="121" ref="C1334:C1344">SUM(D1334:G1334)</f>
        <v>0</v>
      </c>
      <c r="D1334" s="29">
        <v>0</v>
      </c>
      <c r="E1334" s="29">
        <v>0</v>
      </c>
      <c r="F1334" s="29">
        <v>0</v>
      </c>
      <c r="G1334" s="29">
        <v>0</v>
      </c>
    </row>
    <row r="1335" spans="1:7" ht="15" customHeight="1">
      <c r="A1335" s="38"/>
      <c r="B1335" s="36" t="s">
        <v>220</v>
      </c>
      <c r="C1335" s="29">
        <f t="shared" si="121"/>
        <v>0</v>
      </c>
      <c r="D1335" s="29">
        <v>0</v>
      </c>
      <c r="E1335" s="29">
        <v>0</v>
      </c>
      <c r="F1335" s="29">
        <v>0</v>
      </c>
      <c r="G1335" s="29">
        <v>0</v>
      </c>
    </row>
    <row r="1336" spans="1:7" ht="15" customHeight="1">
      <c r="A1336" s="38"/>
      <c r="B1336" s="36" t="s">
        <v>221</v>
      </c>
      <c r="C1336" s="29">
        <f t="shared" si="121"/>
        <v>0</v>
      </c>
      <c r="D1336" s="29">
        <v>0</v>
      </c>
      <c r="E1336" s="29">
        <v>0</v>
      </c>
      <c r="F1336" s="29">
        <v>0</v>
      </c>
      <c r="G1336" s="29">
        <v>0</v>
      </c>
    </row>
    <row r="1337" spans="1:7" ht="15" customHeight="1">
      <c r="A1337" s="38"/>
      <c r="B1337" s="36" t="s">
        <v>222</v>
      </c>
      <c r="C1337" s="29">
        <f t="shared" si="121"/>
        <v>0</v>
      </c>
      <c r="D1337" s="29">
        <v>0</v>
      </c>
      <c r="E1337" s="29">
        <v>0</v>
      </c>
      <c r="F1337" s="29">
        <v>0</v>
      </c>
      <c r="G1337" s="29">
        <v>0</v>
      </c>
    </row>
    <row r="1338" spans="1:7" ht="15" customHeight="1">
      <c r="A1338" s="38"/>
      <c r="B1338" s="36" t="s">
        <v>223</v>
      </c>
      <c r="C1338" s="29">
        <f t="shared" si="121"/>
        <v>0</v>
      </c>
      <c r="D1338" s="29">
        <v>0</v>
      </c>
      <c r="E1338" s="29">
        <v>0</v>
      </c>
      <c r="F1338" s="29">
        <v>0</v>
      </c>
      <c r="G1338" s="29">
        <v>0</v>
      </c>
    </row>
    <row r="1339" spans="1:7" ht="15" customHeight="1">
      <c r="A1339" s="38"/>
      <c r="B1339" s="36" t="s">
        <v>224</v>
      </c>
      <c r="C1339" s="29">
        <f t="shared" si="121"/>
        <v>0</v>
      </c>
      <c r="D1339" s="29">
        <v>0</v>
      </c>
      <c r="E1339" s="29">
        <v>0</v>
      </c>
      <c r="F1339" s="29">
        <v>0</v>
      </c>
      <c r="G1339" s="29">
        <v>0</v>
      </c>
    </row>
    <row r="1340" spans="1:7" ht="15" customHeight="1">
      <c r="A1340" s="38"/>
      <c r="B1340" s="36" t="s">
        <v>9</v>
      </c>
      <c r="C1340" s="29">
        <f t="shared" si="121"/>
        <v>16948.5</v>
      </c>
      <c r="D1340" s="29">
        <v>0</v>
      </c>
      <c r="E1340" s="29">
        <v>16948.5</v>
      </c>
      <c r="F1340" s="29">
        <v>0</v>
      </c>
      <c r="G1340" s="29">
        <v>0</v>
      </c>
    </row>
    <row r="1341" spans="1:7" ht="15" customHeight="1">
      <c r="A1341" s="38"/>
      <c r="B1341" s="36" t="s">
        <v>10</v>
      </c>
      <c r="C1341" s="29">
        <f t="shared" si="121"/>
        <v>17000</v>
      </c>
      <c r="D1341" s="29">
        <v>0</v>
      </c>
      <c r="E1341" s="29">
        <v>17000</v>
      </c>
      <c r="F1341" s="29">
        <v>0</v>
      </c>
      <c r="G1341" s="29">
        <v>0</v>
      </c>
    </row>
    <row r="1342" spans="1:7" ht="15" customHeight="1">
      <c r="A1342" s="38"/>
      <c r="B1342" s="36" t="s">
        <v>11</v>
      </c>
      <c r="C1342" s="29">
        <f t="shared" si="121"/>
        <v>20688</v>
      </c>
      <c r="D1342" s="29">
        <v>0</v>
      </c>
      <c r="E1342" s="29">
        <v>20688</v>
      </c>
      <c r="F1342" s="29">
        <v>0</v>
      </c>
      <c r="G1342" s="29">
        <v>0</v>
      </c>
    </row>
    <row r="1343" spans="1:7" ht="15" customHeight="1">
      <c r="A1343" s="38"/>
      <c r="B1343" s="36" t="s">
        <v>585</v>
      </c>
      <c r="C1343" s="29">
        <f t="shared" si="121"/>
        <v>31574</v>
      </c>
      <c r="D1343" s="29">
        <v>0</v>
      </c>
      <c r="E1343" s="29">
        <v>31574</v>
      </c>
      <c r="F1343" s="29">
        <v>0</v>
      </c>
      <c r="G1343" s="29">
        <v>0</v>
      </c>
    </row>
    <row r="1344" spans="1:7" ht="15" customHeight="1">
      <c r="A1344" s="38"/>
      <c r="B1344" s="36" t="s">
        <v>586</v>
      </c>
      <c r="C1344" s="29">
        <f t="shared" si="121"/>
        <v>34100</v>
      </c>
      <c r="D1344" s="29">
        <v>0</v>
      </c>
      <c r="E1344" s="29">
        <v>34100</v>
      </c>
      <c r="F1344" s="29">
        <v>0</v>
      </c>
      <c r="G1344" s="29">
        <v>0</v>
      </c>
    </row>
    <row r="1345" spans="1:7" ht="15" customHeight="1">
      <c r="A1345" s="38"/>
      <c r="B1345" s="36" t="s">
        <v>587</v>
      </c>
      <c r="C1345" s="29">
        <f>SUM(D1345:G1345)</f>
        <v>36827.9</v>
      </c>
      <c r="D1345" s="29">
        <v>0</v>
      </c>
      <c r="E1345" s="29">
        <v>36827.9</v>
      </c>
      <c r="F1345" s="29">
        <v>0</v>
      </c>
      <c r="G1345" s="29">
        <v>0</v>
      </c>
    </row>
    <row r="1346" spans="1:7" ht="15" customHeight="1">
      <c r="A1346" s="38"/>
      <c r="B1346" s="36" t="s">
        <v>588</v>
      </c>
      <c r="C1346" s="29">
        <f>SUM(D1346:G1346)</f>
        <v>39774.2</v>
      </c>
      <c r="D1346" s="29">
        <v>0</v>
      </c>
      <c r="E1346" s="29">
        <v>39774.2</v>
      </c>
      <c r="F1346" s="29">
        <v>0</v>
      </c>
      <c r="G1346" s="29">
        <v>0</v>
      </c>
    </row>
    <row r="1347" spans="1:7" ht="15" customHeight="1">
      <c r="A1347" s="39"/>
      <c r="B1347" s="36" t="s">
        <v>589</v>
      </c>
      <c r="C1347" s="29">
        <f>SUM(D1347:G1347)</f>
        <v>42956.1</v>
      </c>
      <c r="D1347" s="29">
        <v>0</v>
      </c>
      <c r="E1347" s="29">
        <v>42956.1</v>
      </c>
      <c r="F1347" s="29">
        <v>0</v>
      </c>
      <c r="G1347" s="29">
        <v>0</v>
      </c>
    </row>
    <row r="1348" spans="1:7" s="3" customFormat="1" ht="31.5" customHeight="1">
      <c r="A1348" s="44" t="s">
        <v>620</v>
      </c>
      <c r="B1348" s="44" t="s">
        <v>621</v>
      </c>
      <c r="C1348" s="29">
        <f>SUM(C1349:C1362)</f>
        <v>1832.2000000000003</v>
      </c>
      <c r="D1348" s="29">
        <f>SUM(D1349:D1362)</f>
        <v>0</v>
      </c>
      <c r="E1348" s="29">
        <f>SUM(E1349:E1362)</f>
        <v>1832.2000000000003</v>
      </c>
      <c r="F1348" s="29">
        <f>SUM(F1349:F1362)</f>
        <v>0</v>
      </c>
      <c r="G1348" s="29">
        <f>SUM(G1349:G1362)</f>
        <v>0</v>
      </c>
    </row>
    <row r="1349" spans="1:7" ht="15" customHeight="1">
      <c r="A1349" s="38"/>
      <c r="B1349" s="36" t="s">
        <v>296</v>
      </c>
      <c r="C1349" s="29">
        <f aca="true" t="shared" si="122" ref="C1349:C1359">SUM(D1349:G1349)</f>
        <v>0</v>
      </c>
      <c r="D1349" s="29">
        <v>0</v>
      </c>
      <c r="E1349" s="29">
        <v>0</v>
      </c>
      <c r="F1349" s="29">
        <v>0</v>
      </c>
      <c r="G1349" s="29">
        <v>0</v>
      </c>
    </row>
    <row r="1350" spans="1:7" ht="15" customHeight="1">
      <c r="A1350" s="38"/>
      <c r="B1350" s="36" t="s">
        <v>220</v>
      </c>
      <c r="C1350" s="29">
        <f t="shared" si="122"/>
        <v>0</v>
      </c>
      <c r="D1350" s="29">
        <v>0</v>
      </c>
      <c r="E1350" s="29">
        <v>0</v>
      </c>
      <c r="F1350" s="29">
        <v>0</v>
      </c>
      <c r="G1350" s="29">
        <v>0</v>
      </c>
    </row>
    <row r="1351" spans="1:7" ht="15" customHeight="1">
      <c r="A1351" s="38"/>
      <c r="B1351" s="36" t="s">
        <v>221</v>
      </c>
      <c r="C1351" s="29">
        <f t="shared" si="122"/>
        <v>0</v>
      </c>
      <c r="D1351" s="29">
        <v>0</v>
      </c>
      <c r="E1351" s="29">
        <v>0</v>
      </c>
      <c r="F1351" s="29">
        <v>0</v>
      </c>
      <c r="G1351" s="29">
        <v>0</v>
      </c>
    </row>
    <row r="1352" spans="1:7" ht="15" customHeight="1">
      <c r="A1352" s="38"/>
      <c r="B1352" s="36" t="s">
        <v>222</v>
      </c>
      <c r="C1352" s="29">
        <f t="shared" si="122"/>
        <v>0</v>
      </c>
      <c r="D1352" s="29">
        <v>0</v>
      </c>
      <c r="E1352" s="29">
        <v>0</v>
      </c>
      <c r="F1352" s="29">
        <v>0</v>
      </c>
      <c r="G1352" s="29">
        <v>0</v>
      </c>
    </row>
    <row r="1353" spans="1:7" ht="15" customHeight="1">
      <c r="A1353" s="38"/>
      <c r="B1353" s="36" t="s">
        <v>223</v>
      </c>
      <c r="C1353" s="29">
        <f t="shared" si="122"/>
        <v>0</v>
      </c>
      <c r="D1353" s="29">
        <v>0</v>
      </c>
      <c r="E1353" s="29">
        <v>0</v>
      </c>
      <c r="F1353" s="29">
        <v>0</v>
      </c>
      <c r="G1353" s="29">
        <v>0</v>
      </c>
    </row>
    <row r="1354" spans="1:7" ht="15" customHeight="1">
      <c r="A1354" s="38"/>
      <c r="B1354" s="36" t="s">
        <v>224</v>
      </c>
      <c r="C1354" s="29">
        <f t="shared" si="122"/>
        <v>0</v>
      </c>
      <c r="D1354" s="29">
        <v>0</v>
      </c>
      <c r="E1354" s="29">
        <v>0</v>
      </c>
      <c r="F1354" s="29">
        <v>0</v>
      </c>
      <c r="G1354" s="29">
        <v>0</v>
      </c>
    </row>
    <row r="1355" spans="1:7" ht="15" customHeight="1">
      <c r="A1355" s="38"/>
      <c r="B1355" s="36" t="s">
        <v>9</v>
      </c>
      <c r="C1355" s="29">
        <f t="shared" si="122"/>
        <v>0</v>
      </c>
      <c r="D1355" s="29">
        <v>0</v>
      </c>
      <c r="E1355" s="29">
        <v>0</v>
      </c>
      <c r="F1355" s="29">
        <v>0</v>
      </c>
      <c r="G1355" s="29">
        <v>0</v>
      </c>
    </row>
    <row r="1356" spans="1:7" ht="15" customHeight="1">
      <c r="A1356" s="38"/>
      <c r="B1356" s="36" t="s">
        <v>10</v>
      </c>
      <c r="C1356" s="29">
        <f t="shared" si="122"/>
        <v>0</v>
      </c>
      <c r="D1356" s="29">
        <v>0</v>
      </c>
      <c r="E1356" s="29">
        <v>0</v>
      </c>
      <c r="F1356" s="29">
        <v>0</v>
      </c>
      <c r="G1356" s="29">
        <v>0</v>
      </c>
    </row>
    <row r="1357" spans="1:7" ht="15" customHeight="1">
      <c r="A1357" s="38"/>
      <c r="B1357" s="36" t="s">
        <v>11</v>
      </c>
      <c r="C1357" s="29">
        <f t="shared" si="122"/>
        <v>0</v>
      </c>
      <c r="D1357" s="29">
        <v>0</v>
      </c>
      <c r="E1357" s="29">
        <v>0</v>
      </c>
      <c r="F1357" s="29">
        <v>0</v>
      </c>
      <c r="G1357" s="29">
        <v>0</v>
      </c>
    </row>
    <row r="1358" spans="1:7" ht="15" customHeight="1">
      <c r="A1358" s="38"/>
      <c r="B1358" s="36" t="s">
        <v>585</v>
      </c>
      <c r="C1358" s="29">
        <f t="shared" si="122"/>
        <v>312.3</v>
      </c>
      <c r="D1358" s="29">
        <v>0</v>
      </c>
      <c r="E1358" s="29">
        <v>312.3</v>
      </c>
      <c r="F1358" s="29">
        <v>0</v>
      </c>
      <c r="G1358" s="29">
        <v>0</v>
      </c>
    </row>
    <row r="1359" spans="1:7" ht="15" customHeight="1">
      <c r="A1359" s="38"/>
      <c r="B1359" s="36" t="s">
        <v>586</v>
      </c>
      <c r="C1359" s="29">
        <f t="shared" si="122"/>
        <v>337.3</v>
      </c>
      <c r="D1359" s="29">
        <v>0</v>
      </c>
      <c r="E1359" s="29">
        <v>337.3</v>
      </c>
      <c r="F1359" s="29">
        <v>0</v>
      </c>
      <c r="G1359" s="29">
        <v>0</v>
      </c>
    </row>
    <row r="1360" spans="1:7" ht="15" customHeight="1">
      <c r="A1360" s="38"/>
      <c r="B1360" s="36" t="s">
        <v>587</v>
      </c>
      <c r="C1360" s="29">
        <f>SUM(D1360:G1360)</f>
        <v>364.3</v>
      </c>
      <c r="D1360" s="29">
        <v>0</v>
      </c>
      <c r="E1360" s="29">
        <v>364.3</v>
      </c>
      <c r="F1360" s="29">
        <v>0</v>
      </c>
      <c r="G1360" s="29">
        <v>0</v>
      </c>
    </row>
    <row r="1361" spans="1:7" ht="15" customHeight="1">
      <c r="A1361" s="38"/>
      <c r="B1361" s="36" t="s">
        <v>588</v>
      </c>
      <c r="C1361" s="29">
        <f>SUM(D1361:G1361)</f>
        <v>393.4</v>
      </c>
      <c r="D1361" s="29">
        <v>0</v>
      </c>
      <c r="E1361" s="29">
        <v>393.4</v>
      </c>
      <c r="F1361" s="29">
        <v>0</v>
      </c>
      <c r="G1361" s="29">
        <v>0</v>
      </c>
    </row>
    <row r="1362" spans="1:7" ht="15" customHeight="1">
      <c r="A1362" s="39"/>
      <c r="B1362" s="36" t="s">
        <v>589</v>
      </c>
      <c r="C1362" s="29">
        <f>SUM(D1362:G1362)</f>
        <v>424.9</v>
      </c>
      <c r="D1362" s="29">
        <v>0</v>
      </c>
      <c r="E1362" s="29">
        <v>424.9</v>
      </c>
      <c r="F1362" s="29">
        <v>0</v>
      </c>
      <c r="G1362" s="29">
        <v>0</v>
      </c>
    </row>
    <row r="1363" spans="1:7" s="3" customFormat="1" ht="32.25" customHeight="1">
      <c r="A1363" s="44" t="s">
        <v>653</v>
      </c>
      <c r="B1363" s="44" t="s">
        <v>652</v>
      </c>
      <c r="C1363" s="29">
        <f>SUM(C1364:C1377)</f>
        <v>9342.599999999999</v>
      </c>
      <c r="D1363" s="29">
        <f>SUM(D1364:D1377)</f>
        <v>0</v>
      </c>
      <c r="E1363" s="29">
        <f>SUM(E1364:E1377)</f>
        <v>9342.599999999999</v>
      </c>
      <c r="F1363" s="29">
        <f>SUM(F1364:F1377)</f>
        <v>0</v>
      </c>
      <c r="G1363" s="29">
        <f>SUM(G1364:G1377)</f>
        <v>0</v>
      </c>
    </row>
    <row r="1364" spans="1:7" ht="15" customHeight="1">
      <c r="A1364" s="38"/>
      <c r="B1364" s="36" t="s">
        <v>296</v>
      </c>
      <c r="C1364" s="29">
        <f aca="true" t="shared" si="123" ref="C1364:C1374">SUM(D1364:G1364)</f>
        <v>0</v>
      </c>
      <c r="D1364" s="29">
        <v>0</v>
      </c>
      <c r="E1364" s="29">
        <v>0</v>
      </c>
      <c r="F1364" s="29">
        <v>0</v>
      </c>
      <c r="G1364" s="29">
        <v>0</v>
      </c>
    </row>
    <row r="1365" spans="1:7" ht="15" customHeight="1">
      <c r="A1365" s="38"/>
      <c r="B1365" s="36" t="s">
        <v>220</v>
      </c>
      <c r="C1365" s="29">
        <f t="shared" si="123"/>
        <v>0</v>
      </c>
      <c r="D1365" s="29">
        <v>0</v>
      </c>
      <c r="E1365" s="29">
        <v>0</v>
      </c>
      <c r="F1365" s="29">
        <v>0</v>
      </c>
      <c r="G1365" s="29">
        <v>0</v>
      </c>
    </row>
    <row r="1366" spans="1:7" ht="15" customHeight="1">
      <c r="A1366" s="38"/>
      <c r="B1366" s="36" t="s">
        <v>221</v>
      </c>
      <c r="C1366" s="29">
        <f t="shared" si="123"/>
        <v>0</v>
      </c>
      <c r="D1366" s="29">
        <v>0</v>
      </c>
      <c r="E1366" s="29">
        <v>0</v>
      </c>
      <c r="F1366" s="29">
        <v>0</v>
      </c>
      <c r="G1366" s="29">
        <v>0</v>
      </c>
    </row>
    <row r="1367" spans="1:7" ht="15" customHeight="1">
      <c r="A1367" s="38"/>
      <c r="B1367" s="36" t="s">
        <v>222</v>
      </c>
      <c r="C1367" s="29">
        <f t="shared" si="123"/>
        <v>0</v>
      </c>
      <c r="D1367" s="29">
        <v>0</v>
      </c>
      <c r="E1367" s="29">
        <v>0</v>
      </c>
      <c r="F1367" s="29">
        <v>0</v>
      </c>
      <c r="G1367" s="29">
        <v>0</v>
      </c>
    </row>
    <row r="1368" spans="1:7" ht="15" customHeight="1">
      <c r="A1368" s="38"/>
      <c r="B1368" s="36" t="s">
        <v>223</v>
      </c>
      <c r="C1368" s="29">
        <f t="shared" si="123"/>
        <v>0</v>
      </c>
      <c r="D1368" s="29">
        <v>0</v>
      </c>
      <c r="E1368" s="29">
        <v>0</v>
      </c>
      <c r="F1368" s="29">
        <v>0</v>
      </c>
      <c r="G1368" s="29">
        <v>0</v>
      </c>
    </row>
    <row r="1369" spans="1:7" ht="15" customHeight="1">
      <c r="A1369" s="38"/>
      <c r="B1369" s="36" t="s">
        <v>224</v>
      </c>
      <c r="C1369" s="29">
        <f t="shared" si="123"/>
        <v>0</v>
      </c>
      <c r="D1369" s="29">
        <v>0</v>
      </c>
      <c r="E1369" s="29">
        <v>0</v>
      </c>
      <c r="F1369" s="29">
        <v>0</v>
      </c>
      <c r="G1369" s="29">
        <v>0</v>
      </c>
    </row>
    <row r="1370" spans="1:7" ht="15" customHeight="1">
      <c r="A1370" s="38"/>
      <c r="B1370" s="36" t="s">
        <v>9</v>
      </c>
      <c r="C1370" s="29">
        <f t="shared" si="123"/>
        <v>0</v>
      </c>
      <c r="D1370" s="29">
        <v>0</v>
      </c>
      <c r="E1370" s="29">
        <v>0</v>
      </c>
      <c r="F1370" s="29">
        <v>0</v>
      </c>
      <c r="G1370" s="29">
        <v>0</v>
      </c>
    </row>
    <row r="1371" spans="1:7" ht="15" customHeight="1">
      <c r="A1371" s="38"/>
      <c r="B1371" s="36" t="s">
        <v>10</v>
      </c>
      <c r="C1371" s="29">
        <f t="shared" si="123"/>
        <v>0</v>
      </c>
      <c r="D1371" s="29">
        <v>0</v>
      </c>
      <c r="E1371" s="29">
        <v>0</v>
      </c>
      <c r="F1371" s="29">
        <v>0</v>
      </c>
      <c r="G1371" s="29">
        <v>0</v>
      </c>
    </row>
    <row r="1372" spans="1:7" ht="15" customHeight="1">
      <c r="A1372" s="38"/>
      <c r="B1372" s="36" t="s">
        <v>11</v>
      </c>
      <c r="C1372" s="29">
        <f t="shared" si="123"/>
        <v>0</v>
      </c>
      <c r="D1372" s="29">
        <v>0</v>
      </c>
      <c r="E1372" s="29">
        <v>0</v>
      </c>
      <c r="F1372" s="29">
        <v>0</v>
      </c>
      <c r="G1372" s="29">
        <v>0</v>
      </c>
    </row>
    <row r="1373" spans="1:7" ht="15" customHeight="1">
      <c r="A1373" s="38"/>
      <c r="B1373" s="36" t="s">
        <v>585</v>
      </c>
      <c r="C1373" s="29">
        <f t="shared" si="123"/>
        <v>202.3</v>
      </c>
      <c r="D1373" s="29">
        <v>0</v>
      </c>
      <c r="E1373" s="29">
        <v>202.3</v>
      </c>
      <c r="F1373" s="29">
        <v>0</v>
      </c>
      <c r="G1373" s="29">
        <v>0</v>
      </c>
    </row>
    <row r="1374" spans="1:7" ht="15" customHeight="1">
      <c r="A1374" s="38"/>
      <c r="B1374" s="36" t="s">
        <v>586</v>
      </c>
      <c r="C1374" s="29">
        <f t="shared" si="123"/>
        <v>1311.2</v>
      </c>
      <c r="D1374" s="29">
        <v>0</v>
      </c>
      <c r="E1374" s="29">
        <f>202.3+1108.9</f>
        <v>1311.2</v>
      </c>
      <c r="F1374" s="29">
        <v>0</v>
      </c>
      <c r="G1374" s="29">
        <v>0</v>
      </c>
    </row>
    <row r="1375" spans="1:7" ht="15" customHeight="1">
      <c r="A1375" s="38"/>
      <c r="B1375" s="36" t="s">
        <v>587</v>
      </c>
      <c r="C1375" s="29">
        <f>SUM(D1375:G1375)</f>
        <v>1727.7</v>
      </c>
      <c r="D1375" s="29">
        <v>0</v>
      </c>
      <c r="E1375" s="29">
        <f>1311.2+416.5</f>
        <v>1727.7</v>
      </c>
      <c r="F1375" s="29">
        <v>0</v>
      </c>
      <c r="G1375" s="29">
        <v>0</v>
      </c>
    </row>
    <row r="1376" spans="1:7" ht="15" customHeight="1">
      <c r="A1376" s="38"/>
      <c r="B1376" s="36" t="s">
        <v>588</v>
      </c>
      <c r="C1376" s="29">
        <f>SUM(D1376:G1376)</f>
        <v>3050.7</v>
      </c>
      <c r="D1376" s="29">
        <v>0</v>
      </c>
      <c r="E1376" s="29">
        <f>1727.7+1323</f>
        <v>3050.7</v>
      </c>
      <c r="F1376" s="29">
        <v>0</v>
      </c>
      <c r="G1376" s="29">
        <v>0</v>
      </c>
    </row>
    <row r="1377" spans="1:7" ht="15" customHeight="1">
      <c r="A1377" s="39"/>
      <c r="B1377" s="36" t="s">
        <v>589</v>
      </c>
      <c r="C1377" s="29">
        <f>SUM(D1377:G1377)</f>
        <v>3050.7</v>
      </c>
      <c r="D1377" s="29">
        <v>0</v>
      </c>
      <c r="E1377" s="29">
        <v>3050.7</v>
      </c>
      <c r="F1377" s="29">
        <v>0</v>
      </c>
      <c r="G1377" s="29">
        <v>0</v>
      </c>
    </row>
    <row r="1378" spans="1:7" s="3" customFormat="1" ht="31.5" customHeight="1">
      <c r="A1378" s="44" t="s">
        <v>654</v>
      </c>
      <c r="B1378" s="44" t="s">
        <v>655</v>
      </c>
      <c r="C1378" s="29">
        <f>SUM(C1379:C1392)</f>
        <v>135675.5</v>
      </c>
      <c r="D1378" s="29">
        <f>SUM(D1379:D1392)</f>
        <v>0</v>
      </c>
      <c r="E1378" s="29">
        <f>SUM(E1379:E1392)</f>
        <v>135675.5</v>
      </c>
      <c r="F1378" s="29">
        <f>SUM(F1379:F1392)</f>
        <v>0</v>
      </c>
      <c r="G1378" s="29">
        <f>SUM(G1379:G1392)</f>
        <v>0</v>
      </c>
    </row>
    <row r="1379" spans="1:7" ht="15" customHeight="1">
      <c r="A1379" s="38"/>
      <c r="B1379" s="36" t="s">
        <v>296</v>
      </c>
      <c r="C1379" s="29">
        <f aca="true" t="shared" si="124" ref="C1379:C1389">SUM(D1379:G1379)</f>
        <v>0</v>
      </c>
      <c r="D1379" s="29">
        <v>0</v>
      </c>
      <c r="E1379" s="29">
        <v>0</v>
      </c>
      <c r="F1379" s="29">
        <v>0</v>
      </c>
      <c r="G1379" s="29">
        <v>0</v>
      </c>
    </row>
    <row r="1380" spans="1:7" ht="15" customHeight="1">
      <c r="A1380" s="38"/>
      <c r="B1380" s="36" t="s">
        <v>220</v>
      </c>
      <c r="C1380" s="29">
        <f t="shared" si="124"/>
        <v>0</v>
      </c>
      <c r="D1380" s="29">
        <v>0</v>
      </c>
      <c r="E1380" s="29">
        <v>0</v>
      </c>
      <c r="F1380" s="29">
        <v>0</v>
      </c>
      <c r="G1380" s="29">
        <v>0</v>
      </c>
    </row>
    <row r="1381" spans="1:7" ht="15" customHeight="1">
      <c r="A1381" s="38"/>
      <c r="B1381" s="36" t="s">
        <v>221</v>
      </c>
      <c r="C1381" s="29">
        <f t="shared" si="124"/>
        <v>0</v>
      </c>
      <c r="D1381" s="29">
        <v>0</v>
      </c>
      <c r="E1381" s="29">
        <v>0</v>
      </c>
      <c r="F1381" s="29">
        <v>0</v>
      </c>
      <c r="G1381" s="29">
        <v>0</v>
      </c>
    </row>
    <row r="1382" spans="1:7" ht="15" customHeight="1">
      <c r="A1382" s="38"/>
      <c r="B1382" s="36" t="s">
        <v>222</v>
      </c>
      <c r="C1382" s="29">
        <f t="shared" si="124"/>
        <v>0</v>
      </c>
      <c r="D1382" s="29">
        <v>0</v>
      </c>
      <c r="E1382" s="29">
        <v>0</v>
      </c>
      <c r="F1382" s="29">
        <v>0</v>
      </c>
      <c r="G1382" s="29">
        <v>0</v>
      </c>
    </row>
    <row r="1383" spans="1:7" ht="15" customHeight="1">
      <c r="A1383" s="38"/>
      <c r="B1383" s="36" t="s">
        <v>223</v>
      </c>
      <c r="C1383" s="29">
        <f t="shared" si="124"/>
        <v>0</v>
      </c>
      <c r="D1383" s="29">
        <v>0</v>
      </c>
      <c r="E1383" s="29">
        <v>0</v>
      </c>
      <c r="F1383" s="29">
        <v>0</v>
      </c>
      <c r="G1383" s="29">
        <v>0</v>
      </c>
    </row>
    <row r="1384" spans="1:7" ht="15" customHeight="1">
      <c r="A1384" s="38"/>
      <c r="B1384" s="36" t="s">
        <v>224</v>
      </c>
      <c r="C1384" s="29">
        <f t="shared" si="124"/>
        <v>0</v>
      </c>
      <c r="D1384" s="29">
        <v>0</v>
      </c>
      <c r="E1384" s="29">
        <v>0</v>
      </c>
      <c r="F1384" s="29">
        <v>0</v>
      </c>
      <c r="G1384" s="29">
        <v>0</v>
      </c>
    </row>
    <row r="1385" spans="1:7" ht="15" customHeight="1">
      <c r="A1385" s="38"/>
      <c r="B1385" s="36" t="s">
        <v>9</v>
      </c>
      <c r="C1385" s="29">
        <f t="shared" si="124"/>
        <v>0</v>
      </c>
      <c r="D1385" s="29">
        <v>0</v>
      </c>
      <c r="E1385" s="29">
        <v>0</v>
      </c>
      <c r="F1385" s="29">
        <v>0</v>
      </c>
      <c r="G1385" s="29">
        <v>0</v>
      </c>
    </row>
    <row r="1386" spans="1:7" ht="15" customHeight="1">
      <c r="A1386" s="38"/>
      <c r="B1386" s="36" t="s">
        <v>10</v>
      </c>
      <c r="C1386" s="29">
        <f t="shared" si="124"/>
        <v>0</v>
      </c>
      <c r="D1386" s="29">
        <v>0</v>
      </c>
      <c r="E1386" s="29">
        <v>0</v>
      </c>
      <c r="F1386" s="29">
        <v>0</v>
      </c>
      <c r="G1386" s="29">
        <v>0</v>
      </c>
    </row>
    <row r="1387" spans="1:7" ht="15" customHeight="1">
      <c r="A1387" s="38"/>
      <c r="B1387" s="36" t="s">
        <v>11</v>
      </c>
      <c r="C1387" s="29">
        <f t="shared" si="124"/>
        <v>0</v>
      </c>
      <c r="D1387" s="29">
        <v>0</v>
      </c>
      <c r="E1387" s="29">
        <v>0</v>
      </c>
      <c r="F1387" s="29">
        <v>0</v>
      </c>
      <c r="G1387" s="29">
        <v>0</v>
      </c>
    </row>
    <row r="1388" spans="1:7" ht="15" customHeight="1">
      <c r="A1388" s="38"/>
      <c r="B1388" s="36" t="s">
        <v>585</v>
      </c>
      <c r="C1388" s="29">
        <f t="shared" si="124"/>
        <v>27135.1</v>
      </c>
      <c r="D1388" s="29">
        <v>0</v>
      </c>
      <c r="E1388" s="29">
        <v>27135.1</v>
      </c>
      <c r="F1388" s="29">
        <v>0</v>
      </c>
      <c r="G1388" s="29">
        <v>0</v>
      </c>
    </row>
    <row r="1389" spans="1:7" ht="15" customHeight="1">
      <c r="A1389" s="38"/>
      <c r="B1389" s="36" t="s">
        <v>586</v>
      </c>
      <c r="C1389" s="29">
        <f t="shared" si="124"/>
        <v>27135.1</v>
      </c>
      <c r="D1389" s="29">
        <v>0</v>
      </c>
      <c r="E1389" s="29">
        <v>27135.1</v>
      </c>
      <c r="F1389" s="29">
        <v>0</v>
      </c>
      <c r="G1389" s="29">
        <v>0</v>
      </c>
    </row>
    <row r="1390" spans="1:7" ht="15" customHeight="1">
      <c r="A1390" s="38"/>
      <c r="B1390" s="36" t="s">
        <v>587</v>
      </c>
      <c r="C1390" s="29">
        <f>SUM(D1390:G1390)</f>
        <v>27135.1</v>
      </c>
      <c r="D1390" s="29">
        <v>0</v>
      </c>
      <c r="E1390" s="29">
        <v>27135.1</v>
      </c>
      <c r="F1390" s="29">
        <v>0</v>
      </c>
      <c r="G1390" s="29">
        <v>0</v>
      </c>
    </row>
    <row r="1391" spans="1:7" ht="15" customHeight="1">
      <c r="A1391" s="38"/>
      <c r="B1391" s="36" t="s">
        <v>588</v>
      </c>
      <c r="C1391" s="29">
        <f>SUM(D1391:G1391)</f>
        <v>27135.1</v>
      </c>
      <c r="D1391" s="29">
        <v>0</v>
      </c>
      <c r="E1391" s="29">
        <v>27135.1</v>
      </c>
      <c r="F1391" s="29">
        <v>0</v>
      </c>
      <c r="G1391" s="29">
        <v>0</v>
      </c>
    </row>
    <row r="1392" spans="1:7" ht="15" customHeight="1">
      <c r="A1392" s="39"/>
      <c r="B1392" s="36" t="s">
        <v>589</v>
      </c>
      <c r="C1392" s="29">
        <f>SUM(D1392:G1392)</f>
        <v>27135.1</v>
      </c>
      <c r="D1392" s="29">
        <v>0</v>
      </c>
      <c r="E1392" s="29">
        <v>27135.1</v>
      </c>
      <c r="F1392" s="29">
        <v>0</v>
      </c>
      <c r="G1392" s="29">
        <v>0</v>
      </c>
    </row>
    <row r="1393" spans="1:7" s="3" customFormat="1" ht="46.5" customHeight="1">
      <c r="A1393" s="43" t="s">
        <v>162</v>
      </c>
      <c r="B1393" s="44" t="s">
        <v>426</v>
      </c>
      <c r="C1393" s="29">
        <f>SUM(C1394:C1407)</f>
        <v>971.0000000000001</v>
      </c>
      <c r="D1393" s="29">
        <f>SUM(D1394:D1407)</f>
        <v>200.1</v>
      </c>
      <c r="E1393" s="29">
        <f>SUM(E1394:E1407)</f>
        <v>30.700000000000003</v>
      </c>
      <c r="F1393" s="29">
        <f>SUM(F1394:F1407)</f>
        <v>540.2</v>
      </c>
      <c r="G1393" s="29">
        <f>SUM(G1394:G1407)</f>
        <v>200</v>
      </c>
    </row>
    <row r="1394" spans="1:7" ht="15" customHeight="1">
      <c r="A1394" s="38"/>
      <c r="B1394" s="36" t="s">
        <v>296</v>
      </c>
      <c r="C1394" s="29">
        <f aca="true" t="shared" si="125" ref="C1394:C1404">SUM(D1394:G1394)</f>
        <v>0</v>
      </c>
      <c r="D1394" s="29">
        <v>0</v>
      </c>
      <c r="E1394" s="29">
        <v>0</v>
      </c>
      <c r="F1394" s="29">
        <v>0</v>
      </c>
      <c r="G1394" s="29">
        <v>0</v>
      </c>
    </row>
    <row r="1395" spans="1:7" ht="15" customHeight="1">
      <c r="A1395" s="38"/>
      <c r="B1395" s="36" t="s">
        <v>220</v>
      </c>
      <c r="C1395" s="29">
        <f t="shared" si="125"/>
        <v>0</v>
      </c>
      <c r="D1395" s="29">
        <v>0</v>
      </c>
      <c r="E1395" s="29">
        <v>0</v>
      </c>
      <c r="F1395" s="29">
        <v>0</v>
      </c>
      <c r="G1395" s="29">
        <v>0</v>
      </c>
    </row>
    <row r="1396" spans="1:7" ht="15" customHeight="1">
      <c r="A1396" s="38"/>
      <c r="B1396" s="36" t="s">
        <v>221</v>
      </c>
      <c r="C1396" s="29">
        <f t="shared" si="125"/>
        <v>30</v>
      </c>
      <c r="D1396" s="29">
        <v>0</v>
      </c>
      <c r="E1396" s="29">
        <v>0</v>
      </c>
      <c r="F1396" s="29">
        <v>30</v>
      </c>
      <c r="G1396" s="29">
        <v>0</v>
      </c>
    </row>
    <row r="1397" spans="1:7" ht="15" customHeight="1">
      <c r="A1397" s="38"/>
      <c r="B1397" s="36" t="s">
        <v>222</v>
      </c>
      <c r="C1397" s="29">
        <f t="shared" si="125"/>
        <v>320.20000000000005</v>
      </c>
      <c r="D1397" s="29">
        <v>43.2</v>
      </c>
      <c r="E1397" s="29">
        <v>13.9</v>
      </c>
      <c r="F1397" s="29">
        <v>263.1</v>
      </c>
      <c r="G1397" s="29">
        <v>0</v>
      </c>
    </row>
    <row r="1398" spans="1:7" ht="15" customHeight="1">
      <c r="A1398" s="38"/>
      <c r="B1398" s="36" t="s">
        <v>223</v>
      </c>
      <c r="C1398" s="29">
        <f t="shared" si="125"/>
        <v>90.9</v>
      </c>
      <c r="D1398" s="29">
        <v>45.9</v>
      </c>
      <c r="E1398" s="29">
        <v>8.3</v>
      </c>
      <c r="F1398" s="29">
        <v>36.7</v>
      </c>
      <c r="G1398" s="29">
        <v>0</v>
      </c>
    </row>
    <row r="1399" spans="1:7" ht="15" customHeight="1">
      <c r="A1399" s="38"/>
      <c r="B1399" s="36" t="s">
        <v>224</v>
      </c>
      <c r="C1399" s="29">
        <f t="shared" si="125"/>
        <v>269.8</v>
      </c>
      <c r="D1399" s="29">
        <v>40</v>
      </c>
      <c r="E1399" s="29">
        <v>8.5</v>
      </c>
      <c r="F1399" s="29">
        <v>121.3</v>
      </c>
      <c r="G1399" s="29">
        <v>100</v>
      </c>
    </row>
    <row r="1400" spans="1:7" ht="15" customHeight="1">
      <c r="A1400" s="38"/>
      <c r="B1400" s="36" t="s">
        <v>9</v>
      </c>
      <c r="C1400" s="29">
        <f t="shared" si="125"/>
        <v>260.1</v>
      </c>
      <c r="D1400" s="29">
        <v>71</v>
      </c>
      <c r="E1400" s="29">
        <v>0</v>
      </c>
      <c r="F1400" s="29">
        <v>89.1</v>
      </c>
      <c r="G1400" s="29">
        <v>100</v>
      </c>
    </row>
    <row r="1401" spans="1:7" ht="15" customHeight="1">
      <c r="A1401" s="38"/>
      <c r="B1401" s="36" t="s">
        <v>10</v>
      </c>
      <c r="C1401" s="29">
        <f t="shared" si="125"/>
        <v>0</v>
      </c>
      <c r="D1401" s="29">
        <v>0</v>
      </c>
      <c r="E1401" s="29">
        <v>0</v>
      </c>
      <c r="F1401" s="29">
        <v>0</v>
      </c>
      <c r="G1401" s="29">
        <v>0</v>
      </c>
    </row>
    <row r="1402" spans="1:7" ht="15" customHeight="1">
      <c r="A1402" s="38"/>
      <c r="B1402" s="36" t="s">
        <v>11</v>
      </c>
      <c r="C1402" s="29">
        <f t="shared" si="125"/>
        <v>0</v>
      </c>
      <c r="D1402" s="29">
        <v>0</v>
      </c>
      <c r="E1402" s="29">
        <v>0</v>
      </c>
      <c r="F1402" s="29">
        <v>0</v>
      </c>
      <c r="G1402" s="29">
        <v>0</v>
      </c>
    </row>
    <row r="1403" spans="1:7" ht="15" customHeight="1">
      <c r="A1403" s="38"/>
      <c r="B1403" s="36" t="s">
        <v>585</v>
      </c>
      <c r="C1403" s="29">
        <f t="shared" si="125"/>
        <v>0</v>
      </c>
      <c r="D1403" s="29">
        <v>0</v>
      </c>
      <c r="E1403" s="29">
        <v>0</v>
      </c>
      <c r="F1403" s="29">
        <v>0</v>
      </c>
      <c r="G1403" s="29">
        <v>0</v>
      </c>
    </row>
    <row r="1404" spans="1:7" ht="15" customHeight="1">
      <c r="A1404" s="38"/>
      <c r="B1404" s="36" t="s">
        <v>586</v>
      </c>
      <c r="C1404" s="29">
        <f t="shared" si="125"/>
        <v>0</v>
      </c>
      <c r="D1404" s="29">
        <v>0</v>
      </c>
      <c r="E1404" s="29">
        <v>0</v>
      </c>
      <c r="F1404" s="29">
        <v>0</v>
      </c>
      <c r="G1404" s="29">
        <v>0</v>
      </c>
    </row>
    <row r="1405" spans="1:7" ht="15" customHeight="1">
      <c r="A1405" s="38"/>
      <c r="B1405" s="36" t="s">
        <v>587</v>
      </c>
      <c r="C1405" s="29">
        <f>SUM(D1405:G1405)</f>
        <v>0</v>
      </c>
      <c r="D1405" s="29">
        <v>0</v>
      </c>
      <c r="E1405" s="29">
        <v>0</v>
      </c>
      <c r="F1405" s="29">
        <v>0</v>
      </c>
      <c r="G1405" s="29">
        <v>0</v>
      </c>
    </row>
    <row r="1406" spans="1:7" ht="15" customHeight="1">
      <c r="A1406" s="38"/>
      <c r="B1406" s="36" t="s">
        <v>588</v>
      </c>
      <c r="C1406" s="29">
        <f>SUM(D1406:G1406)</f>
        <v>0</v>
      </c>
      <c r="D1406" s="29">
        <v>0</v>
      </c>
      <c r="E1406" s="29">
        <v>0</v>
      </c>
      <c r="F1406" s="29">
        <v>0</v>
      </c>
      <c r="G1406" s="29">
        <v>0</v>
      </c>
    </row>
    <row r="1407" spans="1:7" ht="15" customHeight="1">
      <c r="A1407" s="39"/>
      <c r="B1407" s="36" t="s">
        <v>589</v>
      </c>
      <c r="C1407" s="29">
        <f>SUM(D1407:G1407)</f>
        <v>0</v>
      </c>
      <c r="D1407" s="29">
        <v>0</v>
      </c>
      <c r="E1407" s="29">
        <v>0</v>
      </c>
      <c r="F1407" s="29">
        <v>0</v>
      </c>
      <c r="G1407" s="29">
        <v>0</v>
      </c>
    </row>
    <row r="1408" spans="1:7" s="3" customFormat="1" ht="33" customHeight="1">
      <c r="A1408" s="41" t="s">
        <v>329</v>
      </c>
      <c r="B1408" s="26" t="s">
        <v>384</v>
      </c>
      <c r="C1408" s="30"/>
      <c r="D1408" s="30"/>
      <c r="E1408" s="30"/>
      <c r="F1408" s="30"/>
      <c r="G1408" s="30"/>
    </row>
    <row r="1409" spans="1:7" s="3" customFormat="1" ht="16.5" customHeight="1">
      <c r="A1409" s="139" t="s">
        <v>330</v>
      </c>
      <c r="B1409" s="134" t="s">
        <v>557</v>
      </c>
      <c r="C1409" s="133"/>
      <c r="D1409" s="133"/>
      <c r="E1409" s="133"/>
      <c r="F1409" s="133"/>
      <c r="G1409" s="133"/>
    </row>
    <row r="1410" spans="1:7" ht="15" customHeight="1" hidden="1">
      <c r="A1410" s="25"/>
      <c r="B1410" s="27" t="s">
        <v>296</v>
      </c>
      <c r="C1410" s="29"/>
      <c r="D1410" s="29"/>
      <c r="E1410" s="29"/>
      <c r="F1410" s="29"/>
      <c r="G1410" s="29"/>
    </row>
    <row r="1411" spans="1:7" ht="15" customHeight="1" hidden="1">
      <c r="A1411" s="25"/>
      <c r="B1411" s="27" t="s">
        <v>220</v>
      </c>
      <c r="C1411" s="29"/>
      <c r="D1411" s="29"/>
      <c r="E1411" s="29"/>
      <c r="F1411" s="29"/>
      <c r="G1411" s="29"/>
    </row>
    <row r="1412" spans="1:7" ht="15" customHeight="1" hidden="1">
      <c r="A1412" s="25"/>
      <c r="B1412" s="27" t="s">
        <v>221</v>
      </c>
      <c r="C1412" s="29"/>
      <c r="D1412" s="29"/>
      <c r="E1412" s="29"/>
      <c r="F1412" s="29"/>
      <c r="G1412" s="29"/>
    </row>
    <row r="1413" spans="1:7" ht="15" customHeight="1" hidden="1">
      <c r="A1413" s="25"/>
      <c r="B1413" s="27" t="s">
        <v>222</v>
      </c>
      <c r="C1413" s="29"/>
      <c r="D1413" s="29"/>
      <c r="E1413" s="29"/>
      <c r="F1413" s="29"/>
      <c r="G1413" s="29"/>
    </row>
    <row r="1414" spans="1:7" ht="15" customHeight="1" hidden="1">
      <c r="A1414" s="25"/>
      <c r="B1414" s="27" t="s">
        <v>223</v>
      </c>
      <c r="C1414" s="29"/>
      <c r="D1414" s="29"/>
      <c r="E1414" s="29"/>
      <c r="F1414" s="29"/>
      <c r="G1414" s="29"/>
    </row>
    <row r="1415" spans="1:7" ht="15" customHeight="1" hidden="1">
      <c r="A1415" s="25"/>
      <c r="B1415" s="27" t="s">
        <v>224</v>
      </c>
      <c r="C1415" s="29"/>
      <c r="D1415" s="29"/>
      <c r="E1415" s="29"/>
      <c r="F1415" s="29"/>
      <c r="G1415" s="29"/>
    </row>
    <row r="1416" spans="1:7" ht="15" customHeight="1" hidden="1">
      <c r="A1416" s="25"/>
      <c r="B1416" s="27" t="s">
        <v>9</v>
      </c>
      <c r="C1416" s="29"/>
      <c r="D1416" s="29"/>
      <c r="E1416" s="29"/>
      <c r="F1416" s="29"/>
      <c r="G1416" s="29"/>
    </row>
    <row r="1417" spans="1:7" ht="15" customHeight="1" hidden="1">
      <c r="A1417" s="25"/>
      <c r="B1417" s="27" t="s">
        <v>10</v>
      </c>
      <c r="C1417" s="29"/>
      <c r="D1417" s="29"/>
      <c r="E1417" s="29"/>
      <c r="F1417" s="29"/>
      <c r="G1417" s="29"/>
    </row>
    <row r="1418" spans="1:7" ht="15" customHeight="1" hidden="1">
      <c r="A1418" s="25"/>
      <c r="B1418" s="27" t="s">
        <v>11</v>
      </c>
      <c r="C1418" s="29"/>
      <c r="D1418" s="29"/>
      <c r="E1418" s="29"/>
      <c r="F1418" s="29"/>
      <c r="G1418" s="29"/>
    </row>
    <row r="1419" spans="1:7" ht="15" customHeight="1" hidden="1">
      <c r="A1419" s="25"/>
      <c r="B1419" s="27" t="s">
        <v>585</v>
      </c>
      <c r="C1419" s="29">
        <f>SUM(D1419:G1419)</f>
        <v>0</v>
      </c>
      <c r="D1419" s="29">
        <v>0</v>
      </c>
      <c r="E1419" s="29">
        <v>0</v>
      </c>
      <c r="F1419" s="29">
        <v>0</v>
      </c>
      <c r="G1419" s="29">
        <v>0</v>
      </c>
    </row>
    <row r="1420" spans="1:7" ht="15" customHeight="1" hidden="1">
      <c r="A1420" s="25"/>
      <c r="B1420" s="27" t="s">
        <v>586</v>
      </c>
      <c r="C1420" s="29">
        <f>SUM(D1420:G1420)</f>
        <v>0</v>
      </c>
      <c r="D1420" s="29">
        <v>0</v>
      </c>
      <c r="E1420" s="29">
        <v>0</v>
      </c>
      <c r="F1420" s="29">
        <v>0</v>
      </c>
      <c r="G1420" s="29">
        <v>0</v>
      </c>
    </row>
    <row r="1421" spans="1:7" ht="15" customHeight="1" hidden="1">
      <c r="A1421" s="25"/>
      <c r="B1421" s="27" t="s">
        <v>587</v>
      </c>
      <c r="C1421" s="29">
        <f>SUM(D1421:G1421)</f>
        <v>0</v>
      </c>
      <c r="D1421" s="29">
        <v>0</v>
      </c>
      <c r="E1421" s="29">
        <v>0</v>
      </c>
      <c r="F1421" s="29">
        <v>0</v>
      </c>
      <c r="G1421" s="29">
        <v>0</v>
      </c>
    </row>
    <row r="1422" spans="1:7" ht="15" customHeight="1" hidden="1">
      <c r="A1422" s="25"/>
      <c r="B1422" s="27" t="s">
        <v>588</v>
      </c>
      <c r="C1422" s="29">
        <f>SUM(D1422:G1422)</f>
        <v>0</v>
      </c>
      <c r="D1422" s="29">
        <v>0</v>
      </c>
      <c r="E1422" s="29">
        <v>0</v>
      </c>
      <c r="F1422" s="29">
        <v>0</v>
      </c>
      <c r="G1422" s="29">
        <v>0</v>
      </c>
    </row>
    <row r="1423" spans="1:7" ht="15" customHeight="1" hidden="1">
      <c r="A1423" s="25"/>
      <c r="B1423" s="27" t="s">
        <v>589</v>
      </c>
      <c r="C1423" s="29">
        <f>SUM(D1423:G1423)</f>
        <v>0</v>
      </c>
      <c r="D1423" s="29">
        <v>0</v>
      </c>
      <c r="E1423" s="29">
        <v>0</v>
      </c>
      <c r="F1423" s="29">
        <v>0</v>
      </c>
      <c r="G1423" s="29">
        <v>0</v>
      </c>
    </row>
    <row r="1424" spans="1:7" s="3" customFormat="1" ht="49.5" customHeight="1">
      <c r="A1424" s="43" t="s">
        <v>117</v>
      </c>
      <c r="B1424" s="134" t="s">
        <v>106</v>
      </c>
      <c r="C1424" s="29">
        <f>SUM(C1425:C1438)</f>
        <v>138827.3</v>
      </c>
      <c r="D1424" s="29">
        <f>SUM(D1425:D1438)</f>
        <v>138827.3</v>
      </c>
      <c r="E1424" s="29">
        <f>SUM(E1425:E1438)</f>
        <v>0</v>
      </c>
      <c r="F1424" s="29">
        <f>SUM(F1425:F1438)</f>
        <v>0</v>
      </c>
      <c r="G1424" s="29">
        <f>SUM(G1425:G1438)</f>
        <v>0</v>
      </c>
    </row>
    <row r="1425" spans="1:7" ht="15" customHeight="1">
      <c r="A1425" s="38"/>
      <c r="B1425" s="36" t="s">
        <v>296</v>
      </c>
      <c r="C1425" s="29">
        <f aca="true" t="shared" si="126" ref="C1425:C1435">SUM(D1425:G1425)</f>
        <v>0</v>
      </c>
      <c r="D1425" s="29">
        <v>0</v>
      </c>
      <c r="E1425" s="29">
        <v>0</v>
      </c>
      <c r="F1425" s="29">
        <v>0</v>
      </c>
      <c r="G1425" s="29">
        <v>0</v>
      </c>
    </row>
    <row r="1426" spans="1:7" ht="15" customHeight="1">
      <c r="A1426" s="38"/>
      <c r="B1426" s="36" t="s">
        <v>220</v>
      </c>
      <c r="C1426" s="29">
        <f t="shared" si="126"/>
        <v>804.4</v>
      </c>
      <c r="D1426" s="29">
        <v>804.4</v>
      </c>
      <c r="E1426" s="29">
        <v>0</v>
      </c>
      <c r="F1426" s="29">
        <v>0</v>
      </c>
      <c r="G1426" s="29">
        <v>0</v>
      </c>
    </row>
    <row r="1427" spans="1:7" ht="15" customHeight="1">
      <c r="A1427" s="38"/>
      <c r="B1427" s="36" t="s">
        <v>221</v>
      </c>
      <c r="C1427" s="29">
        <f t="shared" si="126"/>
        <v>43114.8</v>
      </c>
      <c r="D1427" s="29">
        <v>43114.8</v>
      </c>
      <c r="E1427" s="29">
        <v>0</v>
      </c>
      <c r="F1427" s="29">
        <v>0</v>
      </c>
      <c r="G1427" s="29">
        <v>0</v>
      </c>
    </row>
    <row r="1428" spans="1:7" ht="15" customHeight="1">
      <c r="A1428" s="38"/>
      <c r="B1428" s="36" t="s">
        <v>222</v>
      </c>
      <c r="C1428" s="29">
        <f t="shared" si="126"/>
        <v>45960.3</v>
      </c>
      <c r="D1428" s="29">
        <v>45960.3</v>
      </c>
      <c r="E1428" s="29">
        <v>0</v>
      </c>
      <c r="F1428" s="29">
        <v>0</v>
      </c>
      <c r="G1428" s="29">
        <v>0</v>
      </c>
    </row>
    <row r="1429" spans="1:7" ht="15" customHeight="1">
      <c r="A1429" s="38"/>
      <c r="B1429" s="36" t="s">
        <v>223</v>
      </c>
      <c r="C1429" s="29">
        <f t="shared" si="126"/>
        <v>48947.8</v>
      </c>
      <c r="D1429" s="29">
        <v>48947.8</v>
      </c>
      <c r="E1429" s="29">
        <v>0</v>
      </c>
      <c r="F1429" s="29">
        <v>0</v>
      </c>
      <c r="G1429" s="29">
        <v>0</v>
      </c>
    </row>
    <row r="1430" spans="1:7" ht="15" customHeight="1">
      <c r="A1430" s="38"/>
      <c r="B1430" s="36" t="s">
        <v>224</v>
      </c>
      <c r="C1430" s="29">
        <f t="shared" si="126"/>
        <v>0</v>
      </c>
      <c r="D1430" s="29">
        <v>0</v>
      </c>
      <c r="E1430" s="29">
        <v>0</v>
      </c>
      <c r="F1430" s="29">
        <v>0</v>
      </c>
      <c r="G1430" s="29">
        <v>0</v>
      </c>
    </row>
    <row r="1431" spans="1:7" ht="15" customHeight="1">
      <c r="A1431" s="38"/>
      <c r="B1431" s="36" t="s">
        <v>9</v>
      </c>
      <c r="C1431" s="29">
        <f t="shared" si="126"/>
        <v>0</v>
      </c>
      <c r="D1431" s="29">
        <v>0</v>
      </c>
      <c r="E1431" s="29">
        <v>0</v>
      </c>
      <c r="F1431" s="29">
        <v>0</v>
      </c>
      <c r="G1431" s="29">
        <v>0</v>
      </c>
    </row>
    <row r="1432" spans="1:7" ht="15" customHeight="1">
      <c r="A1432" s="38"/>
      <c r="B1432" s="36" t="s">
        <v>10</v>
      </c>
      <c r="C1432" s="29">
        <f t="shared" si="126"/>
        <v>0</v>
      </c>
      <c r="D1432" s="29">
        <v>0</v>
      </c>
      <c r="E1432" s="29">
        <v>0</v>
      </c>
      <c r="F1432" s="29">
        <v>0</v>
      </c>
      <c r="G1432" s="29">
        <v>0</v>
      </c>
    </row>
    <row r="1433" spans="1:7" ht="15" customHeight="1">
      <c r="A1433" s="38"/>
      <c r="B1433" s="36" t="s">
        <v>11</v>
      </c>
      <c r="C1433" s="29">
        <f t="shared" si="126"/>
        <v>0</v>
      </c>
      <c r="D1433" s="29">
        <v>0</v>
      </c>
      <c r="E1433" s="29">
        <v>0</v>
      </c>
      <c r="F1433" s="29">
        <v>0</v>
      </c>
      <c r="G1433" s="29">
        <v>0</v>
      </c>
    </row>
    <row r="1434" spans="1:7" ht="15" customHeight="1">
      <c r="A1434" s="38"/>
      <c r="B1434" s="36" t="s">
        <v>585</v>
      </c>
      <c r="C1434" s="29">
        <f t="shared" si="126"/>
        <v>0</v>
      </c>
      <c r="D1434" s="29">
        <v>0</v>
      </c>
      <c r="E1434" s="29">
        <v>0</v>
      </c>
      <c r="F1434" s="29">
        <v>0</v>
      </c>
      <c r="G1434" s="29">
        <v>0</v>
      </c>
    </row>
    <row r="1435" spans="1:7" ht="15" customHeight="1">
      <c r="A1435" s="38"/>
      <c r="B1435" s="36" t="s">
        <v>586</v>
      </c>
      <c r="C1435" s="29">
        <f t="shared" si="126"/>
        <v>0</v>
      </c>
      <c r="D1435" s="29">
        <v>0</v>
      </c>
      <c r="E1435" s="29">
        <v>0</v>
      </c>
      <c r="F1435" s="29">
        <v>0</v>
      </c>
      <c r="G1435" s="29">
        <v>0</v>
      </c>
    </row>
    <row r="1436" spans="1:7" ht="15" customHeight="1">
      <c r="A1436" s="38"/>
      <c r="B1436" s="36" t="s">
        <v>587</v>
      </c>
      <c r="C1436" s="29">
        <f>SUM(D1436:G1436)</f>
        <v>0</v>
      </c>
      <c r="D1436" s="29">
        <v>0</v>
      </c>
      <c r="E1436" s="29">
        <v>0</v>
      </c>
      <c r="F1436" s="29">
        <v>0</v>
      </c>
      <c r="G1436" s="29">
        <v>0</v>
      </c>
    </row>
    <row r="1437" spans="1:7" ht="15" customHeight="1">
      <c r="A1437" s="38"/>
      <c r="B1437" s="36" t="s">
        <v>588</v>
      </c>
      <c r="C1437" s="29">
        <f>SUM(D1437:G1437)</f>
        <v>0</v>
      </c>
      <c r="D1437" s="29">
        <v>0</v>
      </c>
      <c r="E1437" s="29">
        <v>0</v>
      </c>
      <c r="F1437" s="29">
        <v>0</v>
      </c>
      <c r="G1437" s="29">
        <v>0</v>
      </c>
    </row>
    <row r="1438" spans="1:7" ht="15" customHeight="1">
      <c r="A1438" s="39"/>
      <c r="B1438" s="36" t="s">
        <v>589</v>
      </c>
      <c r="C1438" s="29">
        <f>SUM(D1438:G1438)</f>
        <v>0</v>
      </c>
      <c r="D1438" s="29">
        <v>0</v>
      </c>
      <c r="E1438" s="29">
        <v>0</v>
      </c>
      <c r="F1438" s="29">
        <v>0</v>
      </c>
      <c r="G1438" s="29">
        <v>0</v>
      </c>
    </row>
    <row r="1439" spans="1:7" s="3" customFormat="1" ht="30.75" customHeight="1">
      <c r="A1439" s="43" t="s">
        <v>186</v>
      </c>
      <c r="B1439" s="44" t="s">
        <v>435</v>
      </c>
      <c r="C1439" s="29">
        <f>SUM(C1440:C1453)</f>
        <v>375610.8</v>
      </c>
      <c r="D1439" s="29">
        <f>SUM(D1440:D1453)</f>
        <v>375610.8</v>
      </c>
      <c r="E1439" s="29">
        <f>SUM(E1440:E1453)</f>
        <v>0</v>
      </c>
      <c r="F1439" s="29">
        <f>SUM(F1440:F1453)</f>
        <v>0</v>
      </c>
      <c r="G1439" s="29">
        <f>SUM(G1440:G1453)</f>
        <v>0</v>
      </c>
    </row>
    <row r="1440" spans="1:7" ht="15" customHeight="1">
      <c r="A1440" s="38"/>
      <c r="B1440" s="36" t="s">
        <v>296</v>
      </c>
      <c r="C1440" s="29">
        <f aca="true" t="shared" si="127" ref="C1440:C1450">SUM(D1440:G1440)</f>
        <v>24169.2</v>
      </c>
      <c r="D1440" s="29">
        <v>24169.2</v>
      </c>
      <c r="E1440" s="29">
        <v>0</v>
      </c>
      <c r="F1440" s="29">
        <v>0</v>
      </c>
      <c r="G1440" s="29">
        <v>0</v>
      </c>
    </row>
    <row r="1441" spans="1:7" ht="15" customHeight="1">
      <c r="A1441" s="38"/>
      <c r="B1441" s="36" t="s">
        <v>220</v>
      </c>
      <c r="C1441" s="29">
        <f t="shared" si="127"/>
        <v>65755.3</v>
      </c>
      <c r="D1441" s="29">
        <v>65755.3</v>
      </c>
      <c r="E1441" s="29">
        <v>0</v>
      </c>
      <c r="F1441" s="29">
        <v>0</v>
      </c>
      <c r="G1441" s="29">
        <v>0</v>
      </c>
    </row>
    <row r="1442" spans="1:7" ht="15" customHeight="1">
      <c r="A1442" s="38"/>
      <c r="B1442" s="36" t="s">
        <v>221</v>
      </c>
      <c r="C1442" s="29">
        <f t="shared" si="127"/>
        <v>70423.8</v>
      </c>
      <c r="D1442" s="29">
        <v>70423.8</v>
      </c>
      <c r="E1442" s="29">
        <v>0</v>
      </c>
      <c r="F1442" s="29">
        <v>0</v>
      </c>
      <c r="G1442" s="29">
        <v>0</v>
      </c>
    </row>
    <row r="1443" spans="1:7" ht="15" customHeight="1">
      <c r="A1443" s="38"/>
      <c r="B1443" s="36" t="s">
        <v>222</v>
      </c>
      <c r="C1443" s="29">
        <f t="shared" si="127"/>
        <v>24990.7</v>
      </c>
      <c r="D1443" s="29">
        <v>24990.7</v>
      </c>
      <c r="E1443" s="29">
        <v>0</v>
      </c>
      <c r="F1443" s="29">
        <v>0</v>
      </c>
      <c r="G1443" s="29">
        <v>0</v>
      </c>
    </row>
    <row r="1444" spans="1:7" ht="15" customHeight="1">
      <c r="A1444" s="38"/>
      <c r="B1444" s="36" t="s">
        <v>223</v>
      </c>
      <c r="C1444" s="29">
        <f t="shared" si="127"/>
        <v>21032.8</v>
      </c>
      <c r="D1444" s="29">
        <v>21032.8</v>
      </c>
      <c r="E1444" s="29">
        <v>0</v>
      </c>
      <c r="F1444" s="29">
        <v>0</v>
      </c>
      <c r="G1444" s="29">
        <v>0</v>
      </c>
    </row>
    <row r="1445" spans="1:7" ht="15" customHeight="1">
      <c r="A1445" s="38"/>
      <c r="B1445" s="36" t="s">
        <v>224</v>
      </c>
      <c r="C1445" s="29">
        <f t="shared" si="127"/>
        <v>113300</v>
      </c>
      <c r="D1445" s="29">
        <v>113300</v>
      </c>
      <c r="E1445" s="29">
        <v>0</v>
      </c>
      <c r="F1445" s="29">
        <v>0</v>
      </c>
      <c r="G1445" s="29">
        <v>0</v>
      </c>
    </row>
    <row r="1446" spans="1:7" ht="15" customHeight="1">
      <c r="A1446" s="38"/>
      <c r="B1446" s="36" t="s">
        <v>9</v>
      </c>
      <c r="C1446" s="29">
        <f t="shared" si="127"/>
        <v>55939</v>
      </c>
      <c r="D1446" s="29">
        <v>55939</v>
      </c>
      <c r="E1446" s="29">
        <v>0</v>
      </c>
      <c r="F1446" s="29">
        <v>0</v>
      </c>
      <c r="G1446" s="29">
        <v>0</v>
      </c>
    </row>
    <row r="1447" spans="1:7" ht="15" customHeight="1">
      <c r="A1447" s="38"/>
      <c r="B1447" s="36" t="s">
        <v>10</v>
      </c>
      <c r="C1447" s="29">
        <f t="shared" si="127"/>
        <v>0</v>
      </c>
      <c r="D1447" s="29">
        <v>0</v>
      </c>
      <c r="E1447" s="29">
        <v>0</v>
      </c>
      <c r="F1447" s="29">
        <v>0</v>
      </c>
      <c r="G1447" s="29">
        <v>0</v>
      </c>
    </row>
    <row r="1448" spans="1:7" ht="15" customHeight="1">
      <c r="A1448" s="38"/>
      <c r="B1448" s="36" t="s">
        <v>11</v>
      </c>
      <c r="C1448" s="29">
        <f t="shared" si="127"/>
        <v>0</v>
      </c>
      <c r="D1448" s="29">
        <v>0</v>
      </c>
      <c r="E1448" s="29">
        <v>0</v>
      </c>
      <c r="F1448" s="29">
        <v>0</v>
      </c>
      <c r="G1448" s="29">
        <v>0</v>
      </c>
    </row>
    <row r="1449" spans="1:7" ht="15" customHeight="1">
      <c r="A1449" s="38"/>
      <c r="B1449" s="36" t="s">
        <v>585</v>
      </c>
      <c r="C1449" s="29">
        <f t="shared" si="127"/>
        <v>0</v>
      </c>
      <c r="D1449" s="29">
        <v>0</v>
      </c>
      <c r="E1449" s="29">
        <v>0</v>
      </c>
      <c r="F1449" s="29">
        <v>0</v>
      </c>
      <c r="G1449" s="29">
        <v>0</v>
      </c>
    </row>
    <row r="1450" spans="1:7" ht="15" customHeight="1">
      <c r="A1450" s="38"/>
      <c r="B1450" s="36" t="s">
        <v>586</v>
      </c>
      <c r="C1450" s="29">
        <f t="shared" si="127"/>
        <v>0</v>
      </c>
      <c r="D1450" s="29">
        <v>0</v>
      </c>
      <c r="E1450" s="29">
        <v>0</v>
      </c>
      <c r="F1450" s="29">
        <v>0</v>
      </c>
      <c r="G1450" s="29">
        <v>0</v>
      </c>
    </row>
    <row r="1451" spans="1:7" ht="15" customHeight="1">
      <c r="A1451" s="38"/>
      <c r="B1451" s="36" t="s">
        <v>587</v>
      </c>
      <c r="C1451" s="29">
        <f>SUM(D1451:G1451)</f>
        <v>0</v>
      </c>
      <c r="D1451" s="29">
        <v>0</v>
      </c>
      <c r="E1451" s="29">
        <v>0</v>
      </c>
      <c r="F1451" s="29">
        <v>0</v>
      </c>
      <c r="G1451" s="29">
        <v>0</v>
      </c>
    </row>
    <row r="1452" spans="1:7" ht="15" customHeight="1">
      <c r="A1452" s="38"/>
      <c r="B1452" s="36" t="s">
        <v>588</v>
      </c>
      <c r="C1452" s="29">
        <f>SUM(D1452:G1452)</f>
        <v>0</v>
      </c>
      <c r="D1452" s="29">
        <v>0</v>
      </c>
      <c r="E1452" s="29">
        <v>0</v>
      </c>
      <c r="F1452" s="29">
        <v>0</v>
      </c>
      <c r="G1452" s="29">
        <v>0</v>
      </c>
    </row>
    <row r="1453" spans="1:7" ht="15" customHeight="1">
      <c r="A1453" s="39"/>
      <c r="B1453" s="36" t="s">
        <v>589</v>
      </c>
      <c r="C1453" s="29">
        <f>SUM(D1453:G1453)</f>
        <v>0</v>
      </c>
      <c r="D1453" s="29">
        <v>0</v>
      </c>
      <c r="E1453" s="29">
        <v>0</v>
      </c>
      <c r="F1453" s="29">
        <v>0</v>
      </c>
      <c r="G1453" s="29">
        <v>0</v>
      </c>
    </row>
    <row r="1454" spans="1:7" s="3" customFormat="1" ht="47.25" customHeight="1">
      <c r="A1454" s="43" t="s">
        <v>202</v>
      </c>
      <c r="B1454" s="44" t="s">
        <v>436</v>
      </c>
      <c r="C1454" s="29">
        <f>SUM(C1455:C1468)</f>
        <v>8004.7</v>
      </c>
      <c r="D1454" s="29">
        <f>SUM(D1455:D1468)</f>
        <v>3500</v>
      </c>
      <c r="E1454" s="29">
        <f>SUM(E1455:E1468)</f>
        <v>0</v>
      </c>
      <c r="F1454" s="29">
        <f>SUM(F1455:F1468)</f>
        <v>4504.7</v>
      </c>
      <c r="G1454" s="29">
        <f>SUM(G1455:G1468)</f>
        <v>0</v>
      </c>
    </row>
    <row r="1455" spans="1:7" ht="15" customHeight="1">
      <c r="A1455" s="38"/>
      <c r="B1455" s="36" t="s">
        <v>296</v>
      </c>
      <c r="C1455" s="29">
        <f aca="true" t="shared" si="128" ref="C1455:C1465">SUM(D1455:G1455)</f>
        <v>4504.7</v>
      </c>
      <c r="D1455" s="29">
        <v>0</v>
      </c>
      <c r="E1455" s="29">
        <v>0</v>
      </c>
      <c r="F1455" s="29">
        <v>4504.7</v>
      </c>
      <c r="G1455" s="29">
        <v>0</v>
      </c>
    </row>
    <row r="1456" spans="1:7" ht="15" customHeight="1">
      <c r="A1456" s="38"/>
      <c r="B1456" s="36" t="s">
        <v>220</v>
      </c>
      <c r="C1456" s="29">
        <f t="shared" si="128"/>
        <v>0</v>
      </c>
      <c r="D1456" s="29">
        <v>0</v>
      </c>
      <c r="E1456" s="29">
        <v>0</v>
      </c>
      <c r="F1456" s="29">
        <v>0</v>
      </c>
      <c r="G1456" s="29">
        <v>0</v>
      </c>
    </row>
    <row r="1457" spans="1:7" ht="15" customHeight="1">
      <c r="A1457" s="38"/>
      <c r="B1457" s="36" t="s">
        <v>221</v>
      </c>
      <c r="C1457" s="29">
        <f t="shared" si="128"/>
        <v>0</v>
      </c>
      <c r="D1457" s="29">
        <v>0</v>
      </c>
      <c r="E1457" s="29">
        <v>0</v>
      </c>
      <c r="F1457" s="29">
        <v>0</v>
      </c>
      <c r="G1457" s="29">
        <v>0</v>
      </c>
    </row>
    <row r="1458" spans="1:7" ht="15" customHeight="1">
      <c r="A1458" s="38"/>
      <c r="B1458" s="36" t="s">
        <v>222</v>
      </c>
      <c r="C1458" s="29">
        <f t="shared" si="128"/>
        <v>0</v>
      </c>
      <c r="D1458" s="29">
        <v>0</v>
      </c>
      <c r="E1458" s="29">
        <v>0</v>
      </c>
      <c r="F1458" s="29">
        <v>0</v>
      </c>
      <c r="G1458" s="29">
        <v>0</v>
      </c>
    </row>
    <row r="1459" spans="1:7" ht="15" customHeight="1">
      <c r="A1459" s="38"/>
      <c r="B1459" s="36" t="s">
        <v>223</v>
      </c>
      <c r="C1459" s="29">
        <f t="shared" si="128"/>
        <v>0</v>
      </c>
      <c r="D1459" s="29">
        <v>0</v>
      </c>
      <c r="E1459" s="29">
        <v>0</v>
      </c>
      <c r="F1459" s="29">
        <v>0</v>
      </c>
      <c r="G1459" s="29">
        <v>0</v>
      </c>
    </row>
    <row r="1460" spans="1:7" ht="15" customHeight="1">
      <c r="A1460" s="38"/>
      <c r="B1460" s="36" t="s">
        <v>224</v>
      </c>
      <c r="C1460" s="29">
        <f t="shared" si="128"/>
        <v>3500</v>
      </c>
      <c r="D1460" s="29">
        <v>3500</v>
      </c>
      <c r="E1460" s="29">
        <v>0</v>
      </c>
      <c r="F1460" s="29">
        <v>0</v>
      </c>
      <c r="G1460" s="29">
        <v>0</v>
      </c>
    </row>
    <row r="1461" spans="1:7" ht="15" customHeight="1">
      <c r="A1461" s="38"/>
      <c r="B1461" s="36" t="s">
        <v>9</v>
      </c>
      <c r="C1461" s="29">
        <f t="shared" si="128"/>
        <v>0</v>
      </c>
      <c r="D1461" s="29">
        <v>0</v>
      </c>
      <c r="E1461" s="29">
        <v>0</v>
      </c>
      <c r="F1461" s="29">
        <v>0</v>
      </c>
      <c r="G1461" s="29">
        <v>0</v>
      </c>
    </row>
    <row r="1462" spans="1:7" ht="15" customHeight="1">
      <c r="A1462" s="38"/>
      <c r="B1462" s="36" t="s">
        <v>10</v>
      </c>
      <c r="C1462" s="29">
        <f t="shared" si="128"/>
        <v>0</v>
      </c>
      <c r="D1462" s="29">
        <v>0</v>
      </c>
      <c r="E1462" s="29">
        <v>0</v>
      </c>
      <c r="F1462" s="29">
        <v>0</v>
      </c>
      <c r="G1462" s="29">
        <v>0</v>
      </c>
    </row>
    <row r="1463" spans="1:7" ht="15" customHeight="1">
      <c r="A1463" s="38"/>
      <c r="B1463" s="36" t="s">
        <v>11</v>
      </c>
      <c r="C1463" s="29">
        <f t="shared" si="128"/>
        <v>0</v>
      </c>
      <c r="D1463" s="29">
        <v>0</v>
      </c>
      <c r="E1463" s="29">
        <v>0</v>
      </c>
      <c r="F1463" s="29">
        <v>0</v>
      </c>
      <c r="G1463" s="29">
        <v>0</v>
      </c>
    </row>
    <row r="1464" spans="1:7" ht="15" customHeight="1">
      <c r="A1464" s="38"/>
      <c r="B1464" s="36" t="s">
        <v>585</v>
      </c>
      <c r="C1464" s="29">
        <f t="shared" si="128"/>
        <v>0</v>
      </c>
      <c r="D1464" s="29">
        <v>0</v>
      </c>
      <c r="E1464" s="29">
        <v>0</v>
      </c>
      <c r="F1464" s="29">
        <v>0</v>
      </c>
      <c r="G1464" s="29">
        <v>0</v>
      </c>
    </row>
    <row r="1465" spans="1:7" ht="15" customHeight="1">
      <c r="A1465" s="38"/>
      <c r="B1465" s="36" t="s">
        <v>586</v>
      </c>
      <c r="C1465" s="29">
        <f t="shared" si="128"/>
        <v>0</v>
      </c>
      <c r="D1465" s="29">
        <v>0</v>
      </c>
      <c r="E1465" s="29">
        <v>0</v>
      </c>
      <c r="F1465" s="29">
        <v>0</v>
      </c>
      <c r="G1465" s="29">
        <v>0</v>
      </c>
    </row>
    <row r="1466" spans="1:7" ht="15" customHeight="1">
      <c r="A1466" s="38"/>
      <c r="B1466" s="36" t="s">
        <v>587</v>
      </c>
      <c r="C1466" s="29">
        <f>SUM(D1466:G1466)</f>
        <v>0</v>
      </c>
      <c r="D1466" s="29">
        <v>0</v>
      </c>
      <c r="E1466" s="29">
        <v>0</v>
      </c>
      <c r="F1466" s="29">
        <v>0</v>
      </c>
      <c r="G1466" s="29">
        <v>0</v>
      </c>
    </row>
    <row r="1467" spans="1:7" ht="15" customHeight="1">
      <c r="A1467" s="38"/>
      <c r="B1467" s="36" t="s">
        <v>588</v>
      </c>
      <c r="C1467" s="29">
        <f>SUM(D1467:G1467)</f>
        <v>0</v>
      </c>
      <c r="D1467" s="29">
        <v>0</v>
      </c>
      <c r="E1467" s="29">
        <v>0</v>
      </c>
      <c r="F1467" s="29">
        <v>0</v>
      </c>
      <c r="G1467" s="29">
        <v>0</v>
      </c>
    </row>
    <row r="1468" spans="1:7" ht="15" customHeight="1">
      <c r="A1468" s="39"/>
      <c r="B1468" s="36" t="s">
        <v>589</v>
      </c>
      <c r="C1468" s="29">
        <f>SUM(D1468:G1468)</f>
        <v>0</v>
      </c>
      <c r="D1468" s="29">
        <v>0</v>
      </c>
      <c r="E1468" s="29">
        <v>0</v>
      </c>
      <c r="F1468" s="29">
        <v>0</v>
      </c>
      <c r="G1468" s="29">
        <v>0</v>
      </c>
    </row>
    <row r="1469" spans="1:7" s="3" customFormat="1" ht="48" customHeight="1">
      <c r="A1469" s="43" t="s">
        <v>31</v>
      </c>
      <c r="B1469" s="44" t="s">
        <v>57</v>
      </c>
      <c r="C1469" s="29">
        <f>SUM(C1470:C1483)</f>
        <v>31563</v>
      </c>
      <c r="D1469" s="29">
        <f>SUM(D1470:D1483)</f>
        <v>0</v>
      </c>
      <c r="E1469" s="29">
        <f>SUM(E1470:E1483)</f>
        <v>0</v>
      </c>
      <c r="F1469" s="29">
        <f>SUM(F1470:F1483)</f>
        <v>0</v>
      </c>
      <c r="G1469" s="29">
        <f>SUM(G1470:G1483)</f>
        <v>31563</v>
      </c>
    </row>
    <row r="1470" spans="1:7" ht="15.75" customHeight="1">
      <c r="A1470" s="38"/>
      <c r="B1470" s="36" t="s">
        <v>296</v>
      </c>
      <c r="C1470" s="29">
        <f aca="true" t="shared" si="129" ref="C1470:C1480">SUM(D1470:G1470)</f>
        <v>0</v>
      </c>
      <c r="D1470" s="29">
        <v>0</v>
      </c>
      <c r="E1470" s="29">
        <v>0</v>
      </c>
      <c r="F1470" s="29">
        <v>0</v>
      </c>
      <c r="G1470" s="29">
        <v>0</v>
      </c>
    </row>
    <row r="1471" spans="1:7" ht="15.75" customHeight="1">
      <c r="A1471" s="38"/>
      <c r="B1471" s="36" t="s">
        <v>220</v>
      </c>
      <c r="C1471" s="29">
        <f t="shared" si="129"/>
        <v>0</v>
      </c>
      <c r="D1471" s="29">
        <v>0</v>
      </c>
      <c r="E1471" s="29">
        <v>0</v>
      </c>
      <c r="F1471" s="29">
        <v>0</v>
      </c>
      <c r="G1471" s="29">
        <v>0</v>
      </c>
    </row>
    <row r="1472" spans="1:7" ht="15.75" customHeight="1">
      <c r="A1472" s="38"/>
      <c r="B1472" s="36" t="s">
        <v>221</v>
      </c>
      <c r="C1472" s="29">
        <f t="shared" si="129"/>
        <v>0</v>
      </c>
      <c r="D1472" s="29">
        <v>0</v>
      </c>
      <c r="E1472" s="29">
        <v>0</v>
      </c>
      <c r="F1472" s="29">
        <v>0</v>
      </c>
      <c r="G1472" s="29">
        <v>0</v>
      </c>
    </row>
    <row r="1473" spans="1:7" ht="15.75" customHeight="1">
      <c r="A1473" s="38"/>
      <c r="B1473" s="36" t="s">
        <v>222</v>
      </c>
      <c r="C1473" s="29">
        <f t="shared" si="129"/>
        <v>0</v>
      </c>
      <c r="D1473" s="29">
        <v>0</v>
      </c>
      <c r="E1473" s="29">
        <v>0</v>
      </c>
      <c r="F1473" s="29">
        <v>0</v>
      </c>
      <c r="G1473" s="29">
        <v>0</v>
      </c>
    </row>
    <row r="1474" spans="1:7" ht="15.75" customHeight="1">
      <c r="A1474" s="38"/>
      <c r="B1474" s="36" t="s">
        <v>223</v>
      </c>
      <c r="C1474" s="29">
        <f t="shared" si="129"/>
        <v>28500</v>
      </c>
      <c r="D1474" s="29">
        <v>0</v>
      </c>
      <c r="E1474" s="29">
        <v>0</v>
      </c>
      <c r="F1474" s="29">
        <v>0</v>
      </c>
      <c r="G1474" s="29">
        <v>28500</v>
      </c>
    </row>
    <row r="1475" spans="1:7" ht="15.75" customHeight="1">
      <c r="A1475" s="38"/>
      <c r="B1475" s="36" t="s">
        <v>224</v>
      </c>
      <c r="C1475" s="29">
        <f t="shared" si="129"/>
        <v>1400</v>
      </c>
      <c r="D1475" s="29">
        <v>0</v>
      </c>
      <c r="E1475" s="29">
        <v>0</v>
      </c>
      <c r="F1475" s="29">
        <v>0</v>
      </c>
      <c r="G1475" s="29">
        <v>1400</v>
      </c>
    </row>
    <row r="1476" spans="1:7" ht="15.75" customHeight="1">
      <c r="A1476" s="38"/>
      <c r="B1476" s="36" t="s">
        <v>9</v>
      </c>
      <c r="C1476" s="29">
        <f t="shared" si="129"/>
        <v>470</v>
      </c>
      <c r="D1476" s="29">
        <v>0</v>
      </c>
      <c r="E1476" s="29">
        <v>0</v>
      </c>
      <c r="F1476" s="29">
        <v>0</v>
      </c>
      <c r="G1476" s="29">
        <v>470</v>
      </c>
    </row>
    <row r="1477" spans="1:7" ht="15.75" customHeight="1">
      <c r="A1477" s="38"/>
      <c r="B1477" s="36" t="s">
        <v>10</v>
      </c>
      <c r="C1477" s="29">
        <f t="shared" si="129"/>
        <v>523</v>
      </c>
      <c r="D1477" s="29">
        <v>0</v>
      </c>
      <c r="E1477" s="29">
        <v>0</v>
      </c>
      <c r="F1477" s="29">
        <v>0</v>
      </c>
      <c r="G1477" s="29">
        <v>523</v>
      </c>
    </row>
    <row r="1478" spans="1:7" ht="15.75" customHeight="1">
      <c r="A1478" s="38"/>
      <c r="B1478" s="36" t="s">
        <v>11</v>
      </c>
      <c r="C1478" s="29">
        <f t="shared" si="129"/>
        <v>670</v>
      </c>
      <c r="D1478" s="29">
        <v>0</v>
      </c>
      <c r="E1478" s="29">
        <v>0</v>
      </c>
      <c r="F1478" s="29">
        <v>0</v>
      </c>
      <c r="G1478" s="29">
        <v>670</v>
      </c>
    </row>
    <row r="1479" spans="1:7" ht="15.75" customHeight="1">
      <c r="A1479" s="38"/>
      <c r="B1479" s="36" t="s">
        <v>585</v>
      </c>
      <c r="C1479" s="29">
        <f t="shared" si="129"/>
        <v>0</v>
      </c>
      <c r="D1479" s="29">
        <v>0</v>
      </c>
      <c r="E1479" s="29">
        <v>0</v>
      </c>
      <c r="F1479" s="29">
        <v>0</v>
      </c>
      <c r="G1479" s="29">
        <v>0</v>
      </c>
    </row>
    <row r="1480" spans="1:7" ht="15.75" customHeight="1">
      <c r="A1480" s="38"/>
      <c r="B1480" s="36" t="s">
        <v>586</v>
      </c>
      <c r="C1480" s="29">
        <f t="shared" si="129"/>
        <v>0</v>
      </c>
      <c r="D1480" s="29">
        <v>0</v>
      </c>
      <c r="E1480" s="29">
        <v>0</v>
      </c>
      <c r="F1480" s="29">
        <v>0</v>
      </c>
      <c r="G1480" s="29">
        <v>0</v>
      </c>
    </row>
    <row r="1481" spans="1:7" ht="15.75" customHeight="1">
      <c r="A1481" s="38"/>
      <c r="B1481" s="36" t="s">
        <v>587</v>
      </c>
      <c r="C1481" s="29">
        <f>SUM(D1481:G1481)</f>
        <v>0</v>
      </c>
      <c r="D1481" s="29">
        <v>0</v>
      </c>
      <c r="E1481" s="29">
        <v>0</v>
      </c>
      <c r="F1481" s="29">
        <v>0</v>
      </c>
      <c r="G1481" s="29">
        <v>0</v>
      </c>
    </row>
    <row r="1482" spans="1:7" ht="15.75" customHeight="1">
      <c r="A1482" s="38"/>
      <c r="B1482" s="36" t="s">
        <v>588</v>
      </c>
      <c r="C1482" s="29">
        <f>SUM(D1482:G1482)</f>
        <v>0</v>
      </c>
      <c r="D1482" s="29">
        <v>0</v>
      </c>
      <c r="E1482" s="29">
        <v>0</v>
      </c>
      <c r="F1482" s="29">
        <v>0</v>
      </c>
      <c r="G1482" s="29">
        <v>0</v>
      </c>
    </row>
    <row r="1483" spans="1:7" ht="15.75" customHeight="1">
      <c r="A1483" s="39"/>
      <c r="B1483" s="36" t="s">
        <v>589</v>
      </c>
      <c r="C1483" s="29">
        <f>SUM(D1483:G1483)</f>
        <v>0</v>
      </c>
      <c r="D1483" s="29">
        <v>0</v>
      </c>
      <c r="E1483" s="29">
        <v>0</v>
      </c>
      <c r="F1483" s="29">
        <v>0</v>
      </c>
      <c r="G1483" s="29">
        <v>0</v>
      </c>
    </row>
    <row r="1484" spans="1:7" s="3" customFormat="1" ht="46.5" customHeight="1">
      <c r="A1484" s="43" t="s">
        <v>32</v>
      </c>
      <c r="B1484" s="44" t="s">
        <v>437</v>
      </c>
      <c r="C1484" s="29">
        <f>SUM(C1485:C1498)</f>
        <v>57949.2</v>
      </c>
      <c r="D1484" s="29">
        <f>SUM(D1485:D1498)</f>
        <v>56650.7</v>
      </c>
      <c r="E1484" s="29">
        <f>SUM(E1485:E1498)</f>
        <v>0</v>
      </c>
      <c r="F1484" s="29">
        <f>SUM(F1485:F1498)</f>
        <v>1298.5</v>
      </c>
      <c r="G1484" s="29">
        <f>SUM(G1485:G1498)</f>
        <v>0</v>
      </c>
    </row>
    <row r="1485" spans="1:7" ht="15.75" customHeight="1">
      <c r="A1485" s="38"/>
      <c r="B1485" s="36" t="s">
        <v>296</v>
      </c>
      <c r="C1485" s="29">
        <f aca="true" t="shared" si="130" ref="C1485:C1495">SUM(D1485:G1485)</f>
        <v>1298.5</v>
      </c>
      <c r="D1485" s="29">
        <v>0</v>
      </c>
      <c r="E1485" s="29">
        <v>0</v>
      </c>
      <c r="F1485" s="29">
        <v>1298.5</v>
      </c>
      <c r="G1485" s="29">
        <v>0</v>
      </c>
    </row>
    <row r="1486" spans="1:7" ht="15.75" customHeight="1">
      <c r="A1486" s="38"/>
      <c r="B1486" s="36" t="s">
        <v>220</v>
      </c>
      <c r="C1486" s="29">
        <f t="shared" si="130"/>
        <v>5545.4</v>
      </c>
      <c r="D1486" s="29">
        <v>5545.4</v>
      </c>
      <c r="E1486" s="29">
        <v>0</v>
      </c>
      <c r="F1486" s="29">
        <v>0</v>
      </c>
      <c r="G1486" s="29">
        <v>0</v>
      </c>
    </row>
    <row r="1487" spans="1:7" ht="15.75" customHeight="1">
      <c r="A1487" s="38"/>
      <c r="B1487" s="36" t="s">
        <v>221</v>
      </c>
      <c r="C1487" s="29">
        <f t="shared" si="130"/>
        <v>2326.3</v>
      </c>
      <c r="D1487" s="29">
        <v>2326.3</v>
      </c>
      <c r="E1487" s="29">
        <v>0</v>
      </c>
      <c r="F1487" s="29">
        <v>0</v>
      </c>
      <c r="G1487" s="29">
        <v>0</v>
      </c>
    </row>
    <row r="1488" spans="1:7" ht="15.75" customHeight="1">
      <c r="A1488" s="38"/>
      <c r="B1488" s="36" t="s">
        <v>222</v>
      </c>
      <c r="C1488" s="29">
        <f t="shared" si="130"/>
        <v>743.2</v>
      </c>
      <c r="D1488" s="29">
        <v>743.2</v>
      </c>
      <c r="E1488" s="29">
        <v>0</v>
      </c>
      <c r="F1488" s="29">
        <v>0</v>
      </c>
      <c r="G1488" s="29">
        <v>0</v>
      </c>
    </row>
    <row r="1489" spans="1:7" ht="15.75" customHeight="1">
      <c r="A1489" s="38"/>
      <c r="B1489" s="36" t="s">
        <v>223</v>
      </c>
      <c r="C1489" s="29">
        <f t="shared" si="130"/>
        <v>743.2</v>
      </c>
      <c r="D1489" s="29">
        <v>743.2</v>
      </c>
      <c r="E1489" s="29">
        <v>0</v>
      </c>
      <c r="F1489" s="29">
        <v>0</v>
      </c>
      <c r="G1489" s="29">
        <v>0</v>
      </c>
    </row>
    <row r="1490" spans="1:7" ht="15.75" customHeight="1">
      <c r="A1490" s="38"/>
      <c r="B1490" s="36" t="s">
        <v>224</v>
      </c>
      <c r="C1490" s="29">
        <f t="shared" si="130"/>
        <v>11000</v>
      </c>
      <c r="D1490" s="29">
        <v>11000</v>
      </c>
      <c r="E1490" s="29">
        <v>0</v>
      </c>
      <c r="F1490" s="29">
        <v>0</v>
      </c>
      <c r="G1490" s="29">
        <v>0</v>
      </c>
    </row>
    <row r="1491" spans="1:7" ht="15.75" customHeight="1">
      <c r="A1491" s="38"/>
      <c r="B1491" s="36" t="s">
        <v>9</v>
      </c>
      <c r="C1491" s="29">
        <f t="shared" si="130"/>
        <v>0</v>
      </c>
      <c r="D1491" s="29">
        <v>0</v>
      </c>
      <c r="E1491" s="29">
        <v>0</v>
      </c>
      <c r="F1491" s="29">
        <v>0</v>
      </c>
      <c r="G1491" s="29">
        <v>0</v>
      </c>
    </row>
    <row r="1492" spans="1:7" ht="15.75" customHeight="1">
      <c r="A1492" s="38"/>
      <c r="B1492" s="36" t="s">
        <v>10</v>
      </c>
      <c r="C1492" s="29">
        <f t="shared" si="130"/>
        <v>0</v>
      </c>
      <c r="D1492" s="29">
        <v>0</v>
      </c>
      <c r="E1492" s="29">
        <v>0</v>
      </c>
      <c r="F1492" s="29">
        <v>0</v>
      </c>
      <c r="G1492" s="29">
        <v>0</v>
      </c>
    </row>
    <row r="1493" spans="1:7" ht="15.75" customHeight="1">
      <c r="A1493" s="38"/>
      <c r="B1493" s="36" t="s">
        <v>11</v>
      </c>
      <c r="C1493" s="29">
        <f t="shared" si="130"/>
        <v>4908</v>
      </c>
      <c r="D1493" s="29">
        <v>4908</v>
      </c>
      <c r="E1493" s="29">
        <v>0</v>
      </c>
      <c r="F1493" s="29">
        <v>0</v>
      </c>
      <c r="G1493" s="29">
        <v>0</v>
      </c>
    </row>
    <row r="1494" spans="1:7" ht="15.75" customHeight="1">
      <c r="A1494" s="38"/>
      <c r="B1494" s="36" t="s">
        <v>585</v>
      </c>
      <c r="C1494" s="29">
        <f t="shared" si="130"/>
        <v>5349.7</v>
      </c>
      <c r="D1494" s="29">
        <v>5349.7</v>
      </c>
      <c r="E1494" s="29">
        <v>0</v>
      </c>
      <c r="F1494" s="29">
        <v>0</v>
      </c>
      <c r="G1494" s="29">
        <v>0</v>
      </c>
    </row>
    <row r="1495" spans="1:7" ht="15.75" customHeight="1">
      <c r="A1495" s="38"/>
      <c r="B1495" s="36" t="s">
        <v>586</v>
      </c>
      <c r="C1495" s="29">
        <f t="shared" si="130"/>
        <v>5777.7</v>
      </c>
      <c r="D1495" s="29">
        <v>5777.7</v>
      </c>
      <c r="E1495" s="29">
        <v>0</v>
      </c>
      <c r="F1495" s="29">
        <v>0</v>
      </c>
      <c r="G1495" s="29">
        <v>0</v>
      </c>
    </row>
    <row r="1496" spans="1:7" ht="15.75" customHeight="1">
      <c r="A1496" s="38"/>
      <c r="B1496" s="36" t="s">
        <v>587</v>
      </c>
      <c r="C1496" s="29">
        <f>SUM(D1496:G1496)</f>
        <v>6239.9</v>
      </c>
      <c r="D1496" s="29">
        <v>6239.9</v>
      </c>
      <c r="E1496" s="29">
        <v>0</v>
      </c>
      <c r="F1496" s="29">
        <v>0</v>
      </c>
      <c r="G1496" s="29">
        <v>0</v>
      </c>
    </row>
    <row r="1497" spans="1:7" ht="15.75" customHeight="1">
      <c r="A1497" s="38"/>
      <c r="B1497" s="36" t="s">
        <v>588</v>
      </c>
      <c r="C1497" s="29">
        <f>SUM(D1497:G1497)</f>
        <v>6739.1</v>
      </c>
      <c r="D1497" s="29">
        <v>6739.1</v>
      </c>
      <c r="E1497" s="29">
        <v>0</v>
      </c>
      <c r="F1497" s="29">
        <v>0</v>
      </c>
      <c r="G1497" s="29">
        <v>0</v>
      </c>
    </row>
    <row r="1498" spans="1:7" ht="15.75" customHeight="1">
      <c r="A1498" s="39"/>
      <c r="B1498" s="36" t="s">
        <v>589</v>
      </c>
      <c r="C1498" s="29">
        <f>SUM(D1498:G1498)</f>
        <v>7278.2</v>
      </c>
      <c r="D1498" s="29">
        <v>7278.2</v>
      </c>
      <c r="E1498" s="29">
        <v>0</v>
      </c>
      <c r="F1498" s="29">
        <v>0</v>
      </c>
      <c r="G1498" s="29">
        <v>0</v>
      </c>
    </row>
    <row r="1499" spans="1:7" s="3" customFormat="1" ht="46.5" customHeight="1">
      <c r="A1499" s="43" t="s">
        <v>385</v>
      </c>
      <c r="B1499" s="134" t="s">
        <v>438</v>
      </c>
      <c r="C1499" s="29">
        <f>SUM(C1500:C1513)</f>
        <v>22722.699999999997</v>
      </c>
      <c r="D1499" s="29">
        <f>SUM(D1500:D1513)</f>
        <v>21062.699999999997</v>
      </c>
      <c r="E1499" s="29">
        <f>SUM(E1500:E1513)</f>
        <v>1660</v>
      </c>
      <c r="F1499" s="29">
        <f>SUM(F1500:F1513)</f>
        <v>0</v>
      </c>
      <c r="G1499" s="29">
        <f>SUM(G1500:G1513)</f>
        <v>0</v>
      </c>
    </row>
    <row r="1500" spans="1:7" ht="15.75" customHeight="1">
      <c r="A1500" s="38"/>
      <c r="B1500" s="27" t="s">
        <v>296</v>
      </c>
      <c r="C1500" s="29">
        <f aca="true" t="shared" si="131" ref="C1500:C1510">SUM(D1500:G1500)</f>
        <v>1127.3</v>
      </c>
      <c r="D1500" s="29">
        <v>1127.3</v>
      </c>
      <c r="E1500" s="29">
        <v>0</v>
      </c>
      <c r="F1500" s="29">
        <v>0</v>
      </c>
      <c r="G1500" s="29">
        <v>0</v>
      </c>
    </row>
    <row r="1501" spans="1:7" ht="15.75" customHeight="1">
      <c r="A1501" s="38"/>
      <c r="B1501" s="36" t="s">
        <v>220</v>
      </c>
      <c r="C1501" s="29">
        <f t="shared" si="131"/>
        <v>9721.7</v>
      </c>
      <c r="D1501" s="29">
        <v>9721.7</v>
      </c>
      <c r="E1501" s="29">
        <v>0</v>
      </c>
      <c r="F1501" s="29">
        <v>0</v>
      </c>
      <c r="G1501" s="29">
        <v>0</v>
      </c>
    </row>
    <row r="1502" spans="1:7" ht="15.75" customHeight="1">
      <c r="A1502" s="38"/>
      <c r="B1502" s="36" t="s">
        <v>221</v>
      </c>
      <c r="C1502" s="29">
        <f t="shared" si="131"/>
        <v>1300.3</v>
      </c>
      <c r="D1502" s="29">
        <v>1300.3</v>
      </c>
      <c r="E1502" s="29">
        <v>0</v>
      </c>
      <c r="F1502" s="29">
        <v>0</v>
      </c>
      <c r="G1502" s="29">
        <v>0</v>
      </c>
    </row>
    <row r="1503" spans="1:7" ht="15.75" customHeight="1">
      <c r="A1503" s="38"/>
      <c r="B1503" s="36" t="s">
        <v>222</v>
      </c>
      <c r="C1503" s="29">
        <f t="shared" si="131"/>
        <v>1388.7</v>
      </c>
      <c r="D1503" s="29">
        <v>1388.7</v>
      </c>
      <c r="E1503" s="29">
        <v>0</v>
      </c>
      <c r="F1503" s="29">
        <v>0</v>
      </c>
      <c r="G1503" s="29">
        <v>0</v>
      </c>
    </row>
    <row r="1504" spans="1:7" ht="15.75" customHeight="1">
      <c r="A1504" s="38"/>
      <c r="B1504" s="36" t="s">
        <v>223</v>
      </c>
      <c r="C1504" s="29">
        <f t="shared" si="131"/>
        <v>1474.8</v>
      </c>
      <c r="D1504" s="29">
        <v>1474.8</v>
      </c>
      <c r="E1504" s="29">
        <v>0</v>
      </c>
      <c r="F1504" s="29">
        <v>0</v>
      </c>
      <c r="G1504" s="29">
        <v>0</v>
      </c>
    </row>
    <row r="1505" spans="1:7" ht="15.75" customHeight="1">
      <c r="A1505" s="38"/>
      <c r="B1505" s="36" t="s">
        <v>224</v>
      </c>
      <c r="C1505" s="29">
        <f t="shared" si="131"/>
        <v>1563.3</v>
      </c>
      <c r="D1505" s="29">
        <v>1563.3</v>
      </c>
      <c r="E1505" s="29">
        <v>0</v>
      </c>
      <c r="F1505" s="29">
        <v>0</v>
      </c>
      <c r="G1505" s="29">
        <v>0</v>
      </c>
    </row>
    <row r="1506" spans="1:7" ht="15.75" customHeight="1">
      <c r="A1506" s="38"/>
      <c r="B1506" s="36" t="s">
        <v>9</v>
      </c>
      <c r="C1506" s="29">
        <f t="shared" si="131"/>
        <v>1709.8</v>
      </c>
      <c r="D1506" s="29">
        <v>1709.8</v>
      </c>
      <c r="E1506" s="29">
        <v>0</v>
      </c>
      <c r="F1506" s="29">
        <v>0</v>
      </c>
      <c r="G1506" s="29">
        <v>0</v>
      </c>
    </row>
    <row r="1507" spans="1:7" ht="15.75" customHeight="1">
      <c r="A1507" s="38"/>
      <c r="B1507" s="36" t="s">
        <v>10</v>
      </c>
      <c r="C1507" s="29">
        <f t="shared" si="131"/>
        <v>2163.8</v>
      </c>
      <c r="D1507" s="29">
        <v>2163.8</v>
      </c>
      <c r="E1507" s="29">
        <v>0</v>
      </c>
      <c r="F1507" s="29">
        <v>0</v>
      </c>
      <c r="G1507" s="29">
        <v>0</v>
      </c>
    </row>
    <row r="1508" spans="1:7" ht="15.75" customHeight="1">
      <c r="A1508" s="38"/>
      <c r="B1508" s="36" t="s">
        <v>11</v>
      </c>
      <c r="C1508" s="29">
        <f t="shared" si="131"/>
        <v>2273</v>
      </c>
      <c r="D1508" s="29">
        <v>613</v>
      </c>
      <c r="E1508" s="29">
        <v>1660</v>
      </c>
      <c r="F1508" s="29">
        <v>0</v>
      </c>
      <c r="G1508" s="29">
        <v>0</v>
      </c>
    </row>
    <row r="1509" spans="1:7" ht="15.75" customHeight="1">
      <c r="A1509" s="38"/>
      <c r="B1509" s="36" t="s">
        <v>585</v>
      </c>
      <c r="C1509" s="29">
        <f t="shared" si="131"/>
        <v>0</v>
      </c>
      <c r="D1509" s="29">
        <v>0</v>
      </c>
      <c r="E1509" s="29">
        <v>0</v>
      </c>
      <c r="F1509" s="29">
        <v>0</v>
      </c>
      <c r="G1509" s="29">
        <v>0</v>
      </c>
    </row>
    <row r="1510" spans="1:7" ht="15.75" customHeight="1">
      <c r="A1510" s="38"/>
      <c r="B1510" s="36" t="s">
        <v>586</v>
      </c>
      <c r="C1510" s="29">
        <f t="shared" si="131"/>
        <v>0</v>
      </c>
      <c r="D1510" s="29">
        <v>0</v>
      </c>
      <c r="E1510" s="29">
        <v>0</v>
      </c>
      <c r="F1510" s="29">
        <v>0</v>
      </c>
      <c r="G1510" s="29">
        <v>0</v>
      </c>
    </row>
    <row r="1511" spans="1:7" ht="15.75" customHeight="1">
      <c r="A1511" s="38"/>
      <c r="B1511" s="36" t="s">
        <v>587</v>
      </c>
      <c r="C1511" s="29">
        <f>SUM(D1511:G1511)</f>
        <v>0</v>
      </c>
      <c r="D1511" s="29">
        <v>0</v>
      </c>
      <c r="E1511" s="29">
        <v>0</v>
      </c>
      <c r="F1511" s="29">
        <v>0</v>
      </c>
      <c r="G1511" s="29">
        <v>0</v>
      </c>
    </row>
    <row r="1512" spans="1:7" ht="15.75" customHeight="1">
      <c r="A1512" s="38"/>
      <c r="B1512" s="36" t="s">
        <v>588</v>
      </c>
      <c r="C1512" s="29">
        <f>SUM(D1512:G1512)</f>
        <v>0</v>
      </c>
      <c r="D1512" s="29">
        <v>0</v>
      </c>
      <c r="E1512" s="29">
        <v>0</v>
      </c>
      <c r="F1512" s="29">
        <v>0</v>
      </c>
      <c r="G1512" s="29">
        <v>0</v>
      </c>
    </row>
    <row r="1513" spans="1:7" ht="15.75" customHeight="1">
      <c r="A1513" s="39"/>
      <c r="B1513" s="36" t="s">
        <v>589</v>
      </c>
      <c r="C1513" s="29">
        <f>SUM(D1513:G1513)</f>
        <v>0</v>
      </c>
      <c r="D1513" s="29">
        <v>0</v>
      </c>
      <c r="E1513" s="29">
        <v>0</v>
      </c>
      <c r="F1513" s="29">
        <v>0</v>
      </c>
      <c r="G1513" s="29">
        <v>0</v>
      </c>
    </row>
    <row r="1514" spans="1:7" s="3" customFormat="1" ht="30.75" customHeight="1">
      <c r="A1514" s="35" t="s">
        <v>259</v>
      </c>
      <c r="B1514" s="26" t="s">
        <v>163</v>
      </c>
      <c r="C1514" s="29"/>
      <c r="D1514" s="29"/>
      <c r="E1514" s="29"/>
      <c r="F1514" s="29"/>
      <c r="G1514" s="29"/>
    </row>
    <row r="1515" spans="1:7" s="3" customFormat="1" ht="48" customHeight="1">
      <c r="A1515" s="43" t="s">
        <v>33</v>
      </c>
      <c r="B1515" s="44" t="s">
        <v>250</v>
      </c>
      <c r="C1515" s="29">
        <f>SUM(C1516:C1529)</f>
        <v>216267.6</v>
      </c>
      <c r="D1515" s="29">
        <f>SUM(D1516:D1529)</f>
        <v>216267.6</v>
      </c>
      <c r="E1515" s="29">
        <f>SUM(E1516:E1529)</f>
        <v>0</v>
      </c>
      <c r="F1515" s="29">
        <f>SUM(F1516:F1529)</f>
        <v>0</v>
      </c>
      <c r="G1515" s="29">
        <f>SUM(G1516:G1529)</f>
        <v>0</v>
      </c>
    </row>
    <row r="1516" spans="1:7" ht="16.5" customHeight="1">
      <c r="A1516" s="38"/>
      <c r="B1516" s="36" t="s">
        <v>296</v>
      </c>
      <c r="C1516" s="29">
        <f aca="true" t="shared" si="132" ref="C1516:C1526">SUM(D1516:G1516)</f>
        <v>33778.9</v>
      </c>
      <c r="D1516" s="29">
        <v>33778.9</v>
      </c>
      <c r="E1516" s="29">
        <v>0</v>
      </c>
      <c r="F1516" s="29">
        <v>0</v>
      </c>
      <c r="G1516" s="29">
        <v>0</v>
      </c>
    </row>
    <row r="1517" spans="1:7" ht="16.5" customHeight="1">
      <c r="A1517" s="38"/>
      <c r="B1517" s="36" t="s">
        <v>220</v>
      </c>
      <c r="C1517" s="29">
        <f t="shared" si="132"/>
        <v>37769.9</v>
      </c>
      <c r="D1517" s="29">
        <v>37769.9</v>
      </c>
      <c r="E1517" s="29">
        <v>0</v>
      </c>
      <c r="F1517" s="29">
        <v>0</v>
      </c>
      <c r="G1517" s="29">
        <v>0</v>
      </c>
    </row>
    <row r="1518" spans="1:7" ht="16.5" customHeight="1">
      <c r="A1518" s="38"/>
      <c r="B1518" s="36" t="s">
        <v>221</v>
      </c>
      <c r="C1518" s="29">
        <f t="shared" si="132"/>
        <v>41614.7</v>
      </c>
      <c r="D1518" s="29">
        <v>41614.7</v>
      </c>
      <c r="E1518" s="29">
        <v>0</v>
      </c>
      <c r="F1518" s="29">
        <v>0</v>
      </c>
      <c r="G1518" s="29">
        <v>0</v>
      </c>
    </row>
    <row r="1519" spans="1:7" ht="16.5" customHeight="1">
      <c r="A1519" s="38"/>
      <c r="B1519" s="36" t="s">
        <v>222</v>
      </c>
      <c r="C1519" s="29">
        <f t="shared" si="132"/>
        <v>41842.2</v>
      </c>
      <c r="D1519" s="29">
        <v>41842.2</v>
      </c>
      <c r="E1519" s="29">
        <v>0</v>
      </c>
      <c r="F1519" s="29">
        <v>0</v>
      </c>
      <c r="G1519" s="29">
        <v>0</v>
      </c>
    </row>
    <row r="1520" spans="1:7" ht="16.5" customHeight="1">
      <c r="A1520" s="38"/>
      <c r="B1520" s="36" t="s">
        <v>223</v>
      </c>
      <c r="C1520" s="29">
        <f t="shared" si="132"/>
        <v>44561.9</v>
      </c>
      <c r="D1520" s="29">
        <v>44561.9</v>
      </c>
      <c r="E1520" s="29">
        <v>0</v>
      </c>
      <c r="F1520" s="29">
        <v>0</v>
      </c>
      <c r="G1520" s="29">
        <v>0</v>
      </c>
    </row>
    <row r="1521" spans="1:7" ht="16.5" customHeight="1">
      <c r="A1521" s="38"/>
      <c r="B1521" s="36" t="s">
        <v>224</v>
      </c>
      <c r="C1521" s="29">
        <f t="shared" si="132"/>
        <v>16700</v>
      </c>
      <c r="D1521" s="29">
        <v>16700</v>
      </c>
      <c r="E1521" s="29">
        <v>0</v>
      </c>
      <c r="F1521" s="29">
        <v>0</v>
      </c>
      <c r="G1521" s="29">
        <v>0</v>
      </c>
    </row>
    <row r="1522" spans="1:7" ht="16.5" customHeight="1">
      <c r="A1522" s="38"/>
      <c r="B1522" s="36" t="s">
        <v>9</v>
      </c>
      <c r="C1522" s="29">
        <f t="shared" si="132"/>
        <v>0</v>
      </c>
      <c r="D1522" s="29">
        <v>0</v>
      </c>
      <c r="E1522" s="29">
        <v>0</v>
      </c>
      <c r="F1522" s="29">
        <v>0</v>
      </c>
      <c r="G1522" s="29">
        <v>0</v>
      </c>
    </row>
    <row r="1523" spans="1:7" ht="16.5" customHeight="1">
      <c r="A1523" s="38"/>
      <c r="B1523" s="36" t="s">
        <v>10</v>
      </c>
      <c r="C1523" s="29">
        <f t="shared" si="132"/>
        <v>0</v>
      </c>
      <c r="D1523" s="29">
        <v>0</v>
      </c>
      <c r="E1523" s="29">
        <v>0</v>
      </c>
      <c r="F1523" s="29">
        <v>0</v>
      </c>
      <c r="G1523" s="29">
        <v>0</v>
      </c>
    </row>
    <row r="1524" spans="1:7" ht="16.5" customHeight="1">
      <c r="A1524" s="38"/>
      <c r="B1524" s="36" t="s">
        <v>11</v>
      </c>
      <c r="C1524" s="29">
        <f t="shared" si="132"/>
        <v>0</v>
      </c>
      <c r="D1524" s="29">
        <v>0</v>
      </c>
      <c r="E1524" s="29">
        <v>0</v>
      </c>
      <c r="F1524" s="29">
        <v>0</v>
      </c>
      <c r="G1524" s="29">
        <v>0</v>
      </c>
    </row>
    <row r="1525" spans="1:7" ht="16.5" customHeight="1">
      <c r="A1525" s="38"/>
      <c r="B1525" s="36" t="s">
        <v>585</v>
      </c>
      <c r="C1525" s="29">
        <f t="shared" si="132"/>
        <v>0</v>
      </c>
      <c r="D1525" s="29">
        <v>0</v>
      </c>
      <c r="E1525" s="29">
        <v>0</v>
      </c>
      <c r="F1525" s="29">
        <v>0</v>
      </c>
      <c r="G1525" s="29">
        <v>0</v>
      </c>
    </row>
    <row r="1526" spans="1:7" ht="16.5" customHeight="1">
      <c r="A1526" s="38"/>
      <c r="B1526" s="36" t="s">
        <v>586</v>
      </c>
      <c r="C1526" s="29">
        <f t="shared" si="132"/>
        <v>0</v>
      </c>
      <c r="D1526" s="29">
        <v>0</v>
      </c>
      <c r="E1526" s="29">
        <v>0</v>
      </c>
      <c r="F1526" s="29">
        <v>0</v>
      </c>
      <c r="G1526" s="29">
        <v>0</v>
      </c>
    </row>
    <row r="1527" spans="1:7" ht="16.5" customHeight="1">
      <c r="A1527" s="38"/>
      <c r="B1527" s="36" t="s">
        <v>587</v>
      </c>
      <c r="C1527" s="29">
        <f>SUM(D1527:G1527)</f>
        <v>0</v>
      </c>
      <c r="D1527" s="29">
        <v>0</v>
      </c>
      <c r="E1527" s="29">
        <v>0</v>
      </c>
      <c r="F1527" s="29">
        <v>0</v>
      </c>
      <c r="G1527" s="29">
        <v>0</v>
      </c>
    </row>
    <row r="1528" spans="1:7" ht="16.5" customHeight="1">
      <c r="A1528" s="38"/>
      <c r="B1528" s="36" t="s">
        <v>588</v>
      </c>
      <c r="C1528" s="29">
        <f>SUM(D1528:G1528)</f>
        <v>0</v>
      </c>
      <c r="D1528" s="29">
        <v>0</v>
      </c>
      <c r="E1528" s="29">
        <v>0</v>
      </c>
      <c r="F1528" s="29">
        <v>0</v>
      </c>
      <c r="G1528" s="29">
        <v>0</v>
      </c>
    </row>
    <row r="1529" spans="1:7" ht="16.5" customHeight="1">
      <c r="A1529" s="39"/>
      <c r="B1529" s="36" t="s">
        <v>589</v>
      </c>
      <c r="C1529" s="29">
        <f>SUM(D1529:G1529)</f>
        <v>0</v>
      </c>
      <c r="D1529" s="29">
        <v>0</v>
      </c>
      <c r="E1529" s="29">
        <v>0</v>
      </c>
      <c r="F1529" s="29">
        <v>0</v>
      </c>
      <c r="G1529" s="29">
        <v>0</v>
      </c>
    </row>
    <row r="1530" spans="1:7" s="3" customFormat="1" ht="77.25" customHeight="1">
      <c r="A1530" s="43" t="s">
        <v>34</v>
      </c>
      <c r="B1530" s="44" t="s">
        <v>656</v>
      </c>
      <c r="C1530" s="29">
        <f>SUM(C1531:C1544)</f>
        <v>92884.3</v>
      </c>
      <c r="D1530" s="29">
        <f>SUM(D1531:D1544)</f>
        <v>89384.3</v>
      </c>
      <c r="E1530" s="29">
        <f>SUM(E1531:E1544)</f>
        <v>0</v>
      </c>
      <c r="F1530" s="29">
        <f>SUM(F1531:F1544)</f>
        <v>3500</v>
      </c>
      <c r="G1530" s="29">
        <f>SUM(G1531:G1544)</f>
        <v>0</v>
      </c>
    </row>
    <row r="1531" spans="1:7" ht="15.75" customHeight="1">
      <c r="A1531" s="38"/>
      <c r="B1531" s="36" t="s">
        <v>296</v>
      </c>
      <c r="C1531" s="29">
        <f aca="true" t="shared" si="133" ref="C1531:C1541">SUM(D1531:G1531)</f>
        <v>3500</v>
      </c>
      <c r="D1531" s="29">
        <v>0</v>
      </c>
      <c r="E1531" s="29">
        <v>0</v>
      </c>
      <c r="F1531" s="29">
        <v>3500</v>
      </c>
      <c r="G1531" s="29">
        <v>0</v>
      </c>
    </row>
    <row r="1532" spans="1:7" ht="15.75" customHeight="1">
      <c r="A1532" s="38"/>
      <c r="B1532" s="36" t="s">
        <v>220</v>
      </c>
      <c r="C1532" s="29">
        <f t="shared" si="133"/>
        <v>4022.1</v>
      </c>
      <c r="D1532" s="29">
        <v>4022.1</v>
      </c>
      <c r="E1532" s="29">
        <v>0</v>
      </c>
      <c r="F1532" s="29">
        <v>0</v>
      </c>
      <c r="G1532" s="29">
        <v>0</v>
      </c>
    </row>
    <row r="1533" spans="1:7" ht="15.75" customHeight="1">
      <c r="A1533" s="38"/>
      <c r="B1533" s="36" t="s">
        <v>221</v>
      </c>
      <c r="C1533" s="29">
        <f t="shared" si="133"/>
        <v>4307.6</v>
      </c>
      <c r="D1533" s="29">
        <v>4307.6</v>
      </c>
      <c r="E1533" s="29">
        <v>0</v>
      </c>
      <c r="F1533" s="29">
        <v>0</v>
      </c>
      <c r="G1533" s="29">
        <v>0</v>
      </c>
    </row>
    <row r="1534" spans="1:7" ht="15.75" customHeight="1">
      <c r="A1534" s="38"/>
      <c r="B1534" s="36" t="s">
        <v>222</v>
      </c>
      <c r="C1534" s="29">
        <f t="shared" si="133"/>
        <v>3497.4</v>
      </c>
      <c r="D1534" s="29">
        <v>3497.4</v>
      </c>
      <c r="E1534" s="29">
        <v>0</v>
      </c>
      <c r="F1534" s="29">
        <v>0</v>
      </c>
      <c r="G1534" s="29">
        <v>0</v>
      </c>
    </row>
    <row r="1535" spans="1:7" ht="15.75" customHeight="1">
      <c r="A1535" s="38"/>
      <c r="B1535" s="36" t="s">
        <v>223</v>
      </c>
      <c r="C1535" s="29">
        <f t="shared" si="133"/>
        <v>4885.8</v>
      </c>
      <c r="D1535" s="29">
        <v>4885.8</v>
      </c>
      <c r="E1535" s="29">
        <v>0</v>
      </c>
      <c r="F1535" s="29">
        <v>0</v>
      </c>
      <c r="G1535" s="29">
        <v>0</v>
      </c>
    </row>
    <row r="1536" spans="1:7" ht="15.75" customHeight="1">
      <c r="A1536" s="38"/>
      <c r="B1536" s="36" t="s">
        <v>224</v>
      </c>
      <c r="C1536" s="29">
        <f t="shared" si="133"/>
        <v>4582.8</v>
      </c>
      <c r="D1536" s="29">
        <v>4582.8</v>
      </c>
      <c r="E1536" s="29">
        <v>0</v>
      </c>
      <c r="F1536" s="29">
        <v>0</v>
      </c>
      <c r="G1536" s="29">
        <v>0</v>
      </c>
    </row>
    <row r="1537" spans="1:7" ht="15.75" customHeight="1">
      <c r="A1537" s="38"/>
      <c r="B1537" s="36" t="s">
        <v>9</v>
      </c>
      <c r="C1537" s="29">
        <f t="shared" si="133"/>
        <v>3618</v>
      </c>
      <c r="D1537" s="29">
        <v>3618</v>
      </c>
      <c r="E1537" s="29">
        <v>0</v>
      </c>
      <c r="F1537" s="29">
        <v>0</v>
      </c>
      <c r="G1537" s="29">
        <v>0</v>
      </c>
    </row>
    <row r="1538" spans="1:7" ht="15.75" customHeight="1">
      <c r="A1538" s="38"/>
      <c r="B1538" s="36" t="s">
        <v>10</v>
      </c>
      <c r="C1538" s="29">
        <f t="shared" si="133"/>
        <v>6030</v>
      </c>
      <c r="D1538" s="29">
        <v>6030</v>
      </c>
      <c r="E1538" s="29">
        <v>0</v>
      </c>
      <c r="F1538" s="29">
        <v>0</v>
      </c>
      <c r="G1538" s="29">
        <v>0</v>
      </c>
    </row>
    <row r="1539" spans="1:7" ht="15.75" customHeight="1">
      <c r="A1539" s="38"/>
      <c r="B1539" s="36" t="s">
        <v>11</v>
      </c>
      <c r="C1539" s="29">
        <f t="shared" si="133"/>
        <v>6024</v>
      </c>
      <c r="D1539" s="29">
        <v>6024</v>
      </c>
      <c r="E1539" s="29">
        <v>0</v>
      </c>
      <c r="F1539" s="29">
        <v>0</v>
      </c>
      <c r="G1539" s="29">
        <v>0</v>
      </c>
    </row>
    <row r="1540" spans="1:7" ht="15.75" customHeight="1">
      <c r="A1540" s="38"/>
      <c r="B1540" s="36" t="s">
        <v>585</v>
      </c>
      <c r="C1540" s="29">
        <f t="shared" si="133"/>
        <v>8934.8</v>
      </c>
      <c r="D1540" s="29">
        <v>8934.8</v>
      </c>
      <c r="E1540" s="29">
        <v>0</v>
      </c>
      <c r="F1540" s="29">
        <v>0</v>
      </c>
      <c r="G1540" s="29">
        <v>0</v>
      </c>
    </row>
    <row r="1541" spans="1:7" ht="15.75" customHeight="1">
      <c r="A1541" s="38"/>
      <c r="B1541" s="36" t="s">
        <v>586</v>
      </c>
      <c r="C1541" s="29">
        <f t="shared" si="133"/>
        <v>9649.5</v>
      </c>
      <c r="D1541" s="29">
        <v>9649.5</v>
      </c>
      <c r="E1541" s="29">
        <v>0</v>
      </c>
      <c r="F1541" s="29">
        <v>0</v>
      </c>
      <c r="G1541" s="29">
        <v>0</v>
      </c>
    </row>
    <row r="1542" spans="1:7" ht="15.75" customHeight="1">
      <c r="A1542" s="38"/>
      <c r="B1542" s="36" t="s">
        <v>587</v>
      </c>
      <c r="C1542" s="29">
        <f>SUM(D1542:G1542)</f>
        <v>10421.5</v>
      </c>
      <c r="D1542" s="29">
        <v>10421.5</v>
      </c>
      <c r="E1542" s="29">
        <v>0</v>
      </c>
      <c r="F1542" s="29">
        <v>0</v>
      </c>
      <c r="G1542" s="29">
        <v>0</v>
      </c>
    </row>
    <row r="1543" spans="1:7" ht="15.75" customHeight="1">
      <c r="A1543" s="38"/>
      <c r="B1543" s="36" t="s">
        <v>588</v>
      </c>
      <c r="C1543" s="29">
        <f>SUM(D1543:G1543)</f>
        <v>11255.2</v>
      </c>
      <c r="D1543" s="29">
        <v>11255.2</v>
      </c>
      <c r="E1543" s="29">
        <v>0</v>
      </c>
      <c r="F1543" s="29">
        <v>0</v>
      </c>
      <c r="G1543" s="29">
        <v>0</v>
      </c>
    </row>
    <row r="1544" spans="1:7" ht="15.75" customHeight="1">
      <c r="A1544" s="39"/>
      <c r="B1544" s="36" t="s">
        <v>589</v>
      </c>
      <c r="C1544" s="29">
        <f>SUM(D1544:G1544)</f>
        <v>12155.6</v>
      </c>
      <c r="D1544" s="29">
        <v>12155.6</v>
      </c>
      <c r="E1544" s="29">
        <v>0</v>
      </c>
      <c r="F1544" s="29">
        <v>0</v>
      </c>
      <c r="G1544" s="29">
        <v>0</v>
      </c>
    </row>
    <row r="1545" spans="1:7" s="3" customFormat="1" ht="32.25" customHeight="1">
      <c r="A1545" s="43" t="s">
        <v>35</v>
      </c>
      <c r="B1545" s="44" t="s">
        <v>195</v>
      </c>
      <c r="C1545" s="29">
        <f>SUM(C1546:C1559)</f>
        <v>14828.5</v>
      </c>
      <c r="D1545" s="29">
        <f>SUM(D1546:D1559)</f>
        <v>14828.5</v>
      </c>
      <c r="E1545" s="29">
        <f>SUM(E1546:E1559)</f>
        <v>0</v>
      </c>
      <c r="F1545" s="29">
        <f>SUM(F1546:F1559)</f>
        <v>0</v>
      </c>
      <c r="G1545" s="29">
        <f>SUM(G1546:G1559)</f>
        <v>0</v>
      </c>
    </row>
    <row r="1546" spans="1:7" ht="16.5" customHeight="1">
      <c r="A1546" s="38"/>
      <c r="B1546" s="36" t="s">
        <v>296</v>
      </c>
      <c r="C1546" s="29">
        <f aca="true" t="shared" si="134" ref="C1546:C1556">SUM(D1546:G1546)</f>
        <v>524.8</v>
      </c>
      <c r="D1546" s="29">
        <v>524.8</v>
      </c>
      <c r="E1546" s="29">
        <v>0</v>
      </c>
      <c r="F1546" s="29">
        <v>0</v>
      </c>
      <c r="G1546" s="29">
        <v>0</v>
      </c>
    </row>
    <row r="1547" spans="1:7" ht="16.5" customHeight="1">
      <c r="A1547" s="38"/>
      <c r="B1547" s="36" t="s">
        <v>220</v>
      </c>
      <c r="C1547" s="29">
        <f t="shared" si="134"/>
        <v>565.2</v>
      </c>
      <c r="D1547" s="29">
        <v>565.2</v>
      </c>
      <c r="E1547" s="29">
        <v>0</v>
      </c>
      <c r="F1547" s="29">
        <v>0</v>
      </c>
      <c r="G1547" s="29">
        <v>0</v>
      </c>
    </row>
    <row r="1548" spans="1:7" ht="16.5" customHeight="1">
      <c r="A1548" s="38"/>
      <c r="B1548" s="36" t="s">
        <v>221</v>
      </c>
      <c r="C1548" s="29">
        <f t="shared" si="134"/>
        <v>605.3</v>
      </c>
      <c r="D1548" s="29">
        <v>605.3</v>
      </c>
      <c r="E1548" s="29">
        <v>0</v>
      </c>
      <c r="F1548" s="29">
        <v>0</v>
      </c>
      <c r="G1548" s="29">
        <v>0</v>
      </c>
    </row>
    <row r="1549" spans="1:7" ht="16.5" customHeight="1">
      <c r="A1549" s="38"/>
      <c r="B1549" s="36" t="s">
        <v>222</v>
      </c>
      <c r="C1549" s="29">
        <f t="shared" si="134"/>
        <v>646.5</v>
      </c>
      <c r="D1549" s="29">
        <v>646.5</v>
      </c>
      <c r="E1549" s="29">
        <v>0</v>
      </c>
      <c r="F1549" s="29">
        <v>0</v>
      </c>
      <c r="G1549" s="29">
        <v>0</v>
      </c>
    </row>
    <row r="1550" spans="1:7" ht="16.5" customHeight="1">
      <c r="A1550" s="38"/>
      <c r="B1550" s="36" t="s">
        <v>223</v>
      </c>
      <c r="C1550" s="29">
        <f t="shared" si="134"/>
        <v>686.6</v>
      </c>
      <c r="D1550" s="29">
        <v>686.6</v>
      </c>
      <c r="E1550" s="29">
        <v>0</v>
      </c>
      <c r="F1550" s="29">
        <v>0</v>
      </c>
      <c r="G1550" s="29">
        <v>0</v>
      </c>
    </row>
    <row r="1551" spans="1:7" ht="16.5" customHeight="1">
      <c r="A1551" s="38"/>
      <c r="B1551" s="36" t="s">
        <v>224</v>
      </c>
      <c r="C1551" s="29">
        <f t="shared" si="134"/>
        <v>727.8</v>
      </c>
      <c r="D1551" s="29">
        <v>727.8</v>
      </c>
      <c r="E1551" s="29">
        <v>0</v>
      </c>
      <c r="F1551" s="29">
        <v>0</v>
      </c>
      <c r="G1551" s="29">
        <v>0</v>
      </c>
    </row>
    <row r="1552" spans="1:7" ht="16.5" customHeight="1">
      <c r="A1552" s="38"/>
      <c r="B1552" s="36" t="s">
        <v>9</v>
      </c>
      <c r="C1552" s="29">
        <f t="shared" si="134"/>
        <v>3122.3</v>
      </c>
      <c r="D1552" s="29">
        <v>3122.3</v>
      </c>
      <c r="E1552" s="29">
        <v>0</v>
      </c>
      <c r="F1552" s="29">
        <v>0</v>
      </c>
      <c r="G1552" s="29">
        <v>0</v>
      </c>
    </row>
    <row r="1553" spans="1:7" ht="16.5" customHeight="1">
      <c r="A1553" s="38"/>
      <c r="B1553" s="36" t="s">
        <v>10</v>
      </c>
      <c r="C1553" s="29">
        <f t="shared" si="134"/>
        <v>2953</v>
      </c>
      <c r="D1553" s="29">
        <v>2953</v>
      </c>
      <c r="E1553" s="29">
        <v>0</v>
      </c>
      <c r="F1553" s="29">
        <v>0</v>
      </c>
      <c r="G1553" s="29">
        <v>0</v>
      </c>
    </row>
    <row r="1554" spans="1:7" ht="16.5" customHeight="1">
      <c r="A1554" s="38"/>
      <c r="B1554" s="36" t="s">
        <v>11</v>
      </c>
      <c r="C1554" s="29">
        <f t="shared" si="134"/>
        <v>4997</v>
      </c>
      <c r="D1554" s="29">
        <v>4997</v>
      </c>
      <c r="E1554" s="29">
        <v>0</v>
      </c>
      <c r="F1554" s="29">
        <v>0</v>
      </c>
      <c r="G1554" s="29">
        <v>0</v>
      </c>
    </row>
    <row r="1555" spans="1:7" ht="16.5" customHeight="1">
      <c r="A1555" s="38"/>
      <c r="B1555" s="36" t="s">
        <v>585</v>
      </c>
      <c r="C1555" s="29">
        <f t="shared" si="134"/>
        <v>0</v>
      </c>
      <c r="D1555" s="29">
        <v>0</v>
      </c>
      <c r="E1555" s="29">
        <v>0</v>
      </c>
      <c r="F1555" s="29">
        <v>0</v>
      </c>
      <c r="G1555" s="29">
        <v>0</v>
      </c>
    </row>
    <row r="1556" spans="1:7" ht="16.5" customHeight="1">
      <c r="A1556" s="38"/>
      <c r="B1556" s="36" t="s">
        <v>586</v>
      </c>
      <c r="C1556" s="29">
        <f t="shared" si="134"/>
        <v>0</v>
      </c>
      <c r="D1556" s="29">
        <v>0</v>
      </c>
      <c r="E1556" s="29">
        <v>0</v>
      </c>
      <c r="F1556" s="29">
        <v>0</v>
      </c>
      <c r="G1556" s="29">
        <v>0</v>
      </c>
    </row>
    <row r="1557" spans="1:7" ht="16.5" customHeight="1">
      <c r="A1557" s="38"/>
      <c r="B1557" s="36" t="s">
        <v>587</v>
      </c>
      <c r="C1557" s="29">
        <f>SUM(D1557:G1557)</f>
        <v>0</v>
      </c>
      <c r="D1557" s="29">
        <v>0</v>
      </c>
      <c r="E1557" s="29">
        <v>0</v>
      </c>
      <c r="F1557" s="29">
        <v>0</v>
      </c>
      <c r="G1557" s="29">
        <v>0</v>
      </c>
    </row>
    <row r="1558" spans="1:7" ht="16.5" customHeight="1">
      <c r="A1558" s="38"/>
      <c r="B1558" s="36" t="s">
        <v>588</v>
      </c>
      <c r="C1558" s="29">
        <f>SUM(D1558:G1558)</f>
        <v>0</v>
      </c>
      <c r="D1558" s="29">
        <v>0</v>
      </c>
      <c r="E1558" s="29">
        <v>0</v>
      </c>
      <c r="F1558" s="29">
        <v>0</v>
      </c>
      <c r="G1558" s="29">
        <v>0</v>
      </c>
    </row>
    <row r="1559" spans="1:7" ht="16.5" customHeight="1">
      <c r="A1559" s="39"/>
      <c r="B1559" s="36" t="s">
        <v>589</v>
      </c>
      <c r="C1559" s="29">
        <f>SUM(D1559:G1559)</f>
        <v>0</v>
      </c>
      <c r="D1559" s="29">
        <v>0</v>
      </c>
      <c r="E1559" s="29">
        <v>0</v>
      </c>
      <c r="F1559" s="29">
        <v>0</v>
      </c>
      <c r="G1559" s="29">
        <v>0</v>
      </c>
    </row>
    <row r="1560" spans="1:7" s="3" customFormat="1" ht="48.75" customHeight="1">
      <c r="A1560" s="43" t="s">
        <v>36</v>
      </c>
      <c r="B1560" s="44" t="s">
        <v>48</v>
      </c>
      <c r="C1560" s="29">
        <f>SUM(C1561:C1574)</f>
        <v>140</v>
      </c>
      <c r="D1560" s="29">
        <f>SUM(D1561:D1574)</f>
        <v>0</v>
      </c>
      <c r="E1560" s="29">
        <f>SUM(E1561:E1574)</f>
        <v>140</v>
      </c>
      <c r="F1560" s="29">
        <f>SUM(F1561:F1574)</f>
        <v>0</v>
      </c>
      <c r="G1560" s="29">
        <f>SUM(G1561:G1574)</f>
        <v>0</v>
      </c>
    </row>
    <row r="1561" spans="1:7" ht="15" customHeight="1">
      <c r="A1561" s="38"/>
      <c r="B1561" s="36" t="s">
        <v>296</v>
      </c>
      <c r="C1561" s="29">
        <f aca="true" t="shared" si="135" ref="C1561:C1571">SUM(D1561:G1561)</f>
        <v>140</v>
      </c>
      <c r="D1561" s="29">
        <v>0</v>
      </c>
      <c r="E1561" s="29">
        <v>140</v>
      </c>
      <c r="F1561" s="29">
        <v>0</v>
      </c>
      <c r="G1561" s="29">
        <v>0</v>
      </c>
    </row>
    <row r="1562" spans="1:7" ht="15" customHeight="1">
      <c r="A1562" s="38"/>
      <c r="B1562" s="36" t="s">
        <v>220</v>
      </c>
      <c r="C1562" s="29">
        <f t="shared" si="135"/>
        <v>0</v>
      </c>
      <c r="D1562" s="29">
        <v>0</v>
      </c>
      <c r="E1562" s="29">
        <v>0</v>
      </c>
      <c r="F1562" s="29">
        <v>0</v>
      </c>
      <c r="G1562" s="29">
        <v>0</v>
      </c>
    </row>
    <row r="1563" spans="1:7" ht="15" customHeight="1">
      <c r="A1563" s="38"/>
      <c r="B1563" s="36" t="s">
        <v>221</v>
      </c>
      <c r="C1563" s="29">
        <f t="shared" si="135"/>
        <v>0</v>
      </c>
      <c r="D1563" s="29">
        <v>0</v>
      </c>
      <c r="E1563" s="29">
        <v>0</v>
      </c>
      <c r="F1563" s="29">
        <v>0</v>
      </c>
      <c r="G1563" s="29">
        <v>0</v>
      </c>
    </row>
    <row r="1564" spans="1:7" ht="15" customHeight="1">
      <c r="A1564" s="38"/>
      <c r="B1564" s="36" t="s">
        <v>222</v>
      </c>
      <c r="C1564" s="29">
        <f t="shared" si="135"/>
        <v>0</v>
      </c>
      <c r="D1564" s="29">
        <v>0</v>
      </c>
      <c r="E1564" s="29">
        <v>0</v>
      </c>
      <c r="F1564" s="29">
        <v>0</v>
      </c>
      <c r="G1564" s="29">
        <v>0</v>
      </c>
    </row>
    <row r="1565" spans="1:7" ht="15" customHeight="1">
      <c r="A1565" s="38"/>
      <c r="B1565" s="36" t="s">
        <v>223</v>
      </c>
      <c r="C1565" s="29">
        <f t="shared" si="135"/>
        <v>0</v>
      </c>
      <c r="D1565" s="29">
        <v>0</v>
      </c>
      <c r="E1565" s="29">
        <v>0</v>
      </c>
      <c r="F1565" s="29">
        <v>0</v>
      </c>
      <c r="G1565" s="29">
        <v>0</v>
      </c>
    </row>
    <row r="1566" spans="1:7" ht="15" customHeight="1">
      <c r="A1566" s="38"/>
      <c r="B1566" s="36" t="s">
        <v>224</v>
      </c>
      <c r="C1566" s="29">
        <f t="shared" si="135"/>
        <v>0</v>
      </c>
      <c r="D1566" s="29">
        <v>0</v>
      </c>
      <c r="E1566" s="29">
        <v>0</v>
      </c>
      <c r="F1566" s="29">
        <v>0</v>
      </c>
      <c r="G1566" s="29">
        <v>0</v>
      </c>
    </row>
    <row r="1567" spans="1:7" ht="15" customHeight="1">
      <c r="A1567" s="38"/>
      <c r="B1567" s="36" t="s">
        <v>9</v>
      </c>
      <c r="C1567" s="29">
        <f t="shared" si="135"/>
        <v>0</v>
      </c>
      <c r="D1567" s="29">
        <v>0</v>
      </c>
      <c r="E1567" s="29">
        <v>0</v>
      </c>
      <c r="F1567" s="29">
        <v>0</v>
      </c>
      <c r="G1567" s="29">
        <v>0</v>
      </c>
    </row>
    <row r="1568" spans="1:7" ht="15" customHeight="1">
      <c r="A1568" s="38"/>
      <c r="B1568" s="36" t="s">
        <v>10</v>
      </c>
      <c r="C1568" s="29">
        <f t="shared" si="135"/>
        <v>0</v>
      </c>
      <c r="D1568" s="29">
        <v>0</v>
      </c>
      <c r="E1568" s="29">
        <v>0</v>
      </c>
      <c r="F1568" s="29">
        <v>0</v>
      </c>
      <c r="G1568" s="29">
        <v>0</v>
      </c>
    </row>
    <row r="1569" spans="1:7" ht="15" customHeight="1">
      <c r="A1569" s="38"/>
      <c r="B1569" s="36" t="s">
        <v>11</v>
      </c>
      <c r="C1569" s="29">
        <f t="shared" si="135"/>
        <v>0</v>
      </c>
      <c r="D1569" s="29">
        <v>0</v>
      </c>
      <c r="E1569" s="29">
        <v>0</v>
      </c>
      <c r="F1569" s="29">
        <v>0</v>
      </c>
      <c r="G1569" s="29">
        <v>0</v>
      </c>
    </row>
    <row r="1570" spans="1:7" ht="15" customHeight="1">
      <c r="A1570" s="38"/>
      <c r="B1570" s="36" t="s">
        <v>585</v>
      </c>
      <c r="C1570" s="29">
        <f t="shared" si="135"/>
        <v>0</v>
      </c>
      <c r="D1570" s="29">
        <v>0</v>
      </c>
      <c r="E1570" s="29">
        <v>0</v>
      </c>
      <c r="F1570" s="29">
        <v>0</v>
      </c>
      <c r="G1570" s="29">
        <v>0</v>
      </c>
    </row>
    <row r="1571" spans="1:7" ht="15" customHeight="1">
      <c r="A1571" s="38"/>
      <c r="B1571" s="36" t="s">
        <v>586</v>
      </c>
      <c r="C1571" s="29">
        <f t="shared" si="135"/>
        <v>0</v>
      </c>
      <c r="D1571" s="29">
        <v>0</v>
      </c>
      <c r="E1571" s="29">
        <v>0</v>
      </c>
      <c r="F1571" s="29">
        <v>0</v>
      </c>
      <c r="G1571" s="29">
        <v>0</v>
      </c>
    </row>
    <row r="1572" spans="1:7" ht="15" customHeight="1">
      <c r="A1572" s="38"/>
      <c r="B1572" s="36" t="s">
        <v>587</v>
      </c>
      <c r="C1572" s="29">
        <f>SUM(D1572:G1572)</f>
        <v>0</v>
      </c>
      <c r="D1572" s="29">
        <v>0</v>
      </c>
      <c r="E1572" s="29">
        <v>0</v>
      </c>
      <c r="F1572" s="29">
        <v>0</v>
      </c>
      <c r="G1572" s="29">
        <v>0</v>
      </c>
    </row>
    <row r="1573" spans="1:7" ht="15" customHeight="1">
      <c r="A1573" s="38"/>
      <c r="B1573" s="36" t="s">
        <v>588</v>
      </c>
      <c r="C1573" s="29">
        <f>SUM(D1573:G1573)</f>
        <v>0</v>
      </c>
      <c r="D1573" s="29">
        <v>0</v>
      </c>
      <c r="E1573" s="29">
        <v>0</v>
      </c>
      <c r="F1573" s="29">
        <v>0</v>
      </c>
      <c r="G1573" s="29">
        <v>0</v>
      </c>
    </row>
    <row r="1574" spans="1:7" ht="15" customHeight="1">
      <c r="A1574" s="39"/>
      <c r="B1574" s="36" t="s">
        <v>589</v>
      </c>
      <c r="C1574" s="29">
        <f>SUM(D1574:G1574)</f>
        <v>0</v>
      </c>
      <c r="D1574" s="29">
        <v>0</v>
      </c>
      <c r="E1574" s="29">
        <v>0</v>
      </c>
      <c r="F1574" s="29">
        <v>0</v>
      </c>
      <c r="G1574" s="29">
        <v>0</v>
      </c>
    </row>
    <row r="1575" spans="1:7" s="3" customFormat="1" ht="16.5" customHeight="1">
      <c r="A1575" s="43" t="s">
        <v>37</v>
      </c>
      <c r="B1575" s="44" t="s">
        <v>657</v>
      </c>
      <c r="C1575" s="29">
        <f>SUM(C1576:C1589)</f>
        <v>7704.8</v>
      </c>
      <c r="D1575" s="29">
        <f>SUM(D1576:D1589)</f>
        <v>7704.8</v>
      </c>
      <c r="E1575" s="29">
        <f>SUM(E1576:E1589)</f>
        <v>0</v>
      </c>
      <c r="F1575" s="29">
        <f>SUM(F1576:F1589)</f>
        <v>0</v>
      </c>
      <c r="G1575" s="29">
        <f>SUM(G1576:G1589)</f>
        <v>0</v>
      </c>
    </row>
    <row r="1576" spans="1:7" ht="15" customHeight="1">
      <c r="A1576" s="38"/>
      <c r="B1576" s="36" t="s">
        <v>296</v>
      </c>
      <c r="C1576" s="29">
        <f aca="true" t="shared" si="136" ref="C1576:C1586">SUM(D1576:G1576)</f>
        <v>0</v>
      </c>
      <c r="D1576" s="29">
        <v>0</v>
      </c>
      <c r="E1576" s="29">
        <v>0</v>
      </c>
      <c r="F1576" s="29">
        <v>0</v>
      </c>
      <c r="G1576" s="29">
        <v>0</v>
      </c>
    </row>
    <row r="1577" spans="1:7" ht="15" customHeight="1">
      <c r="A1577" s="38"/>
      <c r="B1577" s="36" t="s">
        <v>220</v>
      </c>
      <c r="C1577" s="29">
        <f t="shared" si="136"/>
        <v>7704.8</v>
      </c>
      <c r="D1577" s="29">
        <v>7704.8</v>
      </c>
      <c r="E1577" s="29">
        <v>0</v>
      </c>
      <c r="F1577" s="29">
        <v>0</v>
      </c>
      <c r="G1577" s="29">
        <v>0</v>
      </c>
    </row>
    <row r="1578" spans="1:7" ht="15" customHeight="1">
      <c r="A1578" s="38"/>
      <c r="B1578" s="36" t="s">
        <v>221</v>
      </c>
      <c r="C1578" s="29">
        <f t="shared" si="136"/>
        <v>0</v>
      </c>
      <c r="D1578" s="29">
        <v>0</v>
      </c>
      <c r="E1578" s="29">
        <v>0</v>
      </c>
      <c r="F1578" s="29">
        <v>0</v>
      </c>
      <c r="G1578" s="29">
        <v>0</v>
      </c>
    </row>
    <row r="1579" spans="1:7" ht="15" customHeight="1">
      <c r="A1579" s="38"/>
      <c r="B1579" s="36" t="s">
        <v>222</v>
      </c>
      <c r="C1579" s="29">
        <f t="shared" si="136"/>
        <v>0</v>
      </c>
      <c r="D1579" s="29">
        <v>0</v>
      </c>
      <c r="E1579" s="29">
        <v>0</v>
      </c>
      <c r="F1579" s="29">
        <v>0</v>
      </c>
      <c r="G1579" s="29">
        <v>0</v>
      </c>
    </row>
    <row r="1580" spans="1:7" ht="15" customHeight="1">
      <c r="A1580" s="38"/>
      <c r="B1580" s="36" t="s">
        <v>223</v>
      </c>
      <c r="C1580" s="29">
        <f t="shared" si="136"/>
        <v>0</v>
      </c>
      <c r="D1580" s="29">
        <v>0</v>
      </c>
      <c r="E1580" s="29">
        <v>0</v>
      </c>
      <c r="F1580" s="29">
        <v>0</v>
      </c>
      <c r="G1580" s="29">
        <v>0</v>
      </c>
    </row>
    <row r="1581" spans="1:7" ht="15" customHeight="1">
      <c r="A1581" s="38"/>
      <c r="B1581" s="36" t="s">
        <v>224</v>
      </c>
      <c r="C1581" s="29">
        <f t="shared" si="136"/>
        <v>0</v>
      </c>
      <c r="D1581" s="29">
        <v>0</v>
      </c>
      <c r="E1581" s="29">
        <v>0</v>
      </c>
      <c r="F1581" s="29">
        <v>0</v>
      </c>
      <c r="G1581" s="29">
        <v>0</v>
      </c>
    </row>
    <row r="1582" spans="1:7" ht="15" customHeight="1">
      <c r="A1582" s="38"/>
      <c r="B1582" s="36" t="s">
        <v>9</v>
      </c>
      <c r="C1582" s="29">
        <f t="shared" si="136"/>
        <v>0</v>
      </c>
      <c r="D1582" s="29">
        <v>0</v>
      </c>
      <c r="E1582" s="29">
        <v>0</v>
      </c>
      <c r="F1582" s="29">
        <v>0</v>
      </c>
      <c r="G1582" s="29">
        <v>0</v>
      </c>
    </row>
    <row r="1583" spans="1:7" ht="15" customHeight="1">
      <c r="A1583" s="38"/>
      <c r="B1583" s="36" t="s">
        <v>10</v>
      </c>
      <c r="C1583" s="29">
        <f t="shared" si="136"/>
        <v>0</v>
      </c>
      <c r="D1583" s="29">
        <v>0</v>
      </c>
      <c r="E1583" s="29">
        <v>0</v>
      </c>
      <c r="F1583" s="29">
        <v>0</v>
      </c>
      <c r="G1583" s="29">
        <v>0</v>
      </c>
    </row>
    <row r="1584" spans="1:7" ht="15" customHeight="1">
      <c r="A1584" s="38"/>
      <c r="B1584" s="36" t="s">
        <v>11</v>
      </c>
      <c r="C1584" s="29">
        <f t="shared" si="136"/>
        <v>0</v>
      </c>
      <c r="D1584" s="29">
        <v>0</v>
      </c>
      <c r="E1584" s="29">
        <v>0</v>
      </c>
      <c r="F1584" s="29">
        <v>0</v>
      </c>
      <c r="G1584" s="29">
        <v>0</v>
      </c>
    </row>
    <row r="1585" spans="1:7" ht="15" customHeight="1">
      <c r="A1585" s="38"/>
      <c r="B1585" s="36" t="s">
        <v>585</v>
      </c>
      <c r="C1585" s="29">
        <f t="shared" si="136"/>
        <v>0</v>
      </c>
      <c r="D1585" s="29">
        <v>0</v>
      </c>
      <c r="E1585" s="29">
        <v>0</v>
      </c>
      <c r="F1585" s="29">
        <v>0</v>
      </c>
      <c r="G1585" s="29">
        <v>0</v>
      </c>
    </row>
    <row r="1586" spans="1:7" ht="15" customHeight="1">
      <c r="A1586" s="38"/>
      <c r="B1586" s="36" t="s">
        <v>586</v>
      </c>
      <c r="C1586" s="29">
        <f t="shared" si="136"/>
        <v>0</v>
      </c>
      <c r="D1586" s="29">
        <v>0</v>
      </c>
      <c r="E1586" s="29">
        <v>0</v>
      </c>
      <c r="F1586" s="29">
        <v>0</v>
      </c>
      <c r="G1586" s="29">
        <v>0</v>
      </c>
    </row>
    <row r="1587" spans="1:7" ht="15" customHeight="1">
      <c r="A1587" s="38"/>
      <c r="B1587" s="36" t="s">
        <v>587</v>
      </c>
      <c r="C1587" s="29">
        <f>SUM(D1587:G1587)</f>
        <v>0</v>
      </c>
      <c r="D1587" s="29">
        <v>0</v>
      </c>
      <c r="E1587" s="29">
        <v>0</v>
      </c>
      <c r="F1587" s="29">
        <v>0</v>
      </c>
      <c r="G1587" s="29">
        <v>0</v>
      </c>
    </row>
    <row r="1588" spans="1:7" ht="15" customHeight="1">
      <c r="A1588" s="38"/>
      <c r="B1588" s="36" t="s">
        <v>588</v>
      </c>
      <c r="C1588" s="29">
        <f>SUM(D1588:G1588)</f>
        <v>0</v>
      </c>
      <c r="D1588" s="29">
        <v>0</v>
      </c>
      <c r="E1588" s="29">
        <v>0</v>
      </c>
      <c r="F1588" s="29">
        <v>0</v>
      </c>
      <c r="G1588" s="29">
        <v>0</v>
      </c>
    </row>
    <row r="1589" spans="1:7" ht="15" customHeight="1">
      <c r="A1589" s="39"/>
      <c r="B1589" s="36" t="s">
        <v>589</v>
      </c>
      <c r="C1589" s="29">
        <f>SUM(D1589:G1589)</f>
        <v>0</v>
      </c>
      <c r="D1589" s="29">
        <v>0</v>
      </c>
      <c r="E1589" s="29">
        <v>0</v>
      </c>
      <c r="F1589" s="29">
        <v>0</v>
      </c>
      <c r="G1589" s="29">
        <v>0</v>
      </c>
    </row>
    <row r="1590" spans="1:7" s="3" customFormat="1" ht="16.5" customHeight="1">
      <c r="A1590" s="43" t="s">
        <v>38</v>
      </c>
      <c r="B1590" s="44" t="s">
        <v>109</v>
      </c>
      <c r="C1590" s="29">
        <f>SUM(C1591:C1604)</f>
        <v>28452.5</v>
      </c>
      <c r="D1590" s="29">
        <f>SUM(D1591:D1604)</f>
        <v>27668.4</v>
      </c>
      <c r="E1590" s="29">
        <f>SUM(E1591:E1604)</f>
        <v>784.1</v>
      </c>
      <c r="F1590" s="29">
        <f>SUM(F1591:F1604)</f>
        <v>0</v>
      </c>
      <c r="G1590" s="29">
        <f>SUM(G1591:G1604)</f>
        <v>0</v>
      </c>
    </row>
    <row r="1591" spans="1:7" ht="15" customHeight="1">
      <c r="A1591" s="38"/>
      <c r="B1591" s="36" t="s">
        <v>296</v>
      </c>
      <c r="C1591" s="29">
        <f aca="true" t="shared" si="137" ref="C1591:C1601">SUM(D1591:G1591)</f>
        <v>0</v>
      </c>
      <c r="D1591" s="29">
        <v>0</v>
      </c>
      <c r="E1591" s="29">
        <v>0</v>
      </c>
      <c r="F1591" s="29">
        <v>0</v>
      </c>
      <c r="G1591" s="29">
        <v>0</v>
      </c>
    </row>
    <row r="1592" spans="1:7" ht="15" customHeight="1">
      <c r="A1592" s="38"/>
      <c r="B1592" s="36" t="s">
        <v>220</v>
      </c>
      <c r="C1592" s="29">
        <f t="shared" si="137"/>
        <v>18082.5</v>
      </c>
      <c r="D1592" s="29">
        <v>18082.5</v>
      </c>
      <c r="E1592" s="29">
        <v>0</v>
      </c>
      <c r="F1592" s="29">
        <v>0</v>
      </c>
      <c r="G1592" s="29">
        <v>0</v>
      </c>
    </row>
    <row r="1593" spans="1:7" ht="15" customHeight="1">
      <c r="A1593" s="38"/>
      <c r="B1593" s="36" t="s">
        <v>221</v>
      </c>
      <c r="C1593" s="29">
        <f t="shared" si="137"/>
        <v>10370</v>
      </c>
      <c r="D1593" s="29">
        <v>9585.9</v>
      </c>
      <c r="E1593" s="29">
        <v>784.1</v>
      </c>
      <c r="F1593" s="29">
        <v>0</v>
      </c>
      <c r="G1593" s="29">
        <v>0</v>
      </c>
    </row>
    <row r="1594" spans="1:7" ht="15" customHeight="1">
      <c r="A1594" s="38"/>
      <c r="B1594" s="36" t="s">
        <v>222</v>
      </c>
      <c r="C1594" s="29">
        <f t="shared" si="137"/>
        <v>0</v>
      </c>
      <c r="D1594" s="29">
        <v>0</v>
      </c>
      <c r="E1594" s="29">
        <v>0</v>
      </c>
      <c r="F1594" s="29">
        <v>0</v>
      </c>
      <c r="G1594" s="29">
        <v>0</v>
      </c>
    </row>
    <row r="1595" spans="1:7" ht="15" customHeight="1">
      <c r="A1595" s="38"/>
      <c r="B1595" s="36" t="s">
        <v>223</v>
      </c>
      <c r="C1595" s="29">
        <f t="shared" si="137"/>
        <v>0</v>
      </c>
      <c r="D1595" s="29">
        <v>0</v>
      </c>
      <c r="E1595" s="29">
        <v>0</v>
      </c>
      <c r="F1595" s="29">
        <v>0</v>
      </c>
      <c r="G1595" s="29">
        <v>0</v>
      </c>
    </row>
    <row r="1596" spans="1:7" ht="15" customHeight="1">
      <c r="A1596" s="38"/>
      <c r="B1596" s="36" t="s">
        <v>224</v>
      </c>
      <c r="C1596" s="29">
        <f t="shared" si="137"/>
        <v>0</v>
      </c>
      <c r="D1596" s="29">
        <v>0</v>
      </c>
      <c r="E1596" s="29">
        <v>0</v>
      </c>
      <c r="F1596" s="29">
        <v>0</v>
      </c>
      <c r="G1596" s="29">
        <v>0</v>
      </c>
    </row>
    <row r="1597" spans="1:7" ht="15" customHeight="1">
      <c r="A1597" s="38"/>
      <c r="B1597" s="36" t="s">
        <v>9</v>
      </c>
      <c r="C1597" s="29">
        <f t="shared" si="137"/>
        <v>0</v>
      </c>
      <c r="D1597" s="29">
        <v>0</v>
      </c>
      <c r="E1597" s="29">
        <v>0</v>
      </c>
      <c r="F1597" s="29">
        <v>0</v>
      </c>
      <c r="G1597" s="29">
        <v>0</v>
      </c>
    </row>
    <row r="1598" spans="1:7" ht="15" customHeight="1">
      <c r="A1598" s="38"/>
      <c r="B1598" s="36" t="s">
        <v>10</v>
      </c>
      <c r="C1598" s="29">
        <f t="shared" si="137"/>
        <v>0</v>
      </c>
      <c r="D1598" s="29">
        <v>0</v>
      </c>
      <c r="E1598" s="29">
        <v>0</v>
      </c>
      <c r="F1598" s="29">
        <v>0</v>
      </c>
      <c r="G1598" s="29">
        <v>0</v>
      </c>
    </row>
    <row r="1599" spans="1:7" ht="15" customHeight="1">
      <c r="A1599" s="38"/>
      <c r="B1599" s="36" t="s">
        <v>11</v>
      </c>
      <c r="C1599" s="29">
        <f t="shared" si="137"/>
        <v>0</v>
      </c>
      <c r="D1599" s="29">
        <v>0</v>
      </c>
      <c r="E1599" s="29">
        <v>0</v>
      </c>
      <c r="F1599" s="29">
        <v>0</v>
      </c>
      <c r="G1599" s="29">
        <v>0</v>
      </c>
    </row>
    <row r="1600" spans="1:7" ht="15" customHeight="1">
      <c r="A1600" s="38"/>
      <c r="B1600" s="36" t="s">
        <v>585</v>
      </c>
      <c r="C1600" s="29">
        <f t="shared" si="137"/>
        <v>0</v>
      </c>
      <c r="D1600" s="29">
        <v>0</v>
      </c>
      <c r="E1600" s="29">
        <v>0</v>
      </c>
      <c r="F1600" s="29">
        <v>0</v>
      </c>
      <c r="G1600" s="29">
        <v>0</v>
      </c>
    </row>
    <row r="1601" spans="1:7" ht="15" customHeight="1">
      <c r="A1601" s="38"/>
      <c r="B1601" s="36" t="s">
        <v>586</v>
      </c>
      <c r="C1601" s="29">
        <f t="shared" si="137"/>
        <v>0</v>
      </c>
      <c r="D1601" s="29">
        <v>0</v>
      </c>
      <c r="E1601" s="29">
        <v>0</v>
      </c>
      <c r="F1601" s="29">
        <v>0</v>
      </c>
      <c r="G1601" s="29">
        <v>0</v>
      </c>
    </row>
    <row r="1602" spans="1:7" ht="15" customHeight="1">
      <c r="A1602" s="38"/>
      <c r="B1602" s="36" t="s">
        <v>587</v>
      </c>
      <c r="C1602" s="29">
        <f>SUM(D1602:G1602)</f>
        <v>0</v>
      </c>
      <c r="D1602" s="29">
        <v>0</v>
      </c>
      <c r="E1602" s="29">
        <v>0</v>
      </c>
      <c r="F1602" s="29">
        <v>0</v>
      </c>
      <c r="G1602" s="29">
        <v>0</v>
      </c>
    </row>
    <row r="1603" spans="1:7" ht="15" customHeight="1">
      <c r="A1603" s="38"/>
      <c r="B1603" s="36" t="s">
        <v>588</v>
      </c>
      <c r="C1603" s="29">
        <f>SUM(D1603:G1603)</f>
        <v>0</v>
      </c>
      <c r="D1603" s="29">
        <v>0</v>
      </c>
      <c r="E1603" s="29">
        <v>0</v>
      </c>
      <c r="F1603" s="29">
        <v>0</v>
      </c>
      <c r="G1603" s="29">
        <v>0</v>
      </c>
    </row>
    <row r="1604" spans="1:7" ht="15" customHeight="1">
      <c r="A1604" s="39"/>
      <c r="B1604" s="36" t="s">
        <v>589</v>
      </c>
      <c r="C1604" s="29">
        <f>SUM(D1604:G1604)</f>
        <v>0</v>
      </c>
      <c r="D1604" s="29">
        <v>0</v>
      </c>
      <c r="E1604" s="29">
        <v>0</v>
      </c>
      <c r="F1604" s="29">
        <v>0</v>
      </c>
      <c r="G1604" s="29">
        <v>0</v>
      </c>
    </row>
    <row r="1605" spans="1:7" s="3" customFormat="1" ht="48.75" customHeight="1">
      <c r="A1605" s="43" t="s">
        <v>622</v>
      </c>
      <c r="B1605" s="44" t="s">
        <v>658</v>
      </c>
      <c r="C1605" s="29">
        <f>SUM(C1606:C1619)</f>
        <v>6886.400000000001</v>
      </c>
      <c r="D1605" s="29">
        <f>SUM(D1606:D1619)</f>
        <v>0</v>
      </c>
      <c r="E1605" s="29">
        <f>SUM(E1606:E1619)</f>
        <v>6886.400000000001</v>
      </c>
      <c r="F1605" s="29">
        <f>SUM(F1606:F1619)</f>
        <v>0</v>
      </c>
      <c r="G1605" s="29">
        <f>SUM(G1606:G1619)</f>
        <v>0</v>
      </c>
    </row>
    <row r="1606" spans="1:7" ht="15" customHeight="1">
      <c r="A1606" s="38"/>
      <c r="B1606" s="36" t="s">
        <v>296</v>
      </c>
      <c r="C1606" s="29">
        <f aca="true" t="shared" si="138" ref="C1606:C1616">SUM(D1606:G1606)</f>
        <v>0</v>
      </c>
      <c r="D1606" s="29">
        <v>0</v>
      </c>
      <c r="E1606" s="29">
        <v>0</v>
      </c>
      <c r="F1606" s="29">
        <v>0</v>
      </c>
      <c r="G1606" s="29">
        <v>0</v>
      </c>
    </row>
    <row r="1607" spans="1:7" ht="15" customHeight="1">
      <c r="A1607" s="38"/>
      <c r="B1607" s="36" t="s">
        <v>220</v>
      </c>
      <c r="C1607" s="29">
        <f t="shared" si="138"/>
        <v>0</v>
      </c>
      <c r="D1607" s="29">
        <v>0</v>
      </c>
      <c r="E1607" s="29">
        <v>0</v>
      </c>
      <c r="F1607" s="29">
        <v>0</v>
      </c>
      <c r="G1607" s="29">
        <v>0</v>
      </c>
    </row>
    <row r="1608" spans="1:7" ht="15" customHeight="1">
      <c r="A1608" s="38"/>
      <c r="B1608" s="36" t="s">
        <v>221</v>
      </c>
      <c r="C1608" s="29">
        <f t="shared" si="138"/>
        <v>0</v>
      </c>
      <c r="D1608" s="29">
        <v>0</v>
      </c>
      <c r="E1608" s="29">
        <v>0</v>
      </c>
      <c r="F1608" s="29">
        <v>0</v>
      </c>
      <c r="G1608" s="29">
        <v>0</v>
      </c>
    </row>
    <row r="1609" spans="1:7" ht="15" customHeight="1">
      <c r="A1609" s="38"/>
      <c r="B1609" s="36" t="s">
        <v>222</v>
      </c>
      <c r="C1609" s="29">
        <f t="shared" si="138"/>
        <v>0</v>
      </c>
      <c r="D1609" s="29">
        <v>0</v>
      </c>
      <c r="E1609" s="29">
        <v>0</v>
      </c>
      <c r="F1609" s="29">
        <v>0</v>
      </c>
      <c r="G1609" s="29">
        <v>0</v>
      </c>
    </row>
    <row r="1610" spans="1:7" ht="15" customHeight="1">
      <c r="A1610" s="38"/>
      <c r="B1610" s="36" t="s">
        <v>223</v>
      </c>
      <c r="C1610" s="29">
        <f t="shared" si="138"/>
        <v>0</v>
      </c>
      <c r="D1610" s="29">
        <v>0</v>
      </c>
      <c r="E1610" s="29">
        <v>0</v>
      </c>
      <c r="F1610" s="29">
        <v>0</v>
      </c>
      <c r="G1610" s="29">
        <v>0</v>
      </c>
    </row>
    <row r="1611" spans="1:7" ht="15" customHeight="1">
      <c r="A1611" s="38"/>
      <c r="B1611" s="36" t="s">
        <v>224</v>
      </c>
      <c r="C1611" s="29">
        <f t="shared" si="138"/>
        <v>0</v>
      </c>
      <c r="D1611" s="29">
        <v>0</v>
      </c>
      <c r="E1611" s="29">
        <v>0</v>
      </c>
      <c r="F1611" s="29">
        <v>0</v>
      </c>
      <c r="G1611" s="29">
        <v>0</v>
      </c>
    </row>
    <row r="1612" spans="1:7" ht="15" customHeight="1">
      <c r="A1612" s="38"/>
      <c r="B1612" s="36" t="s">
        <v>9</v>
      </c>
      <c r="C1612" s="29">
        <f t="shared" si="138"/>
        <v>0</v>
      </c>
      <c r="D1612" s="29">
        <v>0</v>
      </c>
      <c r="E1612" s="29">
        <v>0</v>
      </c>
      <c r="F1612" s="29">
        <v>0</v>
      </c>
      <c r="G1612" s="29">
        <v>0</v>
      </c>
    </row>
    <row r="1613" spans="1:7" ht="15" customHeight="1">
      <c r="A1613" s="38"/>
      <c r="B1613" s="36" t="s">
        <v>10</v>
      </c>
      <c r="C1613" s="29">
        <f t="shared" si="138"/>
        <v>0</v>
      </c>
      <c r="D1613" s="29">
        <v>0</v>
      </c>
      <c r="E1613" s="29">
        <v>0</v>
      </c>
      <c r="F1613" s="29">
        <v>0</v>
      </c>
      <c r="G1613" s="29">
        <v>0</v>
      </c>
    </row>
    <row r="1614" spans="1:7" ht="15" customHeight="1">
      <c r="A1614" s="38"/>
      <c r="B1614" s="36" t="s">
        <v>11</v>
      </c>
      <c r="C1614" s="29">
        <f t="shared" si="138"/>
        <v>0</v>
      </c>
      <c r="D1614" s="29">
        <v>0</v>
      </c>
      <c r="E1614" s="29">
        <v>0</v>
      </c>
      <c r="F1614" s="29">
        <v>0</v>
      </c>
      <c r="G1614" s="29">
        <v>0</v>
      </c>
    </row>
    <row r="1615" spans="1:7" ht="15" customHeight="1">
      <c r="A1615" s="38"/>
      <c r="B1615" s="36" t="s">
        <v>585</v>
      </c>
      <c r="C1615" s="29">
        <f t="shared" si="138"/>
        <v>765.2</v>
      </c>
      <c r="D1615" s="29">
        <v>0</v>
      </c>
      <c r="E1615" s="29">
        <v>765.2</v>
      </c>
      <c r="F1615" s="29">
        <v>0</v>
      </c>
      <c r="G1615" s="29">
        <v>0</v>
      </c>
    </row>
    <row r="1616" spans="1:7" ht="15" customHeight="1">
      <c r="A1616" s="38"/>
      <c r="B1616" s="36" t="s">
        <v>586</v>
      </c>
      <c r="C1616" s="29">
        <f t="shared" si="138"/>
        <v>1530.3</v>
      </c>
      <c r="D1616" s="29">
        <v>0</v>
      </c>
      <c r="E1616" s="29">
        <v>1530.3</v>
      </c>
      <c r="F1616" s="29">
        <v>0</v>
      </c>
      <c r="G1616" s="29">
        <v>0</v>
      </c>
    </row>
    <row r="1617" spans="1:7" ht="15" customHeight="1">
      <c r="A1617" s="38"/>
      <c r="B1617" s="36" t="s">
        <v>587</v>
      </c>
      <c r="C1617" s="29">
        <f>SUM(D1617:G1617)</f>
        <v>1530.3</v>
      </c>
      <c r="D1617" s="29">
        <v>0</v>
      </c>
      <c r="E1617" s="29">
        <v>1530.3</v>
      </c>
      <c r="F1617" s="29">
        <v>0</v>
      </c>
      <c r="G1617" s="29">
        <v>0</v>
      </c>
    </row>
    <row r="1618" spans="1:7" ht="15" customHeight="1">
      <c r="A1618" s="38"/>
      <c r="B1618" s="36" t="s">
        <v>588</v>
      </c>
      <c r="C1618" s="29">
        <f>SUM(D1618:G1618)</f>
        <v>1530.3</v>
      </c>
      <c r="D1618" s="29">
        <v>0</v>
      </c>
      <c r="E1618" s="29">
        <v>1530.3</v>
      </c>
      <c r="F1618" s="29">
        <v>0</v>
      </c>
      <c r="G1618" s="29">
        <v>0</v>
      </c>
    </row>
    <row r="1619" spans="1:7" ht="15" customHeight="1">
      <c r="A1619" s="39"/>
      <c r="B1619" s="36" t="s">
        <v>589</v>
      </c>
      <c r="C1619" s="29">
        <f>SUM(D1619:G1619)</f>
        <v>1530.3</v>
      </c>
      <c r="D1619" s="29">
        <v>0</v>
      </c>
      <c r="E1619" s="29">
        <v>1530.3</v>
      </c>
      <c r="F1619" s="29">
        <v>0</v>
      </c>
      <c r="G1619" s="29">
        <v>0</v>
      </c>
    </row>
    <row r="1620" spans="1:7" s="3" customFormat="1" ht="31.5" customHeight="1">
      <c r="A1620" s="43" t="s">
        <v>623</v>
      </c>
      <c r="B1620" s="44" t="s">
        <v>659</v>
      </c>
      <c r="C1620" s="29">
        <f>SUM(C1621:C1634)</f>
        <v>15817.8</v>
      </c>
      <c r="D1620" s="29">
        <f>SUM(D1621:D1634)</f>
        <v>0</v>
      </c>
      <c r="E1620" s="29">
        <f>SUM(E1621:E1634)</f>
        <v>15817.8</v>
      </c>
      <c r="F1620" s="29">
        <f>SUM(F1621:F1634)</f>
        <v>0</v>
      </c>
      <c r="G1620" s="29">
        <f>SUM(G1621:G1634)</f>
        <v>0</v>
      </c>
    </row>
    <row r="1621" spans="1:7" ht="15.75" customHeight="1">
      <c r="A1621" s="38"/>
      <c r="B1621" s="36" t="s">
        <v>296</v>
      </c>
      <c r="C1621" s="29">
        <f aca="true" t="shared" si="139" ref="C1621:C1634">SUM(D1621:G1621)</f>
        <v>0</v>
      </c>
      <c r="D1621" s="29">
        <v>0</v>
      </c>
      <c r="E1621" s="29">
        <v>0</v>
      </c>
      <c r="F1621" s="29">
        <v>0</v>
      </c>
      <c r="G1621" s="29">
        <v>0</v>
      </c>
    </row>
    <row r="1622" spans="1:7" ht="15.75" customHeight="1">
      <c r="A1622" s="38"/>
      <c r="B1622" s="36" t="s">
        <v>220</v>
      </c>
      <c r="C1622" s="29">
        <f t="shared" si="139"/>
        <v>0</v>
      </c>
      <c r="D1622" s="29">
        <v>0</v>
      </c>
      <c r="E1622" s="29">
        <v>0</v>
      </c>
      <c r="F1622" s="29">
        <v>0</v>
      </c>
      <c r="G1622" s="29">
        <v>0</v>
      </c>
    </row>
    <row r="1623" spans="1:7" ht="15.75" customHeight="1">
      <c r="A1623" s="38"/>
      <c r="B1623" s="36" t="s">
        <v>221</v>
      </c>
      <c r="C1623" s="29">
        <f t="shared" si="139"/>
        <v>0</v>
      </c>
      <c r="D1623" s="29">
        <v>0</v>
      </c>
      <c r="E1623" s="29">
        <v>0</v>
      </c>
      <c r="F1623" s="29">
        <v>0</v>
      </c>
      <c r="G1623" s="29">
        <v>0</v>
      </c>
    </row>
    <row r="1624" spans="1:7" ht="15.75" customHeight="1">
      <c r="A1624" s="38"/>
      <c r="B1624" s="36" t="s">
        <v>222</v>
      </c>
      <c r="C1624" s="29">
        <f t="shared" si="139"/>
        <v>0</v>
      </c>
      <c r="D1624" s="29">
        <v>0</v>
      </c>
      <c r="E1624" s="29">
        <v>0</v>
      </c>
      <c r="F1624" s="29">
        <v>0</v>
      </c>
      <c r="G1624" s="29">
        <v>0</v>
      </c>
    </row>
    <row r="1625" spans="1:7" ht="15.75" customHeight="1">
      <c r="A1625" s="38"/>
      <c r="B1625" s="36" t="s">
        <v>223</v>
      </c>
      <c r="C1625" s="29">
        <f t="shared" si="139"/>
        <v>0</v>
      </c>
      <c r="D1625" s="29">
        <v>0</v>
      </c>
      <c r="E1625" s="29">
        <v>0</v>
      </c>
      <c r="F1625" s="29">
        <v>0</v>
      </c>
      <c r="G1625" s="29">
        <v>0</v>
      </c>
    </row>
    <row r="1626" spans="1:7" ht="15.75" customHeight="1">
      <c r="A1626" s="38"/>
      <c r="B1626" s="36" t="s">
        <v>224</v>
      </c>
      <c r="C1626" s="29">
        <f t="shared" si="139"/>
        <v>0</v>
      </c>
      <c r="D1626" s="29">
        <v>0</v>
      </c>
      <c r="E1626" s="29">
        <v>0</v>
      </c>
      <c r="F1626" s="29">
        <v>0</v>
      </c>
      <c r="G1626" s="29">
        <v>0</v>
      </c>
    </row>
    <row r="1627" spans="1:7" ht="15.75" customHeight="1">
      <c r="A1627" s="38"/>
      <c r="B1627" s="36" t="s">
        <v>9</v>
      </c>
      <c r="C1627" s="29">
        <f t="shared" si="139"/>
        <v>0</v>
      </c>
      <c r="D1627" s="29">
        <v>0</v>
      </c>
      <c r="E1627" s="29">
        <v>0</v>
      </c>
      <c r="F1627" s="29">
        <v>0</v>
      </c>
      <c r="G1627" s="29">
        <v>0</v>
      </c>
    </row>
    <row r="1628" spans="1:7" ht="15.75" customHeight="1">
      <c r="A1628" s="38"/>
      <c r="B1628" s="36" t="s">
        <v>10</v>
      </c>
      <c r="C1628" s="29">
        <f t="shared" si="139"/>
        <v>0</v>
      </c>
      <c r="D1628" s="29">
        <v>0</v>
      </c>
      <c r="E1628" s="29">
        <v>0</v>
      </c>
      <c r="F1628" s="29">
        <v>0</v>
      </c>
      <c r="G1628" s="29">
        <v>0</v>
      </c>
    </row>
    <row r="1629" spans="1:7" ht="15.75" customHeight="1">
      <c r="A1629" s="38"/>
      <c r="B1629" s="36" t="s">
        <v>11</v>
      </c>
      <c r="C1629" s="29">
        <f t="shared" si="139"/>
        <v>0</v>
      </c>
      <c r="D1629" s="29">
        <v>0</v>
      </c>
      <c r="E1629" s="29">
        <v>0</v>
      </c>
      <c r="F1629" s="29">
        <v>0</v>
      </c>
      <c r="G1629" s="29">
        <v>0</v>
      </c>
    </row>
    <row r="1630" spans="1:7" ht="15.75" customHeight="1">
      <c r="A1630" s="38"/>
      <c r="B1630" s="36" t="s">
        <v>585</v>
      </c>
      <c r="C1630" s="29">
        <f t="shared" si="139"/>
        <v>4852.2</v>
      </c>
      <c r="D1630" s="29">
        <v>0</v>
      </c>
      <c r="E1630" s="154">
        <f>1013.8+3838.4</f>
        <v>4852.2</v>
      </c>
      <c r="F1630" s="29">
        <v>0</v>
      </c>
      <c r="G1630" s="29">
        <v>0</v>
      </c>
    </row>
    <row r="1631" spans="1:7" ht="15.75" customHeight="1">
      <c r="A1631" s="38"/>
      <c r="B1631" s="36" t="s">
        <v>586</v>
      </c>
      <c r="C1631" s="29">
        <f t="shared" si="139"/>
        <v>2066.1</v>
      </c>
      <c r="D1631" s="29">
        <v>0</v>
      </c>
      <c r="E1631" s="154">
        <f>1013.8+1052.3</f>
        <v>2066.1</v>
      </c>
      <c r="F1631" s="29">
        <v>0</v>
      </c>
      <c r="G1631" s="29">
        <v>0</v>
      </c>
    </row>
    <row r="1632" spans="1:7" ht="15.75" customHeight="1">
      <c r="A1632" s="38"/>
      <c r="B1632" s="36" t="s">
        <v>587</v>
      </c>
      <c r="C1632" s="29">
        <f t="shared" si="139"/>
        <v>2687.9</v>
      </c>
      <c r="D1632" s="29">
        <v>0</v>
      </c>
      <c r="E1632" s="154">
        <v>2687.9</v>
      </c>
      <c r="F1632" s="29">
        <v>0</v>
      </c>
      <c r="G1632" s="29">
        <v>0</v>
      </c>
    </row>
    <row r="1633" spans="1:7" ht="15.75" customHeight="1">
      <c r="A1633" s="38"/>
      <c r="B1633" s="36" t="s">
        <v>588</v>
      </c>
      <c r="C1633" s="29">
        <f t="shared" si="139"/>
        <v>3105.8</v>
      </c>
      <c r="D1633" s="29">
        <v>0</v>
      </c>
      <c r="E1633" s="154">
        <v>3105.8</v>
      </c>
      <c r="F1633" s="29">
        <v>0</v>
      </c>
      <c r="G1633" s="29">
        <v>0</v>
      </c>
    </row>
    <row r="1634" spans="1:7" ht="15.75" customHeight="1">
      <c r="A1634" s="39"/>
      <c r="B1634" s="36" t="s">
        <v>589</v>
      </c>
      <c r="C1634" s="29">
        <f t="shared" si="139"/>
        <v>3105.8</v>
      </c>
      <c r="D1634" s="29">
        <v>0</v>
      </c>
      <c r="E1634" s="154">
        <v>3105.8</v>
      </c>
      <c r="F1634" s="29">
        <v>0</v>
      </c>
      <c r="G1634" s="29">
        <v>0</v>
      </c>
    </row>
    <row r="1635" spans="1:7" s="3" customFormat="1" ht="18" customHeight="1">
      <c r="A1635" s="41" t="s">
        <v>16</v>
      </c>
      <c r="B1635" s="26" t="s">
        <v>277</v>
      </c>
      <c r="C1635" s="64"/>
      <c r="D1635" s="64"/>
      <c r="E1635" s="64"/>
      <c r="F1635" s="64"/>
      <c r="G1635" s="64"/>
    </row>
    <row r="1636" spans="1:7" s="3" customFormat="1" ht="47.25" customHeight="1">
      <c r="A1636" s="43" t="s">
        <v>39</v>
      </c>
      <c r="B1636" s="44" t="s">
        <v>439</v>
      </c>
      <c r="C1636" s="29">
        <f>SUM(C1637:C1650)</f>
        <v>5094.299999999999</v>
      </c>
      <c r="D1636" s="29">
        <f>SUM(D1637:D1650)</f>
        <v>4644.299999999999</v>
      </c>
      <c r="E1636" s="29">
        <f>SUM(E1637:E1650)</f>
        <v>450</v>
      </c>
      <c r="F1636" s="29">
        <f>SUM(F1637:F1650)</f>
        <v>0</v>
      </c>
      <c r="G1636" s="29">
        <f>SUM(G1637:G1650)</f>
        <v>0</v>
      </c>
    </row>
    <row r="1637" spans="1:7" ht="15.75" customHeight="1">
      <c r="A1637" s="38"/>
      <c r="B1637" s="36" t="s">
        <v>296</v>
      </c>
      <c r="C1637" s="29">
        <f aca="true" t="shared" si="140" ref="C1637:C1647">SUM(D1637:G1637)</f>
        <v>0</v>
      </c>
      <c r="D1637" s="29">
        <v>0</v>
      </c>
      <c r="E1637" s="29">
        <v>0</v>
      </c>
      <c r="F1637" s="29">
        <v>0</v>
      </c>
      <c r="G1637" s="29">
        <v>0</v>
      </c>
    </row>
    <row r="1638" spans="1:7" ht="15.75" customHeight="1">
      <c r="A1638" s="38"/>
      <c r="B1638" s="36" t="s">
        <v>220</v>
      </c>
      <c r="C1638" s="29">
        <f t="shared" si="140"/>
        <v>560</v>
      </c>
      <c r="D1638" s="29">
        <v>560</v>
      </c>
      <c r="E1638" s="29">
        <v>0</v>
      </c>
      <c r="F1638" s="29">
        <v>0</v>
      </c>
      <c r="G1638" s="29">
        <v>0</v>
      </c>
    </row>
    <row r="1639" spans="1:7" ht="15.75" customHeight="1">
      <c r="A1639" s="38"/>
      <c r="B1639" s="36" t="s">
        <v>221</v>
      </c>
      <c r="C1639" s="29">
        <f t="shared" si="140"/>
        <v>599.8</v>
      </c>
      <c r="D1639" s="29">
        <v>599.8</v>
      </c>
      <c r="E1639" s="29">
        <v>0</v>
      </c>
      <c r="F1639" s="29">
        <v>0</v>
      </c>
      <c r="G1639" s="29">
        <v>0</v>
      </c>
    </row>
    <row r="1640" spans="1:7" ht="15.75" customHeight="1">
      <c r="A1640" s="38"/>
      <c r="B1640" s="36" t="s">
        <v>222</v>
      </c>
      <c r="C1640" s="29">
        <f t="shared" si="140"/>
        <v>640.6</v>
      </c>
      <c r="D1640" s="29">
        <v>640.6</v>
      </c>
      <c r="E1640" s="29">
        <v>0</v>
      </c>
      <c r="F1640" s="29">
        <v>0</v>
      </c>
      <c r="G1640" s="29">
        <v>0</v>
      </c>
    </row>
    <row r="1641" spans="1:7" ht="15.75" customHeight="1">
      <c r="A1641" s="38"/>
      <c r="B1641" s="36" t="s">
        <v>223</v>
      </c>
      <c r="C1641" s="29">
        <f t="shared" si="140"/>
        <v>680.3</v>
      </c>
      <c r="D1641" s="29">
        <v>680.3</v>
      </c>
      <c r="E1641" s="29">
        <v>0</v>
      </c>
      <c r="F1641" s="29">
        <v>0</v>
      </c>
      <c r="G1641" s="29">
        <v>0</v>
      </c>
    </row>
    <row r="1642" spans="1:7" ht="15.75" customHeight="1">
      <c r="A1642" s="38"/>
      <c r="B1642" s="36" t="s">
        <v>224</v>
      </c>
      <c r="C1642" s="29">
        <f t="shared" si="140"/>
        <v>721.2</v>
      </c>
      <c r="D1642" s="29">
        <v>721.2</v>
      </c>
      <c r="E1642" s="29">
        <v>0</v>
      </c>
      <c r="F1642" s="29">
        <v>0</v>
      </c>
      <c r="G1642" s="29">
        <v>0</v>
      </c>
    </row>
    <row r="1643" spans="1:7" ht="15.75" customHeight="1">
      <c r="A1643" s="38"/>
      <c r="B1643" s="36" t="s">
        <v>9</v>
      </c>
      <c r="C1643" s="29">
        <f t="shared" si="140"/>
        <v>721.2</v>
      </c>
      <c r="D1643" s="29">
        <v>721.2</v>
      </c>
      <c r="E1643" s="29">
        <v>0</v>
      </c>
      <c r="F1643" s="29">
        <v>0</v>
      </c>
      <c r="G1643" s="29">
        <v>0</v>
      </c>
    </row>
    <row r="1644" spans="1:7" ht="15.75" customHeight="1">
      <c r="A1644" s="38"/>
      <c r="B1644" s="36" t="s">
        <v>10</v>
      </c>
      <c r="C1644" s="29">
        <f t="shared" si="140"/>
        <v>721.2</v>
      </c>
      <c r="D1644" s="29">
        <v>721.2</v>
      </c>
      <c r="E1644" s="29">
        <v>0</v>
      </c>
      <c r="F1644" s="29">
        <v>0</v>
      </c>
      <c r="G1644" s="29">
        <v>0</v>
      </c>
    </row>
    <row r="1645" spans="1:7" ht="15.75" customHeight="1">
      <c r="A1645" s="38"/>
      <c r="B1645" s="36" t="s">
        <v>11</v>
      </c>
      <c r="C1645" s="29">
        <f t="shared" si="140"/>
        <v>450</v>
      </c>
      <c r="D1645" s="29">
        <v>0</v>
      </c>
      <c r="E1645" s="29">
        <v>450</v>
      </c>
      <c r="F1645" s="29">
        <v>0</v>
      </c>
      <c r="G1645" s="29">
        <v>0</v>
      </c>
    </row>
    <row r="1646" spans="1:7" ht="15.75" customHeight="1">
      <c r="A1646" s="38"/>
      <c r="B1646" s="36" t="s">
        <v>585</v>
      </c>
      <c r="C1646" s="29">
        <f t="shared" si="140"/>
        <v>0</v>
      </c>
      <c r="D1646" s="29">
        <v>0</v>
      </c>
      <c r="E1646" s="29">
        <v>0</v>
      </c>
      <c r="F1646" s="29">
        <v>0</v>
      </c>
      <c r="G1646" s="29">
        <v>0</v>
      </c>
    </row>
    <row r="1647" spans="1:7" ht="15.75" customHeight="1">
      <c r="A1647" s="38"/>
      <c r="B1647" s="36" t="s">
        <v>586</v>
      </c>
      <c r="C1647" s="29">
        <f t="shared" si="140"/>
        <v>0</v>
      </c>
      <c r="D1647" s="29">
        <v>0</v>
      </c>
      <c r="E1647" s="29">
        <v>0</v>
      </c>
      <c r="F1647" s="29">
        <v>0</v>
      </c>
      <c r="G1647" s="29">
        <v>0</v>
      </c>
    </row>
    <row r="1648" spans="1:7" ht="15.75" customHeight="1">
      <c r="A1648" s="38"/>
      <c r="B1648" s="36" t="s">
        <v>587</v>
      </c>
      <c r="C1648" s="29">
        <f>SUM(D1648:G1648)</f>
        <v>0</v>
      </c>
      <c r="D1648" s="29">
        <v>0</v>
      </c>
      <c r="E1648" s="29">
        <v>0</v>
      </c>
      <c r="F1648" s="29">
        <v>0</v>
      </c>
      <c r="G1648" s="29">
        <v>0</v>
      </c>
    </row>
    <row r="1649" spans="1:7" ht="15.75" customHeight="1">
      <c r="A1649" s="38"/>
      <c r="B1649" s="36" t="s">
        <v>588</v>
      </c>
      <c r="C1649" s="29">
        <f>SUM(D1649:G1649)</f>
        <v>0</v>
      </c>
      <c r="D1649" s="29">
        <v>0</v>
      </c>
      <c r="E1649" s="29">
        <v>0</v>
      </c>
      <c r="F1649" s="29">
        <v>0</v>
      </c>
      <c r="G1649" s="29">
        <v>0</v>
      </c>
    </row>
    <row r="1650" spans="1:7" ht="15.75" customHeight="1">
      <c r="A1650" s="39"/>
      <c r="B1650" s="36" t="s">
        <v>589</v>
      </c>
      <c r="C1650" s="29">
        <f>SUM(D1650:G1650)</f>
        <v>0</v>
      </c>
      <c r="D1650" s="29">
        <v>0</v>
      </c>
      <c r="E1650" s="29">
        <v>0</v>
      </c>
      <c r="F1650" s="29">
        <v>0</v>
      </c>
      <c r="G1650" s="29">
        <v>0</v>
      </c>
    </row>
    <row r="1651" spans="1:7" s="3" customFormat="1" ht="63" customHeight="1">
      <c r="A1651" s="43" t="s">
        <v>40</v>
      </c>
      <c r="B1651" s="44" t="s">
        <v>185</v>
      </c>
      <c r="C1651" s="29">
        <f>SUM(C1652:C1665)</f>
        <v>1563.9</v>
      </c>
      <c r="D1651" s="29">
        <f>SUM(D1652:D1665)</f>
        <v>1039.9</v>
      </c>
      <c r="E1651" s="29">
        <f>SUM(E1652:E1665)</f>
        <v>524</v>
      </c>
      <c r="F1651" s="29">
        <f>SUM(F1652:F1665)</f>
        <v>0</v>
      </c>
      <c r="G1651" s="29">
        <f>SUM(G1652:G1665)</f>
        <v>0</v>
      </c>
    </row>
    <row r="1652" spans="1:7" ht="15.75" customHeight="1">
      <c r="A1652" s="38"/>
      <c r="B1652" s="36" t="s">
        <v>296</v>
      </c>
      <c r="C1652" s="29">
        <f aca="true" t="shared" si="141" ref="C1652:C1662">SUM(D1652:G1652)</f>
        <v>108</v>
      </c>
      <c r="D1652" s="29">
        <v>108</v>
      </c>
      <c r="E1652" s="29">
        <v>0</v>
      </c>
      <c r="F1652" s="29">
        <v>0</v>
      </c>
      <c r="G1652" s="29">
        <v>0</v>
      </c>
    </row>
    <row r="1653" spans="1:7" ht="15.75" customHeight="1">
      <c r="A1653" s="38"/>
      <c r="B1653" s="36" t="s">
        <v>220</v>
      </c>
      <c r="C1653" s="29">
        <f t="shared" si="141"/>
        <v>116.3</v>
      </c>
      <c r="D1653" s="29">
        <v>116.3</v>
      </c>
      <c r="E1653" s="29">
        <v>0</v>
      </c>
      <c r="F1653" s="29">
        <v>0</v>
      </c>
      <c r="G1653" s="29">
        <v>0</v>
      </c>
    </row>
    <row r="1654" spans="1:7" ht="15.75" customHeight="1">
      <c r="A1654" s="38"/>
      <c r="B1654" s="36" t="s">
        <v>221</v>
      </c>
      <c r="C1654" s="29">
        <f t="shared" si="141"/>
        <v>124.6</v>
      </c>
      <c r="D1654" s="29">
        <v>124.6</v>
      </c>
      <c r="E1654" s="29">
        <v>0</v>
      </c>
      <c r="F1654" s="29">
        <v>0</v>
      </c>
      <c r="G1654" s="29">
        <v>0</v>
      </c>
    </row>
    <row r="1655" spans="1:7" ht="15.75" customHeight="1">
      <c r="A1655" s="38"/>
      <c r="B1655" s="36" t="s">
        <v>222</v>
      </c>
      <c r="C1655" s="29">
        <f t="shared" si="141"/>
        <v>133</v>
      </c>
      <c r="D1655" s="29">
        <v>133</v>
      </c>
      <c r="E1655" s="29">
        <v>0</v>
      </c>
      <c r="F1655" s="29">
        <v>0</v>
      </c>
      <c r="G1655" s="29">
        <v>0</v>
      </c>
    </row>
    <row r="1656" spans="1:7" ht="15.75" customHeight="1">
      <c r="A1656" s="38"/>
      <c r="B1656" s="36" t="s">
        <v>223</v>
      </c>
      <c r="C1656" s="29">
        <f t="shared" si="141"/>
        <v>141.3</v>
      </c>
      <c r="D1656" s="29">
        <v>141.3</v>
      </c>
      <c r="E1656" s="29">
        <v>0</v>
      </c>
      <c r="F1656" s="29">
        <v>0</v>
      </c>
      <c r="G1656" s="29">
        <v>0</v>
      </c>
    </row>
    <row r="1657" spans="1:7" ht="15.75" customHeight="1">
      <c r="A1657" s="38"/>
      <c r="B1657" s="36" t="s">
        <v>224</v>
      </c>
      <c r="C1657" s="29">
        <f t="shared" si="141"/>
        <v>148.5</v>
      </c>
      <c r="D1657" s="29">
        <v>148.5</v>
      </c>
      <c r="E1657" s="29">
        <v>0</v>
      </c>
      <c r="F1657" s="29">
        <v>0</v>
      </c>
      <c r="G1657" s="29">
        <v>0</v>
      </c>
    </row>
    <row r="1658" spans="1:7" ht="15.75" customHeight="1">
      <c r="A1658" s="38"/>
      <c r="B1658" s="36" t="s">
        <v>9</v>
      </c>
      <c r="C1658" s="29">
        <f t="shared" si="141"/>
        <v>149.8</v>
      </c>
      <c r="D1658" s="29">
        <v>149.8</v>
      </c>
      <c r="E1658" s="29">
        <v>0</v>
      </c>
      <c r="F1658" s="29">
        <v>0</v>
      </c>
      <c r="G1658" s="29">
        <v>0</v>
      </c>
    </row>
    <row r="1659" spans="1:7" ht="15.75" customHeight="1">
      <c r="A1659" s="38"/>
      <c r="B1659" s="36" t="s">
        <v>10</v>
      </c>
      <c r="C1659" s="29">
        <f t="shared" si="141"/>
        <v>107.2</v>
      </c>
      <c r="D1659" s="29">
        <v>107.2</v>
      </c>
      <c r="E1659" s="29">
        <v>0</v>
      </c>
      <c r="F1659" s="29">
        <v>0</v>
      </c>
      <c r="G1659" s="29">
        <v>0</v>
      </c>
    </row>
    <row r="1660" spans="1:7" ht="15.75" customHeight="1">
      <c r="A1660" s="38"/>
      <c r="B1660" s="36" t="s">
        <v>11</v>
      </c>
      <c r="C1660" s="29">
        <f t="shared" si="141"/>
        <v>149.8</v>
      </c>
      <c r="D1660" s="29">
        <v>0</v>
      </c>
      <c r="E1660" s="29">
        <v>149.8</v>
      </c>
      <c r="F1660" s="29">
        <v>0</v>
      </c>
      <c r="G1660" s="29">
        <v>0</v>
      </c>
    </row>
    <row r="1661" spans="1:7" ht="15.75" customHeight="1">
      <c r="A1661" s="38"/>
      <c r="B1661" s="36" t="s">
        <v>585</v>
      </c>
      <c r="C1661" s="29">
        <f t="shared" si="141"/>
        <v>65.7</v>
      </c>
      <c r="D1661" s="29">
        <v>1.9</v>
      </c>
      <c r="E1661" s="29">
        <v>63.8</v>
      </c>
      <c r="F1661" s="29">
        <v>0</v>
      </c>
      <c r="G1661" s="29">
        <v>0</v>
      </c>
    </row>
    <row r="1662" spans="1:7" ht="15.75" customHeight="1">
      <c r="A1662" s="38"/>
      <c r="B1662" s="36" t="s">
        <v>586</v>
      </c>
      <c r="C1662" s="29">
        <f t="shared" si="141"/>
        <v>71</v>
      </c>
      <c r="D1662" s="29">
        <v>2.1</v>
      </c>
      <c r="E1662" s="29">
        <f>68.9</f>
        <v>68.9</v>
      </c>
      <c r="F1662" s="29">
        <v>0</v>
      </c>
      <c r="G1662" s="29">
        <v>0</v>
      </c>
    </row>
    <row r="1663" spans="1:7" ht="15.75" customHeight="1">
      <c r="A1663" s="38"/>
      <c r="B1663" s="36" t="s">
        <v>587</v>
      </c>
      <c r="C1663" s="29">
        <f>SUM(D1663:G1663)</f>
        <v>76.60000000000001</v>
      </c>
      <c r="D1663" s="29">
        <v>2.2</v>
      </c>
      <c r="E1663" s="29">
        <v>74.4</v>
      </c>
      <c r="F1663" s="29">
        <v>0</v>
      </c>
      <c r="G1663" s="29">
        <v>0</v>
      </c>
    </row>
    <row r="1664" spans="1:7" ht="15.75" customHeight="1">
      <c r="A1664" s="38"/>
      <c r="B1664" s="36" t="s">
        <v>588</v>
      </c>
      <c r="C1664" s="29">
        <f>SUM(D1664:G1664)</f>
        <v>82.7</v>
      </c>
      <c r="D1664" s="29">
        <v>2.4</v>
      </c>
      <c r="E1664" s="29">
        <v>80.3</v>
      </c>
      <c r="F1664" s="29">
        <v>0</v>
      </c>
      <c r="G1664" s="29">
        <v>0</v>
      </c>
    </row>
    <row r="1665" spans="1:7" ht="15.75" customHeight="1">
      <c r="A1665" s="39"/>
      <c r="B1665" s="36" t="s">
        <v>589</v>
      </c>
      <c r="C1665" s="29">
        <f>SUM(D1665:G1665)</f>
        <v>89.39999999999999</v>
      </c>
      <c r="D1665" s="29">
        <v>2.6</v>
      </c>
      <c r="E1665" s="29">
        <v>86.8</v>
      </c>
      <c r="F1665" s="29">
        <v>0</v>
      </c>
      <c r="G1665" s="29">
        <v>0</v>
      </c>
    </row>
    <row r="1666" spans="1:7" s="3" customFormat="1" ht="63" customHeight="1">
      <c r="A1666" s="43" t="s">
        <v>41</v>
      </c>
      <c r="B1666" s="44" t="s">
        <v>440</v>
      </c>
      <c r="C1666" s="29">
        <f>SUM(C1667:C1680)</f>
        <v>9093.8</v>
      </c>
      <c r="D1666" s="29">
        <f>SUM(D1667:D1680)</f>
        <v>2560</v>
      </c>
      <c r="E1666" s="29">
        <f>SUM(E1667:E1680)</f>
        <v>4156.700000000001</v>
      </c>
      <c r="F1666" s="29">
        <f>SUM(F1667:F1680)</f>
        <v>0</v>
      </c>
      <c r="G1666" s="29">
        <f>SUM(G1667:G1680)</f>
        <v>2377.1000000000004</v>
      </c>
    </row>
    <row r="1667" spans="1:7" ht="15.75" customHeight="1">
      <c r="A1667" s="38"/>
      <c r="B1667" s="36" t="s">
        <v>296</v>
      </c>
      <c r="C1667" s="29">
        <f aca="true" t="shared" si="142" ref="C1667:C1677">SUM(D1667:G1667)</f>
        <v>164</v>
      </c>
      <c r="D1667" s="29">
        <v>164</v>
      </c>
      <c r="E1667" s="29">
        <v>0</v>
      </c>
      <c r="F1667" s="29">
        <v>0</v>
      </c>
      <c r="G1667" s="29">
        <v>0</v>
      </c>
    </row>
    <row r="1668" spans="1:7" ht="15.75" customHeight="1">
      <c r="A1668" s="38"/>
      <c r="B1668" s="36" t="s">
        <v>220</v>
      </c>
      <c r="C1668" s="29">
        <f t="shared" si="142"/>
        <v>176.6</v>
      </c>
      <c r="D1668" s="29">
        <v>176.6</v>
      </c>
      <c r="E1668" s="29">
        <v>0</v>
      </c>
      <c r="F1668" s="29">
        <v>0</v>
      </c>
      <c r="G1668" s="29">
        <v>0</v>
      </c>
    </row>
    <row r="1669" spans="1:7" ht="15.75" customHeight="1">
      <c r="A1669" s="38"/>
      <c r="B1669" s="36" t="s">
        <v>221</v>
      </c>
      <c r="C1669" s="29">
        <f t="shared" si="142"/>
        <v>189.2</v>
      </c>
      <c r="D1669" s="29">
        <v>189.2</v>
      </c>
      <c r="E1669" s="29">
        <v>0</v>
      </c>
      <c r="F1669" s="29">
        <v>0</v>
      </c>
      <c r="G1669" s="29">
        <v>0</v>
      </c>
    </row>
    <row r="1670" spans="1:7" ht="15.75" customHeight="1">
      <c r="A1670" s="38"/>
      <c r="B1670" s="36" t="s">
        <v>222</v>
      </c>
      <c r="C1670" s="29">
        <f t="shared" si="142"/>
        <v>202</v>
      </c>
      <c r="D1670" s="29">
        <v>202</v>
      </c>
      <c r="E1670" s="29">
        <v>0</v>
      </c>
      <c r="F1670" s="29">
        <v>0</v>
      </c>
      <c r="G1670" s="29">
        <v>0</v>
      </c>
    </row>
    <row r="1671" spans="1:7" ht="15.75" customHeight="1">
      <c r="A1671" s="38"/>
      <c r="B1671" s="36" t="s">
        <v>223</v>
      </c>
      <c r="C1671" s="29">
        <f t="shared" si="142"/>
        <v>214.6</v>
      </c>
      <c r="D1671" s="29">
        <v>214.6</v>
      </c>
      <c r="E1671" s="29">
        <v>0</v>
      </c>
      <c r="F1671" s="29">
        <v>0</v>
      </c>
      <c r="G1671" s="29">
        <v>0</v>
      </c>
    </row>
    <row r="1672" spans="1:7" ht="15.75" customHeight="1">
      <c r="A1672" s="38"/>
      <c r="B1672" s="36" t="s">
        <v>224</v>
      </c>
      <c r="C1672" s="29">
        <f t="shared" si="142"/>
        <v>227.4</v>
      </c>
      <c r="D1672" s="29">
        <v>227.4</v>
      </c>
      <c r="E1672" s="29">
        <v>0</v>
      </c>
      <c r="F1672" s="29">
        <v>0</v>
      </c>
      <c r="G1672" s="29">
        <v>0</v>
      </c>
    </row>
    <row r="1673" spans="1:7" ht="15.75" customHeight="1">
      <c r="A1673" s="38"/>
      <c r="B1673" s="36" t="s">
        <v>9</v>
      </c>
      <c r="C1673" s="29">
        <f t="shared" si="142"/>
        <v>227.4</v>
      </c>
      <c r="D1673" s="29">
        <v>227.4</v>
      </c>
      <c r="E1673" s="29">
        <v>0</v>
      </c>
      <c r="F1673" s="29">
        <v>0</v>
      </c>
      <c r="G1673" s="29">
        <v>0</v>
      </c>
    </row>
    <row r="1674" spans="1:7" ht="15.75" customHeight="1">
      <c r="A1674" s="38"/>
      <c r="B1674" s="36" t="s">
        <v>10</v>
      </c>
      <c r="C1674" s="29">
        <f t="shared" si="142"/>
        <v>227.4</v>
      </c>
      <c r="D1674" s="29">
        <v>227.4</v>
      </c>
      <c r="E1674" s="29">
        <v>0</v>
      </c>
      <c r="F1674" s="29">
        <v>0</v>
      </c>
      <c r="G1674" s="29">
        <v>0</v>
      </c>
    </row>
    <row r="1675" spans="1:7" ht="15.75" customHeight="1">
      <c r="A1675" s="38"/>
      <c r="B1675" s="36" t="s">
        <v>11</v>
      </c>
      <c r="C1675" s="29">
        <f t="shared" si="142"/>
        <v>400</v>
      </c>
      <c r="D1675" s="29">
        <v>120</v>
      </c>
      <c r="E1675" s="29">
        <v>280</v>
      </c>
      <c r="F1675" s="29">
        <v>0</v>
      </c>
      <c r="G1675" s="29">
        <v>0</v>
      </c>
    </row>
    <row r="1676" spans="1:7" ht="15.75" customHeight="1">
      <c r="A1676" s="38"/>
      <c r="B1676" s="36" t="s">
        <v>585</v>
      </c>
      <c r="C1676" s="29">
        <f t="shared" si="142"/>
        <v>1204.3</v>
      </c>
      <c r="D1676" s="29">
        <v>138.3</v>
      </c>
      <c r="E1676" s="29">
        <v>660.8</v>
      </c>
      <c r="F1676" s="29"/>
      <c r="G1676" s="29">
        <v>405.2</v>
      </c>
    </row>
    <row r="1677" spans="1:7" ht="15.75" customHeight="1">
      <c r="A1677" s="38"/>
      <c r="B1677" s="36" t="s">
        <v>586</v>
      </c>
      <c r="C1677" s="29">
        <f t="shared" si="142"/>
        <v>1300.7</v>
      </c>
      <c r="D1677" s="29">
        <v>149.4</v>
      </c>
      <c r="E1677" s="29">
        <v>713.7</v>
      </c>
      <c r="F1677" s="29"/>
      <c r="G1677" s="29">
        <v>437.6</v>
      </c>
    </row>
    <row r="1678" spans="1:7" ht="15.75" customHeight="1">
      <c r="A1678" s="38"/>
      <c r="B1678" s="36" t="s">
        <v>587</v>
      </c>
      <c r="C1678" s="29">
        <f>SUM(D1678:G1678)</f>
        <v>1404.6999999999998</v>
      </c>
      <c r="D1678" s="29">
        <v>161.3</v>
      </c>
      <c r="E1678" s="29">
        <v>770.8</v>
      </c>
      <c r="F1678" s="29"/>
      <c r="G1678" s="29">
        <v>472.6</v>
      </c>
    </row>
    <row r="1679" spans="1:7" ht="15.75" customHeight="1">
      <c r="A1679" s="38"/>
      <c r="B1679" s="36" t="s">
        <v>588</v>
      </c>
      <c r="C1679" s="29">
        <f>SUM(D1679:G1679)</f>
        <v>1517</v>
      </c>
      <c r="D1679" s="29">
        <v>174.2</v>
      </c>
      <c r="E1679" s="29">
        <v>832.4</v>
      </c>
      <c r="F1679" s="29"/>
      <c r="G1679" s="29">
        <v>510.4</v>
      </c>
    </row>
    <row r="1680" spans="1:7" ht="15.75" customHeight="1">
      <c r="A1680" s="39"/>
      <c r="B1680" s="36" t="s">
        <v>589</v>
      </c>
      <c r="C1680" s="29">
        <f>SUM(D1680:G1680)</f>
        <v>1638.5</v>
      </c>
      <c r="D1680" s="29">
        <v>188.2</v>
      </c>
      <c r="E1680" s="29">
        <v>899</v>
      </c>
      <c r="F1680" s="29"/>
      <c r="G1680" s="29">
        <v>551.3</v>
      </c>
    </row>
    <row r="1681" spans="1:7" s="3" customFormat="1" ht="16.5" customHeight="1">
      <c r="A1681" s="35"/>
      <c r="B1681" s="30" t="s">
        <v>70</v>
      </c>
      <c r="C1681" s="29">
        <f>SUM(C1682:C1695)</f>
        <v>1746241.3999999997</v>
      </c>
      <c r="D1681" s="29">
        <f>SUM(D1682:D1695)</f>
        <v>1000357.4999999998</v>
      </c>
      <c r="E1681" s="29">
        <f>SUM(E1682:E1695)</f>
        <v>701800.4</v>
      </c>
      <c r="F1681" s="29">
        <f>SUM(F1682:F1695)</f>
        <v>9843.400000000001</v>
      </c>
      <c r="G1681" s="29">
        <f>SUM(G1682:G1695)</f>
        <v>34240.100000000006</v>
      </c>
    </row>
    <row r="1682" spans="1:7" ht="15" customHeight="1">
      <c r="A1682" s="38"/>
      <c r="B1682" s="36" t="s">
        <v>296</v>
      </c>
      <c r="C1682" s="29">
        <f aca="true" t="shared" si="143" ref="C1682:C1692">SUM(D1682:G1682)</f>
        <v>98454.5</v>
      </c>
      <c r="D1682" s="29">
        <f aca="true" t="shared" si="144" ref="D1682:G1695">+D1229+D1244+D1259+D1274+D1289+D1304+D1319+D1334+D1349+D1364+D1379+D1394+D1410+D1425+D1440+D1455+D1470+D1485+D1500+D1516+D1531+D1546+D1561+D1576+D1637+D1652+D1667+D1591+D1606+D1621</f>
        <v>78697.7</v>
      </c>
      <c r="E1682" s="29">
        <f t="shared" si="144"/>
        <v>10453.6</v>
      </c>
      <c r="F1682" s="29">
        <f t="shared" si="144"/>
        <v>9303.2</v>
      </c>
      <c r="G1682" s="29">
        <f t="shared" si="144"/>
        <v>0</v>
      </c>
    </row>
    <row r="1683" spans="1:7" ht="15" customHeight="1">
      <c r="A1683" s="38"/>
      <c r="B1683" s="36" t="s">
        <v>220</v>
      </c>
      <c r="C1683" s="29">
        <f t="shared" si="143"/>
        <v>164836.99999999997</v>
      </c>
      <c r="D1683" s="29">
        <f t="shared" si="144"/>
        <v>151569.19999999998</v>
      </c>
      <c r="E1683" s="29">
        <f t="shared" si="144"/>
        <v>13267.8</v>
      </c>
      <c r="F1683" s="29">
        <f t="shared" si="144"/>
        <v>0</v>
      </c>
      <c r="G1683" s="29">
        <f t="shared" si="144"/>
        <v>0</v>
      </c>
    </row>
    <row r="1684" spans="1:7" ht="15" customHeight="1">
      <c r="A1684" s="38"/>
      <c r="B1684" s="36" t="s">
        <v>221</v>
      </c>
      <c r="C1684" s="29">
        <f t="shared" si="143"/>
        <v>189934.1</v>
      </c>
      <c r="D1684" s="29">
        <f t="shared" si="144"/>
        <v>178554.6</v>
      </c>
      <c r="E1684" s="29">
        <f t="shared" si="144"/>
        <v>11349.500000000002</v>
      </c>
      <c r="F1684" s="29">
        <f t="shared" si="144"/>
        <v>30</v>
      </c>
      <c r="G1684" s="29">
        <f t="shared" si="144"/>
        <v>0</v>
      </c>
    </row>
    <row r="1685" spans="1:7" ht="15" customHeight="1">
      <c r="A1685" s="38"/>
      <c r="B1685" s="36" t="s">
        <v>222</v>
      </c>
      <c r="C1685" s="29">
        <f t="shared" si="143"/>
        <v>135168.5</v>
      </c>
      <c r="D1685" s="29">
        <f t="shared" si="144"/>
        <v>126709.7</v>
      </c>
      <c r="E1685" s="29">
        <f t="shared" si="144"/>
        <v>8195.7</v>
      </c>
      <c r="F1685" s="29">
        <f t="shared" si="144"/>
        <v>263.1</v>
      </c>
      <c r="G1685" s="29">
        <f t="shared" si="144"/>
        <v>0</v>
      </c>
    </row>
    <row r="1686" spans="1:7" ht="15" customHeight="1">
      <c r="A1686" s="38"/>
      <c r="B1686" s="36" t="s">
        <v>223</v>
      </c>
      <c r="C1686" s="29">
        <f t="shared" si="143"/>
        <v>166933.50000000003</v>
      </c>
      <c r="D1686" s="29">
        <f t="shared" si="144"/>
        <v>128204.00000000001</v>
      </c>
      <c r="E1686" s="29">
        <f t="shared" si="144"/>
        <v>10192.8</v>
      </c>
      <c r="F1686" s="29">
        <f t="shared" si="144"/>
        <v>36.7</v>
      </c>
      <c r="G1686" s="29">
        <f t="shared" si="144"/>
        <v>28500</v>
      </c>
    </row>
    <row r="1687" spans="1:7" ht="15" customHeight="1">
      <c r="A1687" s="38"/>
      <c r="B1687" s="36" t="s">
        <v>224</v>
      </c>
      <c r="C1687" s="29">
        <f t="shared" si="143"/>
        <v>174299.49999999994</v>
      </c>
      <c r="D1687" s="29">
        <f t="shared" si="144"/>
        <v>157375.39999999997</v>
      </c>
      <c r="E1687" s="29">
        <f t="shared" si="144"/>
        <v>15302.8</v>
      </c>
      <c r="F1687" s="29">
        <f t="shared" si="144"/>
        <v>121.3</v>
      </c>
      <c r="G1687" s="29">
        <f t="shared" si="144"/>
        <v>1500</v>
      </c>
    </row>
    <row r="1688" spans="1:7" ht="15" customHeight="1">
      <c r="A1688" s="38"/>
      <c r="B1688" s="36" t="s">
        <v>9</v>
      </c>
      <c r="C1688" s="29">
        <f t="shared" si="143"/>
        <v>104019.20000000001</v>
      </c>
      <c r="D1688" s="29">
        <f t="shared" si="144"/>
        <v>65658.5</v>
      </c>
      <c r="E1688" s="29">
        <f t="shared" si="144"/>
        <v>37701.600000000006</v>
      </c>
      <c r="F1688" s="29">
        <f t="shared" si="144"/>
        <v>89.1</v>
      </c>
      <c r="G1688" s="29">
        <f t="shared" si="144"/>
        <v>570</v>
      </c>
    </row>
    <row r="1689" spans="1:7" ht="15" customHeight="1">
      <c r="A1689" s="38"/>
      <c r="B1689" s="36" t="s">
        <v>10</v>
      </c>
      <c r="C1689" s="29">
        <f t="shared" si="143"/>
        <v>53489.700000000004</v>
      </c>
      <c r="D1689" s="29">
        <f t="shared" si="144"/>
        <v>12302.6</v>
      </c>
      <c r="E1689" s="29">
        <f t="shared" si="144"/>
        <v>40664.100000000006</v>
      </c>
      <c r="F1689" s="29">
        <f t="shared" si="144"/>
        <v>0</v>
      </c>
      <c r="G1689" s="29">
        <f t="shared" si="144"/>
        <v>523</v>
      </c>
    </row>
    <row r="1690" spans="1:7" ht="15" customHeight="1">
      <c r="A1690" s="38"/>
      <c r="B1690" s="36" t="s">
        <v>11</v>
      </c>
      <c r="C1690" s="29">
        <f t="shared" si="143"/>
        <v>61673</v>
      </c>
      <c r="D1690" s="29">
        <f t="shared" si="144"/>
        <v>16662</v>
      </c>
      <c r="E1690" s="29">
        <f t="shared" si="144"/>
        <v>44241</v>
      </c>
      <c r="F1690" s="29">
        <f t="shared" si="144"/>
        <v>0</v>
      </c>
      <c r="G1690" s="29">
        <f t="shared" si="144"/>
        <v>770</v>
      </c>
    </row>
    <row r="1691" spans="1:7" ht="15" customHeight="1">
      <c r="A1691" s="38"/>
      <c r="B1691" s="36" t="s">
        <v>585</v>
      </c>
      <c r="C1691" s="29">
        <f t="shared" si="143"/>
        <v>89661.9</v>
      </c>
      <c r="D1691" s="29">
        <f t="shared" si="144"/>
        <v>14424.699999999999</v>
      </c>
      <c r="E1691" s="29">
        <f t="shared" si="144"/>
        <v>74832</v>
      </c>
      <c r="F1691" s="29">
        <f t="shared" si="144"/>
        <v>0</v>
      </c>
      <c r="G1691" s="29">
        <f t="shared" si="144"/>
        <v>405.2</v>
      </c>
    </row>
    <row r="1692" spans="1:7" ht="15" customHeight="1">
      <c r="A1692" s="38"/>
      <c r="B1692" s="36" t="s">
        <v>586</v>
      </c>
      <c r="C1692" s="29">
        <f t="shared" si="143"/>
        <v>106757.3</v>
      </c>
      <c r="D1692" s="29">
        <f t="shared" si="144"/>
        <v>15578.7</v>
      </c>
      <c r="E1692" s="29">
        <f t="shared" si="144"/>
        <v>90741</v>
      </c>
      <c r="F1692" s="29">
        <f t="shared" si="144"/>
        <v>0</v>
      </c>
      <c r="G1692" s="29">
        <f t="shared" si="144"/>
        <v>437.6</v>
      </c>
    </row>
    <row r="1693" spans="1:7" ht="15" customHeight="1">
      <c r="A1693" s="38"/>
      <c r="B1693" s="36" t="s">
        <v>587</v>
      </c>
      <c r="C1693" s="29">
        <f>SUM(D1693:G1693)</f>
        <v>122095.5</v>
      </c>
      <c r="D1693" s="29">
        <f t="shared" si="144"/>
        <v>16824.9</v>
      </c>
      <c r="E1693" s="29">
        <f t="shared" si="144"/>
        <v>104798</v>
      </c>
      <c r="F1693" s="29">
        <f t="shared" si="144"/>
        <v>0</v>
      </c>
      <c r="G1693" s="29">
        <f t="shared" si="144"/>
        <v>472.6</v>
      </c>
    </row>
    <row r="1694" spans="1:7" ht="15" customHeight="1">
      <c r="A1694" s="38"/>
      <c r="B1694" s="36" t="s">
        <v>588</v>
      </c>
      <c r="C1694" s="29">
        <f>SUM(D1694:G1694)</f>
        <v>136048.8</v>
      </c>
      <c r="D1694" s="29">
        <f t="shared" si="144"/>
        <v>18170.900000000005</v>
      </c>
      <c r="E1694" s="29">
        <f t="shared" si="144"/>
        <v>117367.49999999999</v>
      </c>
      <c r="F1694" s="29">
        <f t="shared" si="144"/>
        <v>0</v>
      </c>
      <c r="G1694" s="29">
        <f t="shared" si="144"/>
        <v>510.4</v>
      </c>
    </row>
    <row r="1695" spans="1:7" ht="15" customHeight="1">
      <c r="A1695" s="39"/>
      <c r="B1695" s="36" t="s">
        <v>589</v>
      </c>
      <c r="C1695" s="29">
        <f>SUM(D1695:G1695)</f>
        <v>142868.89999999997</v>
      </c>
      <c r="D1695" s="29">
        <f t="shared" si="144"/>
        <v>19624.6</v>
      </c>
      <c r="E1695" s="29">
        <f t="shared" si="144"/>
        <v>122692.99999999999</v>
      </c>
      <c r="F1695" s="29">
        <f t="shared" si="144"/>
        <v>0</v>
      </c>
      <c r="G1695" s="29">
        <f t="shared" si="144"/>
        <v>551.3</v>
      </c>
    </row>
    <row r="1696" spans="1:7" s="158" customFormat="1" ht="15" customHeight="1">
      <c r="A1696" s="155"/>
      <c r="B1696" s="159" t="s">
        <v>15</v>
      </c>
      <c r="C1696" s="159"/>
      <c r="D1696" s="159"/>
      <c r="E1696" s="159"/>
      <c r="F1696" s="159"/>
      <c r="G1696" s="159"/>
    </row>
    <row r="1697" spans="1:7" s="3" customFormat="1" ht="31.5" customHeight="1">
      <c r="A1697" s="43" t="s">
        <v>210</v>
      </c>
      <c r="B1697" s="44" t="s">
        <v>97</v>
      </c>
      <c r="C1697" s="29">
        <f>SUM(C1698:C1711)</f>
        <v>629991.9</v>
      </c>
      <c r="D1697" s="29">
        <f>SUM(D1698:D1711)</f>
        <v>68016.7</v>
      </c>
      <c r="E1697" s="29">
        <f>SUM(E1698:E1711)</f>
        <v>0</v>
      </c>
      <c r="F1697" s="29">
        <f>SUM(F1698:F1711)</f>
        <v>561975.2</v>
      </c>
      <c r="G1697" s="29">
        <f>SUM(G1698:G1711)</f>
        <v>0</v>
      </c>
    </row>
    <row r="1698" spans="1:7" ht="15" customHeight="1">
      <c r="A1698" s="38"/>
      <c r="B1698" s="36" t="s">
        <v>296</v>
      </c>
      <c r="C1698" s="29">
        <f aca="true" t="shared" si="145" ref="C1698:C1708">SUM(D1698:G1698)</f>
        <v>5647</v>
      </c>
      <c r="D1698" s="29">
        <v>5647</v>
      </c>
      <c r="E1698" s="29">
        <v>0</v>
      </c>
      <c r="F1698" s="29">
        <v>0</v>
      </c>
      <c r="G1698" s="29">
        <v>0</v>
      </c>
    </row>
    <row r="1699" spans="1:7" ht="15" customHeight="1">
      <c r="A1699" s="38"/>
      <c r="B1699" s="36" t="s">
        <v>220</v>
      </c>
      <c r="C1699" s="29">
        <f t="shared" si="145"/>
        <v>32506.699999999997</v>
      </c>
      <c r="D1699" s="29">
        <v>32326.1</v>
      </c>
      <c r="E1699" s="29">
        <v>0</v>
      </c>
      <c r="F1699" s="29">
        <v>180.6</v>
      </c>
      <c r="G1699" s="29">
        <v>0</v>
      </c>
    </row>
    <row r="1700" spans="1:7" ht="15" customHeight="1">
      <c r="A1700" s="38"/>
      <c r="B1700" s="36" t="s">
        <v>221</v>
      </c>
      <c r="C1700" s="29">
        <f t="shared" si="145"/>
        <v>9800.6</v>
      </c>
      <c r="D1700" s="29">
        <v>9280.6</v>
      </c>
      <c r="E1700" s="29">
        <v>0</v>
      </c>
      <c r="F1700" s="29">
        <v>520</v>
      </c>
      <c r="G1700" s="29">
        <v>0</v>
      </c>
    </row>
    <row r="1701" spans="1:7" ht="15" customHeight="1">
      <c r="A1701" s="38"/>
      <c r="B1701" s="36" t="s">
        <v>222</v>
      </c>
      <c r="C1701" s="29">
        <f t="shared" si="145"/>
        <v>20763</v>
      </c>
      <c r="D1701" s="29">
        <v>20763</v>
      </c>
      <c r="E1701" s="29">
        <v>0</v>
      </c>
      <c r="F1701" s="29">
        <v>0</v>
      </c>
      <c r="G1701" s="29">
        <v>0</v>
      </c>
    </row>
    <row r="1702" spans="1:7" ht="15" customHeight="1">
      <c r="A1702" s="38"/>
      <c r="B1702" s="36" t="s">
        <v>223</v>
      </c>
      <c r="C1702" s="29">
        <f t="shared" si="145"/>
        <v>0</v>
      </c>
      <c r="D1702" s="29">
        <v>0</v>
      </c>
      <c r="E1702" s="29">
        <v>0</v>
      </c>
      <c r="F1702" s="29">
        <v>0</v>
      </c>
      <c r="G1702" s="29">
        <v>0</v>
      </c>
    </row>
    <row r="1703" spans="1:7" ht="15" customHeight="1">
      <c r="A1703" s="38"/>
      <c r="B1703" s="36" t="s">
        <v>224</v>
      </c>
      <c r="C1703" s="29">
        <f t="shared" si="145"/>
        <v>0</v>
      </c>
      <c r="D1703" s="29">
        <v>0</v>
      </c>
      <c r="E1703" s="29">
        <v>0</v>
      </c>
      <c r="F1703" s="29">
        <v>0</v>
      </c>
      <c r="G1703" s="29">
        <v>0</v>
      </c>
    </row>
    <row r="1704" spans="1:7" ht="15" customHeight="1">
      <c r="A1704" s="38"/>
      <c r="B1704" s="36" t="s">
        <v>9</v>
      </c>
      <c r="C1704" s="29">
        <f t="shared" si="145"/>
        <v>20560</v>
      </c>
      <c r="D1704" s="29">
        <v>0</v>
      </c>
      <c r="E1704" s="29">
        <v>0</v>
      </c>
      <c r="F1704" s="29">
        <v>20560</v>
      </c>
      <c r="G1704" s="29">
        <v>0</v>
      </c>
    </row>
    <row r="1705" spans="1:7" ht="15" customHeight="1">
      <c r="A1705" s="38"/>
      <c r="B1705" s="36" t="s">
        <v>10</v>
      </c>
      <c r="C1705" s="29">
        <f t="shared" si="145"/>
        <v>87966</v>
      </c>
      <c r="D1705" s="29">
        <v>0</v>
      </c>
      <c r="E1705" s="29">
        <v>0</v>
      </c>
      <c r="F1705" s="29">
        <v>87966</v>
      </c>
      <c r="G1705" s="29">
        <v>0</v>
      </c>
    </row>
    <row r="1706" spans="1:7" ht="15" customHeight="1">
      <c r="A1706" s="38"/>
      <c r="B1706" s="36" t="s">
        <v>11</v>
      </c>
      <c r="C1706" s="29">
        <f t="shared" si="145"/>
        <v>54206.5</v>
      </c>
      <c r="D1706" s="29">
        <v>0</v>
      </c>
      <c r="E1706" s="29">
        <v>0</v>
      </c>
      <c r="F1706" s="29">
        <v>54206.5</v>
      </c>
      <c r="G1706" s="29">
        <v>0</v>
      </c>
    </row>
    <row r="1707" spans="1:7" ht="15" customHeight="1">
      <c r="A1707" s="38"/>
      <c r="B1707" s="36" t="s">
        <v>585</v>
      </c>
      <c r="C1707" s="29">
        <f t="shared" si="145"/>
        <v>56608</v>
      </c>
      <c r="D1707" s="29">
        <v>0</v>
      </c>
      <c r="E1707" s="29">
        <v>0</v>
      </c>
      <c r="F1707" s="29">
        <v>56608</v>
      </c>
      <c r="G1707" s="29">
        <v>0</v>
      </c>
    </row>
    <row r="1708" spans="1:7" ht="15" customHeight="1">
      <c r="A1708" s="38"/>
      <c r="B1708" s="36" t="s">
        <v>586</v>
      </c>
      <c r="C1708" s="29">
        <f t="shared" si="145"/>
        <v>57337</v>
      </c>
      <c r="D1708" s="29">
        <v>0</v>
      </c>
      <c r="E1708" s="29">
        <v>0</v>
      </c>
      <c r="F1708" s="29">
        <v>57337</v>
      </c>
      <c r="G1708" s="29">
        <v>0</v>
      </c>
    </row>
    <row r="1709" spans="1:7" ht="15" customHeight="1">
      <c r="A1709" s="38"/>
      <c r="B1709" s="36" t="s">
        <v>587</v>
      </c>
      <c r="C1709" s="29">
        <f>SUM(D1709:G1709)</f>
        <v>57337</v>
      </c>
      <c r="D1709" s="29">
        <v>0</v>
      </c>
      <c r="E1709" s="29">
        <v>0</v>
      </c>
      <c r="F1709" s="29">
        <v>57337</v>
      </c>
      <c r="G1709" s="29">
        <v>0</v>
      </c>
    </row>
    <row r="1710" spans="1:7" ht="15" customHeight="1">
      <c r="A1710" s="38"/>
      <c r="B1710" s="36" t="s">
        <v>588</v>
      </c>
      <c r="C1710" s="29">
        <f>SUM(D1710:G1710)</f>
        <v>227260.1</v>
      </c>
      <c r="D1710" s="29">
        <v>0</v>
      </c>
      <c r="E1710" s="29">
        <v>0</v>
      </c>
      <c r="F1710" s="29">
        <v>227260.1</v>
      </c>
      <c r="G1710" s="29">
        <v>0</v>
      </c>
    </row>
    <row r="1711" spans="1:7" ht="15" customHeight="1">
      <c r="A1711" s="39"/>
      <c r="B1711" s="36" t="s">
        <v>589</v>
      </c>
      <c r="C1711" s="29">
        <f>SUM(D1711:G1711)</f>
        <v>0</v>
      </c>
      <c r="D1711" s="29">
        <v>0</v>
      </c>
      <c r="E1711" s="29">
        <v>0</v>
      </c>
      <c r="F1711" s="29">
        <v>0</v>
      </c>
      <c r="G1711" s="29">
        <v>0</v>
      </c>
    </row>
    <row r="1712" spans="1:7" s="3" customFormat="1" ht="47.25" customHeight="1">
      <c r="A1712" s="43" t="s">
        <v>255</v>
      </c>
      <c r="B1712" s="134" t="s">
        <v>118</v>
      </c>
      <c r="C1712" s="29">
        <f>SUM(C1713:C1726)</f>
        <v>219768.6</v>
      </c>
      <c r="D1712" s="29">
        <f>SUM(D1713:D1726)</f>
        <v>167496.3</v>
      </c>
      <c r="E1712" s="29">
        <f>SUM(E1713:E1726)</f>
        <v>0</v>
      </c>
      <c r="F1712" s="29">
        <f>SUM(F1713:F1726)</f>
        <v>52272.3</v>
      </c>
      <c r="G1712" s="29">
        <f>SUM(G1713:G1726)</f>
        <v>0</v>
      </c>
    </row>
    <row r="1713" spans="1:7" ht="15.75" customHeight="1">
      <c r="A1713" s="38"/>
      <c r="B1713" s="53" t="s">
        <v>296</v>
      </c>
      <c r="C1713" s="29">
        <f aca="true" t="shared" si="146" ref="C1713:C1723">SUM(D1713:G1713)</f>
        <v>3498</v>
      </c>
      <c r="D1713" s="29">
        <v>0</v>
      </c>
      <c r="E1713" s="29">
        <v>0</v>
      </c>
      <c r="F1713" s="29">
        <v>3498</v>
      </c>
      <c r="G1713" s="29">
        <v>0</v>
      </c>
    </row>
    <row r="1714" spans="1:7" ht="15.75" customHeight="1">
      <c r="A1714" s="38"/>
      <c r="B1714" s="36" t="s">
        <v>220</v>
      </c>
      <c r="C1714" s="29">
        <f t="shared" si="146"/>
        <v>35443.9</v>
      </c>
      <c r="D1714" s="29">
        <v>35000</v>
      </c>
      <c r="E1714" s="29">
        <v>0</v>
      </c>
      <c r="F1714" s="29">
        <v>443.9</v>
      </c>
      <c r="G1714" s="29">
        <v>0</v>
      </c>
    </row>
    <row r="1715" spans="1:7" ht="15.75" customHeight="1">
      <c r="A1715" s="38"/>
      <c r="B1715" s="36" t="s">
        <v>221</v>
      </c>
      <c r="C1715" s="29">
        <f t="shared" si="146"/>
        <v>73413.3</v>
      </c>
      <c r="D1715" s="29">
        <v>72323.3</v>
      </c>
      <c r="E1715" s="29">
        <v>0</v>
      </c>
      <c r="F1715" s="29">
        <v>1090</v>
      </c>
      <c r="G1715" s="29">
        <v>0</v>
      </c>
    </row>
    <row r="1716" spans="1:7" ht="15.75" customHeight="1">
      <c r="A1716" s="38"/>
      <c r="B1716" s="36" t="s">
        <v>222</v>
      </c>
      <c r="C1716" s="29">
        <f t="shared" si="146"/>
        <v>26584</v>
      </c>
      <c r="D1716" s="29">
        <v>20173</v>
      </c>
      <c r="E1716" s="29">
        <v>0</v>
      </c>
      <c r="F1716" s="29">
        <v>6411</v>
      </c>
      <c r="G1716" s="29">
        <v>0</v>
      </c>
    </row>
    <row r="1717" spans="1:7" ht="15.75" customHeight="1">
      <c r="A1717" s="38"/>
      <c r="B1717" s="36" t="s">
        <v>223</v>
      </c>
      <c r="C1717" s="29">
        <f t="shared" si="146"/>
        <v>80829.4</v>
      </c>
      <c r="D1717" s="29">
        <v>40000</v>
      </c>
      <c r="E1717" s="29">
        <v>0</v>
      </c>
      <c r="F1717" s="29">
        <v>40829.4</v>
      </c>
      <c r="G1717" s="29">
        <v>0</v>
      </c>
    </row>
    <row r="1718" spans="1:7" ht="15.75" customHeight="1">
      <c r="A1718" s="38"/>
      <c r="B1718" s="36" t="s">
        <v>224</v>
      </c>
      <c r="C1718" s="29">
        <f t="shared" si="146"/>
        <v>0</v>
      </c>
      <c r="D1718" s="29">
        <v>0</v>
      </c>
      <c r="E1718" s="29">
        <v>0</v>
      </c>
      <c r="F1718" s="29">
        <v>0</v>
      </c>
      <c r="G1718" s="29">
        <v>0</v>
      </c>
    </row>
    <row r="1719" spans="1:7" ht="15.75" customHeight="1">
      <c r="A1719" s="38"/>
      <c r="B1719" s="36" t="s">
        <v>9</v>
      </c>
      <c r="C1719" s="29">
        <f t="shared" si="146"/>
        <v>0</v>
      </c>
      <c r="D1719" s="29">
        <v>0</v>
      </c>
      <c r="E1719" s="29">
        <v>0</v>
      </c>
      <c r="F1719" s="29">
        <v>0</v>
      </c>
      <c r="G1719" s="29">
        <v>0</v>
      </c>
    </row>
    <row r="1720" spans="1:7" ht="15.75" customHeight="1">
      <c r="A1720" s="38"/>
      <c r="B1720" s="36" t="s">
        <v>10</v>
      </c>
      <c r="C1720" s="29">
        <f t="shared" si="146"/>
        <v>0</v>
      </c>
      <c r="D1720" s="29">
        <v>0</v>
      </c>
      <c r="E1720" s="29">
        <v>0</v>
      </c>
      <c r="F1720" s="29">
        <v>0</v>
      </c>
      <c r="G1720" s="29">
        <v>0</v>
      </c>
    </row>
    <row r="1721" spans="1:7" ht="15.75" customHeight="1">
      <c r="A1721" s="38"/>
      <c r="B1721" s="36" t="s">
        <v>11</v>
      </c>
      <c r="C1721" s="29">
        <f t="shared" si="146"/>
        <v>0</v>
      </c>
      <c r="D1721" s="29">
        <v>0</v>
      </c>
      <c r="E1721" s="29">
        <v>0</v>
      </c>
      <c r="F1721" s="29">
        <v>0</v>
      </c>
      <c r="G1721" s="29">
        <v>0</v>
      </c>
    </row>
    <row r="1722" spans="1:7" ht="15.75" customHeight="1">
      <c r="A1722" s="38"/>
      <c r="B1722" s="36" t="s">
        <v>585</v>
      </c>
      <c r="C1722" s="29">
        <f t="shared" si="146"/>
        <v>0</v>
      </c>
      <c r="D1722" s="29">
        <v>0</v>
      </c>
      <c r="E1722" s="29">
        <v>0</v>
      </c>
      <c r="F1722" s="29">
        <v>0</v>
      </c>
      <c r="G1722" s="29">
        <v>0</v>
      </c>
    </row>
    <row r="1723" spans="1:7" ht="15.75" customHeight="1">
      <c r="A1723" s="38"/>
      <c r="B1723" s="36" t="s">
        <v>586</v>
      </c>
      <c r="C1723" s="29">
        <f t="shared" si="146"/>
        <v>0</v>
      </c>
      <c r="D1723" s="29">
        <v>0</v>
      </c>
      <c r="E1723" s="29">
        <v>0</v>
      </c>
      <c r="F1723" s="29">
        <v>0</v>
      </c>
      <c r="G1723" s="29">
        <v>0</v>
      </c>
    </row>
    <row r="1724" spans="1:7" ht="15.75" customHeight="1">
      <c r="A1724" s="38"/>
      <c r="B1724" s="36" t="s">
        <v>587</v>
      </c>
      <c r="C1724" s="29">
        <f>SUM(D1724:G1724)</f>
        <v>0</v>
      </c>
      <c r="D1724" s="29">
        <v>0</v>
      </c>
      <c r="E1724" s="29">
        <v>0</v>
      </c>
      <c r="F1724" s="29">
        <v>0</v>
      </c>
      <c r="G1724" s="29">
        <v>0</v>
      </c>
    </row>
    <row r="1725" spans="1:7" ht="15.75" customHeight="1">
      <c r="A1725" s="38"/>
      <c r="B1725" s="36" t="s">
        <v>588</v>
      </c>
      <c r="C1725" s="29">
        <f>SUM(D1725:G1725)</f>
        <v>0</v>
      </c>
      <c r="D1725" s="29">
        <v>0</v>
      </c>
      <c r="E1725" s="29">
        <v>0</v>
      </c>
      <c r="F1725" s="29">
        <v>0</v>
      </c>
      <c r="G1725" s="29">
        <v>0</v>
      </c>
    </row>
    <row r="1726" spans="1:7" ht="15.75" customHeight="1">
      <c r="A1726" s="39"/>
      <c r="B1726" s="36" t="s">
        <v>589</v>
      </c>
      <c r="C1726" s="29">
        <f>SUM(D1726:G1726)</f>
        <v>0</v>
      </c>
      <c r="D1726" s="29">
        <v>0</v>
      </c>
      <c r="E1726" s="29">
        <v>0</v>
      </c>
      <c r="F1726" s="29">
        <v>0</v>
      </c>
      <c r="G1726" s="29">
        <v>0</v>
      </c>
    </row>
    <row r="1727" spans="1:7" s="3" customFormat="1" ht="31.5" customHeight="1">
      <c r="A1727" s="43" t="s">
        <v>256</v>
      </c>
      <c r="B1727" s="134" t="s">
        <v>523</v>
      </c>
      <c r="C1727" s="29">
        <f>SUM(C1728:C1741)</f>
        <v>5011.7</v>
      </c>
      <c r="D1727" s="29">
        <f>SUM(D1728:D1741)</f>
        <v>0</v>
      </c>
      <c r="E1727" s="29">
        <f>SUM(E1728:E1741)</f>
        <v>0</v>
      </c>
      <c r="F1727" s="29">
        <f>SUM(F1728:F1741)</f>
        <v>5011.7</v>
      </c>
      <c r="G1727" s="29">
        <f>SUM(G1728:G1741)</f>
        <v>0</v>
      </c>
    </row>
    <row r="1728" spans="1:7" ht="15" customHeight="1">
      <c r="A1728" s="38"/>
      <c r="B1728" s="53" t="s">
        <v>296</v>
      </c>
      <c r="C1728" s="48">
        <f aca="true" t="shared" si="147" ref="C1728:C1738">SUM(D1728:G1728)</f>
        <v>0</v>
      </c>
      <c r="D1728" s="48">
        <v>0</v>
      </c>
      <c r="E1728" s="48">
        <v>0</v>
      </c>
      <c r="F1728" s="48">
        <v>0</v>
      </c>
      <c r="G1728" s="48">
        <v>0</v>
      </c>
    </row>
    <row r="1729" spans="1:7" ht="15" customHeight="1">
      <c r="A1729" s="38"/>
      <c r="B1729" s="36" t="s">
        <v>220</v>
      </c>
      <c r="C1729" s="29">
        <f t="shared" si="147"/>
        <v>700</v>
      </c>
      <c r="D1729" s="29">
        <v>0</v>
      </c>
      <c r="E1729" s="29">
        <v>0</v>
      </c>
      <c r="F1729" s="29">
        <v>700</v>
      </c>
      <c r="G1729" s="29">
        <v>0</v>
      </c>
    </row>
    <row r="1730" spans="1:7" ht="15" customHeight="1">
      <c r="A1730" s="38"/>
      <c r="B1730" s="36" t="s">
        <v>221</v>
      </c>
      <c r="C1730" s="29">
        <f t="shared" si="147"/>
        <v>4311.7</v>
      </c>
      <c r="D1730" s="29">
        <v>0</v>
      </c>
      <c r="E1730" s="29">
        <v>0</v>
      </c>
      <c r="F1730" s="29">
        <v>4311.7</v>
      </c>
      <c r="G1730" s="29">
        <v>0</v>
      </c>
    </row>
    <row r="1731" spans="1:7" ht="15" customHeight="1">
      <c r="A1731" s="38"/>
      <c r="B1731" s="36" t="s">
        <v>222</v>
      </c>
      <c r="C1731" s="29">
        <f t="shared" si="147"/>
        <v>0</v>
      </c>
      <c r="D1731" s="29">
        <v>0</v>
      </c>
      <c r="E1731" s="29">
        <v>0</v>
      </c>
      <c r="F1731" s="29">
        <v>0</v>
      </c>
      <c r="G1731" s="29">
        <v>0</v>
      </c>
    </row>
    <row r="1732" spans="1:7" ht="15" customHeight="1">
      <c r="A1732" s="38"/>
      <c r="B1732" s="36" t="s">
        <v>223</v>
      </c>
      <c r="C1732" s="29">
        <f t="shared" si="147"/>
        <v>0</v>
      </c>
      <c r="D1732" s="29">
        <v>0</v>
      </c>
      <c r="E1732" s="29">
        <v>0</v>
      </c>
      <c r="F1732" s="29">
        <v>0</v>
      </c>
      <c r="G1732" s="29">
        <v>0</v>
      </c>
    </row>
    <row r="1733" spans="1:7" ht="15" customHeight="1">
      <c r="A1733" s="38"/>
      <c r="B1733" s="36" t="s">
        <v>224</v>
      </c>
      <c r="C1733" s="29">
        <f t="shared" si="147"/>
        <v>0</v>
      </c>
      <c r="D1733" s="29">
        <v>0</v>
      </c>
      <c r="E1733" s="29">
        <v>0</v>
      </c>
      <c r="F1733" s="29">
        <v>0</v>
      </c>
      <c r="G1733" s="29">
        <v>0</v>
      </c>
    </row>
    <row r="1734" spans="1:7" ht="15" customHeight="1">
      <c r="A1734" s="38"/>
      <c r="B1734" s="36" t="s">
        <v>9</v>
      </c>
      <c r="C1734" s="29">
        <f t="shared" si="147"/>
        <v>0</v>
      </c>
      <c r="D1734" s="29">
        <v>0</v>
      </c>
      <c r="E1734" s="29">
        <v>0</v>
      </c>
      <c r="F1734" s="29">
        <v>0</v>
      </c>
      <c r="G1734" s="29">
        <v>0</v>
      </c>
    </row>
    <row r="1735" spans="1:7" ht="15" customHeight="1">
      <c r="A1735" s="38"/>
      <c r="B1735" s="36" t="s">
        <v>10</v>
      </c>
      <c r="C1735" s="29">
        <f t="shared" si="147"/>
        <v>0</v>
      </c>
      <c r="D1735" s="29">
        <v>0</v>
      </c>
      <c r="E1735" s="29">
        <v>0</v>
      </c>
      <c r="F1735" s="29">
        <v>0</v>
      </c>
      <c r="G1735" s="29">
        <v>0</v>
      </c>
    </row>
    <row r="1736" spans="1:7" ht="15" customHeight="1">
      <c r="A1736" s="38"/>
      <c r="B1736" s="36" t="s">
        <v>11</v>
      </c>
      <c r="C1736" s="29">
        <f t="shared" si="147"/>
        <v>0</v>
      </c>
      <c r="D1736" s="29">
        <v>0</v>
      </c>
      <c r="E1736" s="29">
        <v>0</v>
      </c>
      <c r="F1736" s="29">
        <v>0</v>
      </c>
      <c r="G1736" s="29">
        <v>0</v>
      </c>
    </row>
    <row r="1737" spans="1:7" ht="15" customHeight="1">
      <c r="A1737" s="38"/>
      <c r="B1737" s="36" t="s">
        <v>585</v>
      </c>
      <c r="C1737" s="29">
        <f t="shared" si="147"/>
        <v>0</v>
      </c>
      <c r="D1737" s="29">
        <v>0</v>
      </c>
      <c r="E1737" s="29">
        <v>0</v>
      </c>
      <c r="F1737" s="29">
        <v>0</v>
      </c>
      <c r="G1737" s="29">
        <v>0</v>
      </c>
    </row>
    <row r="1738" spans="1:7" ht="15" customHeight="1">
      <c r="A1738" s="38"/>
      <c r="B1738" s="36" t="s">
        <v>586</v>
      </c>
      <c r="C1738" s="29">
        <f t="shared" si="147"/>
        <v>0</v>
      </c>
      <c r="D1738" s="29">
        <v>0</v>
      </c>
      <c r="E1738" s="29">
        <v>0</v>
      </c>
      <c r="F1738" s="29">
        <v>0</v>
      </c>
      <c r="G1738" s="29">
        <v>0</v>
      </c>
    </row>
    <row r="1739" spans="1:7" ht="15" customHeight="1">
      <c r="A1739" s="38"/>
      <c r="B1739" s="36" t="s">
        <v>587</v>
      </c>
      <c r="C1739" s="29">
        <f>SUM(D1739:G1739)</f>
        <v>0</v>
      </c>
      <c r="D1739" s="29">
        <v>0</v>
      </c>
      <c r="E1739" s="29">
        <v>0</v>
      </c>
      <c r="F1739" s="29">
        <v>0</v>
      </c>
      <c r="G1739" s="29">
        <v>0</v>
      </c>
    </row>
    <row r="1740" spans="1:7" ht="15" customHeight="1">
      <c r="A1740" s="38"/>
      <c r="B1740" s="36" t="s">
        <v>588</v>
      </c>
      <c r="C1740" s="29">
        <f>SUM(D1740:G1740)</f>
        <v>0</v>
      </c>
      <c r="D1740" s="29">
        <v>0</v>
      </c>
      <c r="E1740" s="29">
        <v>0</v>
      </c>
      <c r="F1740" s="29">
        <v>0</v>
      </c>
      <c r="G1740" s="29">
        <v>0</v>
      </c>
    </row>
    <row r="1741" spans="1:7" ht="15" customHeight="1">
      <c r="A1741" s="39"/>
      <c r="B1741" s="36" t="s">
        <v>589</v>
      </c>
      <c r="C1741" s="29">
        <f>SUM(D1741:G1741)</f>
        <v>0</v>
      </c>
      <c r="D1741" s="29">
        <v>0</v>
      </c>
      <c r="E1741" s="29">
        <v>0</v>
      </c>
      <c r="F1741" s="29">
        <v>0</v>
      </c>
      <c r="G1741" s="29">
        <v>0</v>
      </c>
    </row>
    <row r="1742" spans="1:7" s="3" customFormat="1" ht="16.5" customHeight="1">
      <c r="A1742" s="43" t="s">
        <v>2</v>
      </c>
      <c r="B1742" s="44" t="s">
        <v>524</v>
      </c>
      <c r="C1742" s="29">
        <f>SUM(C1743:C1756)</f>
        <v>3662.6</v>
      </c>
      <c r="D1742" s="29">
        <f>SUM(D1743:D1756)</f>
        <v>0</v>
      </c>
      <c r="E1742" s="29">
        <f>SUM(E1743:E1756)</f>
        <v>0</v>
      </c>
      <c r="F1742" s="29">
        <f>SUM(F1743:F1756)</f>
        <v>3662.6</v>
      </c>
      <c r="G1742" s="29">
        <f>SUM(G1743:G1756)</f>
        <v>0</v>
      </c>
    </row>
    <row r="1743" spans="1:7" ht="15" customHeight="1">
      <c r="A1743" s="38"/>
      <c r="B1743" s="36" t="s">
        <v>296</v>
      </c>
      <c r="C1743" s="29">
        <f aca="true" t="shared" si="148" ref="C1743:C1753">SUM(D1743:G1743)</f>
        <v>0</v>
      </c>
      <c r="D1743" s="29">
        <v>0</v>
      </c>
      <c r="E1743" s="29">
        <v>0</v>
      </c>
      <c r="F1743" s="29">
        <v>0</v>
      </c>
      <c r="G1743" s="29">
        <v>0</v>
      </c>
    </row>
    <row r="1744" spans="1:7" ht="15" customHeight="1">
      <c r="A1744" s="38"/>
      <c r="B1744" s="36" t="s">
        <v>220</v>
      </c>
      <c r="C1744" s="29">
        <f t="shared" si="148"/>
        <v>310</v>
      </c>
      <c r="D1744" s="29">
        <v>0</v>
      </c>
      <c r="E1744" s="29">
        <v>0</v>
      </c>
      <c r="F1744" s="29">
        <v>310</v>
      </c>
      <c r="G1744" s="29">
        <v>0</v>
      </c>
    </row>
    <row r="1745" spans="1:7" ht="15" customHeight="1">
      <c r="A1745" s="38"/>
      <c r="B1745" s="36" t="s">
        <v>221</v>
      </c>
      <c r="C1745" s="29">
        <f t="shared" si="148"/>
        <v>3352.6</v>
      </c>
      <c r="D1745" s="29">
        <v>0</v>
      </c>
      <c r="E1745" s="29">
        <v>0</v>
      </c>
      <c r="F1745" s="29">
        <v>3352.6</v>
      </c>
      <c r="G1745" s="29">
        <v>0</v>
      </c>
    </row>
    <row r="1746" spans="1:7" ht="15" customHeight="1">
      <c r="A1746" s="38"/>
      <c r="B1746" s="36" t="s">
        <v>222</v>
      </c>
      <c r="C1746" s="29">
        <f t="shared" si="148"/>
        <v>0</v>
      </c>
      <c r="D1746" s="29">
        <v>0</v>
      </c>
      <c r="E1746" s="29">
        <v>0</v>
      </c>
      <c r="F1746" s="29">
        <v>0</v>
      </c>
      <c r="G1746" s="29">
        <v>0</v>
      </c>
    </row>
    <row r="1747" spans="1:7" ht="15" customHeight="1">
      <c r="A1747" s="38"/>
      <c r="B1747" s="36" t="s">
        <v>223</v>
      </c>
      <c r="C1747" s="29">
        <f t="shared" si="148"/>
        <v>0</v>
      </c>
      <c r="D1747" s="29">
        <v>0</v>
      </c>
      <c r="E1747" s="29">
        <v>0</v>
      </c>
      <c r="F1747" s="29">
        <v>0</v>
      </c>
      <c r="G1747" s="29">
        <v>0</v>
      </c>
    </row>
    <row r="1748" spans="1:7" ht="15" customHeight="1">
      <c r="A1748" s="38"/>
      <c r="B1748" s="36" t="s">
        <v>224</v>
      </c>
      <c r="C1748" s="29">
        <f t="shared" si="148"/>
        <v>0</v>
      </c>
      <c r="D1748" s="29">
        <v>0</v>
      </c>
      <c r="E1748" s="29">
        <v>0</v>
      </c>
      <c r="F1748" s="29">
        <v>0</v>
      </c>
      <c r="G1748" s="29">
        <v>0</v>
      </c>
    </row>
    <row r="1749" spans="1:7" ht="15" customHeight="1">
      <c r="A1749" s="38"/>
      <c r="B1749" s="36" t="s">
        <v>9</v>
      </c>
      <c r="C1749" s="29">
        <f t="shared" si="148"/>
        <v>0</v>
      </c>
      <c r="D1749" s="29">
        <v>0</v>
      </c>
      <c r="E1749" s="29">
        <v>0</v>
      </c>
      <c r="F1749" s="29">
        <v>0</v>
      </c>
      <c r="G1749" s="29">
        <v>0</v>
      </c>
    </row>
    <row r="1750" spans="1:7" ht="15" customHeight="1">
      <c r="A1750" s="38"/>
      <c r="B1750" s="36" t="s">
        <v>10</v>
      </c>
      <c r="C1750" s="29">
        <f t="shared" si="148"/>
        <v>0</v>
      </c>
      <c r="D1750" s="29">
        <v>0</v>
      </c>
      <c r="E1750" s="29">
        <v>0</v>
      </c>
      <c r="F1750" s="29">
        <v>0</v>
      </c>
      <c r="G1750" s="29">
        <v>0</v>
      </c>
    </row>
    <row r="1751" spans="1:7" ht="15" customHeight="1">
      <c r="A1751" s="38"/>
      <c r="B1751" s="36" t="s">
        <v>11</v>
      </c>
      <c r="C1751" s="29">
        <f t="shared" si="148"/>
        <v>0</v>
      </c>
      <c r="D1751" s="29">
        <v>0</v>
      </c>
      <c r="E1751" s="29">
        <v>0</v>
      </c>
      <c r="F1751" s="29">
        <v>0</v>
      </c>
      <c r="G1751" s="29">
        <v>0</v>
      </c>
    </row>
    <row r="1752" spans="1:7" ht="15" customHeight="1">
      <c r="A1752" s="38"/>
      <c r="B1752" s="36" t="s">
        <v>585</v>
      </c>
      <c r="C1752" s="29">
        <f t="shared" si="148"/>
        <v>0</v>
      </c>
      <c r="D1752" s="29">
        <v>0</v>
      </c>
      <c r="E1752" s="29">
        <v>0</v>
      </c>
      <c r="F1752" s="29">
        <v>0</v>
      </c>
      <c r="G1752" s="29">
        <v>0</v>
      </c>
    </row>
    <row r="1753" spans="1:7" ht="15" customHeight="1">
      <c r="A1753" s="38"/>
      <c r="B1753" s="36" t="s">
        <v>586</v>
      </c>
      <c r="C1753" s="29">
        <f t="shared" si="148"/>
        <v>0</v>
      </c>
      <c r="D1753" s="29">
        <v>0</v>
      </c>
      <c r="E1753" s="29">
        <v>0</v>
      </c>
      <c r="F1753" s="29">
        <v>0</v>
      </c>
      <c r="G1753" s="29">
        <v>0</v>
      </c>
    </row>
    <row r="1754" spans="1:7" ht="15" customHeight="1">
      <c r="A1754" s="38"/>
      <c r="B1754" s="36" t="s">
        <v>587</v>
      </c>
      <c r="C1754" s="29">
        <f>SUM(D1754:G1754)</f>
        <v>0</v>
      </c>
      <c r="D1754" s="29">
        <v>0</v>
      </c>
      <c r="E1754" s="29">
        <v>0</v>
      </c>
      <c r="F1754" s="29">
        <v>0</v>
      </c>
      <c r="G1754" s="29">
        <v>0</v>
      </c>
    </row>
    <row r="1755" spans="1:7" ht="15" customHeight="1">
      <c r="A1755" s="38"/>
      <c r="B1755" s="36" t="s">
        <v>588</v>
      </c>
      <c r="C1755" s="29">
        <f>SUM(D1755:G1755)</f>
        <v>0</v>
      </c>
      <c r="D1755" s="29">
        <v>0</v>
      </c>
      <c r="E1755" s="29">
        <v>0</v>
      </c>
      <c r="F1755" s="29">
        <v>0</v>
      </c>
      <c r="G1755" s="29">
        <v>0</v>
      </c>
    </row>
    <row r="1756" spans="1:7" ht="15" customHeight="1">
      <c r="A1756" s="39"/>
      <c r="B1756" s="36" t="s">
        <v>589</v>
      </c>
      <c r="C1756" s="29">
        <f>SUM(D1756:G1756)</f>
        <v>0</v>
      </c>
      <c r="D1756" s="29">
        <v>0</v>
      </c>
      <c r="E1756" s="29">
        <v>0</v>
      </c>
      <c r="F1756" s="29">
        <v>0</v>
      </c>
      <c r="G1756" s="29">
        <v>0</v>
      </c>
    </row>
    <row r="1757" spans="1:7" s="3" customFormat="1" ht="31.5" customHeight="1">
      <c r="A1757" s="43" t="s">
        <v>77</v>
      </c>
      <c r="B1757" s="44" t="s">
        <v>71</v>
      </c>
      <c r="C1757" s="29">
        <f>SUM(C1758:C1771)</f>
        <v>58463.2</v>
      </c>
      <c r="D1757" s="29">
        <f>SUM(D1758:D1771)</f>
        <v>8954</v>
      </c>
      <c r="E1757" s="29">
        <f>SUM(E1758:E1771)</f>
        <v>0</v>
      </c>
      <c r="F1757" s="29">
        <f>SUM(F1758:F1771)</f>
        <v>49509.2</v>
      </c>
      <c r="G1757" s="29">
        <f>SUM(G1758:G1771)</f>
        <v>0</v>
      </c>
    </row>
    <row r="1758" spans="1:7" ht="15" customHeight="1">
      <c r="A1758" s="38"/>
      <c r="B1758" s="36" t="s">
        <v>296</v>
      </c>
      <c r="C1758" s="29">
        <f aca="true" t="shared" si="149" ref="C1758:C1768">SUM(D1758:G1758)</f>
        <v>9149.2</v>
      </c>
      <c r="D1758" s="29">
        <v>8954</v>
      </c>
      <c r="E1758" s="29">
        <v>0</v>
      </c>
      <c r="F1758" s="29">
        <v>195.2</v>
      </c>
      <c r="G1758" s="29">
        <v>0</v>
      </c>
    </row>
    <row r="1759" spans="1:7" ht="15" customHeight="1">
      <c r="A1759" s="38"/>
      <c r="B1759" s="36" t="s">
        <v>220</v>
      </c>
      <c r="C1759" s="29">
        <f t="shared" si="149"/>
        <v>0</v>
      </c>
      <c r="D1759" s="29">
        <v>0</v>
      </c>
      <c r="E1759" s="29">
        <v>0</v>
      </c>
      <c r="F1759" s="29">
        <v>0</v>
      </c>
      <c r="G1759" s="29">
        <v>0</v>
      </c>
    </row>
    <row r="1760" spans="1:7" ht="15" customHeight="1">
      <c r="A1760" s="38"/>
      <c r="B1760" s="36" t="s">
        <v>221</v>
      </c>
      <c r="C1760" s="29">
        <f t="shared" si="149"/>
        <v>0</v>
      </c>
      <c r="D1760" s="29">
        <v>0</v>
      </c>
      <c r="E1760" s="29">
        <v>0</v>
      </c>
      <c r="F1760" s="29">
        <v>0</v>
      </c>
      <c r="G1760" s="29">
        <v>0</v>
      </c>
    </row>
    <row r="1761" spans="1:7" ht="15" customHeight="1">
      <c r="A1761" s="38"/>
      <c r="B1761" s="36" t="s">
        <v>222</v>
      </c>
      <c r="C1761" s="29">
        <f t="shared" si="149"/>
        <v>0</v>
      </c>
      <c r="D1761" s="29">
        <v>0</v>
      </c>
      <c r="E1761" s="29">
        <v>0</v>
      </c>
      <c r="F1761" s="29">
        <v>0</v>
      </c>
      <c r="G1761" s="29">
        <v>0</v>
      </c>
    </row>
    <row r="1762" spans="1:7" ht="15" customHeight="1">
      <c r="A1762" s="38"/>
      <c r="B1762" s="36" t="s">
        <v>223</v>
      </c>
      <c r="C1762" s="29">
        <f t="shared" si="149"/>
        <v>0</v>
      </c>
      <c r="D1762" s="29">
        <v>0</v>
      </c>
      <c r="E1762" s="29">
        <v>0</v>
      </c>
      <c r="F1762" s="29">
        <v>0</v>
      </c>
      <c r="G1762" s="29">
        <v>0</v>
      </c>
    </row>
    <row r="1763" spans="1:7" ht="15" customHeight="1">
      <c r="A1763" s="38"/>
      <c r="B1763" s="36" t="s">
        <v>224</v>
      </c>
      <c r="C1763" s="29">
        <f t="shared" si="149"/>
        <v>0</v>
      </c>
      <c r="D1763" s="29">
        <v>0</v>
      </c>
      <c r="E1763" s="29">
        <v>0</v>
      </c>
      <c r="F1763" s="29">
        <v>0</v>
      </c>
      <c r="G1763" s="29">
        <v>0</v>
      </c>
    </row>
    <row r="1764" spans="1:7" ht="15" customHeight="1">
      <c r="A1764" s="38"/>
      <c r="B1764" s="36" t="s">
        <v>9</v>
      </c>
      <c r="C1764" s="29">
        <f t="shared" si="149"/>
        <v>0</v>
      </c>
      <c r="D1764" s="29">
        <v>0</v>
      </c>
      <c r="E1764" s="29">
        <v>0</v>
      </c>
      <c r="F1764" s="29">
        <v>0</v>
      </c>
      <c r="G1764" s="29">
        <v>0</v>
      </c>
    </row>
    <row r="1765" spans="1:7" ht="15" customHeight="1">
      <c r="A1765" s="38"/>
      <c r="B1765" s="36" t="s">
        <v>10</v>
      </c>
      <c r="C1765" s="29">
        <f t="shared" si="149"/>
        <v>0</v>
      </c>
      <c r="D1765" s="29">
        <v>0</v>
      </c>
      <c r="E1765" s="29">
        <v>0</v>
      </c>
      <c r="F1765" s="29">
        <v>0</v>
      </c>
      <c r="G1765" s="29">
        <v>0</v>
      </c>
    </row>
    <row r="1766" spans="1:7" ht="15" customHeight="1">
      <c r="A1766" s="38"/>
      <c r="B1766" s="36" t="s">
        <v>11</v>
      </c>
      <c r="C1766" s="29">
        <f t="shared" si="149"/>
        <v>0</v>
      </c>
      <c r="D1766" s="29">
        <v>0</v>
      </c>
      <c r="E1766" s="29">
        <v>0</v>
      </c>
      <c r="F1766" s="29">
        <v>0</v>
      </c>
      <c r="G1766" s="29">
        <v>0</v>
      </c>
    </row>
    <row r="1767" spans="1:7" ht="15" customHeight="1">
      <c r="A1767" s="38"/>
      <c r="B1767" s="36" t="s">
        <v>585</v>
      </c>
      <c r="C1767" s="29">
        <f t="shared" si="149"/>
        <v>0</v>
      </c>
      <c r="D1767" s="29">
        <v>0</v>
      </c>
      <c r="E1767" s="29">
        <v>0</v>
      </c>
      <c r="F1767" s="29">
        <v>0</v>
      </c>
      <c r="G1767" s="29">
        <v>0</v>
      </c>
    </row>
    <row r="1768" spans="1:7" ht="15" customHeight="1">
      <c r="A1768" s="38"/>
      <c r="B1768" s="36" t="s">
        <v>586</v>
      </c>
      <c r="C1768" s="29">
        <f t="shared" si="149"/>
        <v>2000</v>
      </c>
      <c r="D1768" s="29">
        <v>0</v>
      </c>
      <c r="E1768" s="29">
        <v>0</v>
      </c>
      <c r="F1768" s="29">
        <v>2000</v>
      </c>
      <c r="G1768" s="29">
        <v>0</v>
      </c>
    </row>
    <row r="1769" spans="1:7" ht="15" customHeight="1">
      <c r="A1769" s="38"/>
      <c r="B1769" s="36" t="s">
        <v>587</v>
      </c>
      <c r="C1769" s="29">
        <f>SUM(D1769:G1769)</f>
        <v>15000</v>
      </c>
      <c r="D1769" s="29">
        <v>0</v>
      </c>
      <c r="E1769" s="29">
        <v>0</v>
      </c>
      <c r="F1769" s="29">
        <v>15000</v>
      </c>
      <c r="G1769" s="29">
        <v>0</v>
      </c>
    </row>
    <row r="1770" spans="1:7" ht="15" customHeight="1">
      <c r="A1770" s="38"/>
      <c r="B1770" s="36" t="s">
        <v>588</v>
      </c>
      <c r="C1770" s="29">
        <f>SUM(D1770:G1770)</f>
        <v>16157</v>
      </c>
      <c r="D1770" s="29">
        <v>0</v>
      </c>
      <c r="E1770" s="29">
        <v>0</v>
      </c>
      <c r="F1770" s="29">
        <v>16157</v>
      </c>
      <c r="G1770" s="29">
        <v>0</v>
      </c>
    </row>
    <row r="1771" spans="1:7" ht="15" customHeight="1">
      <c r="A1771" s="39"/>
      <c r="B1771" s="36" t="s">
        <v>589</v>
      </c>
      <c r="C1771" s="29">
        <f>SUM(D1771:G1771)</f>
        <v>16157</v>
      </c>
      <c r="D1771" s="29">
        <v>0</v>
      </c>
      <c r="E1771" s="29">
        <v>0</v>
      </c>
      <c r="F1771" s="29">
        <v>16157</v>
      </c>
      <c r="G1771" s="29">
        <v>0</v>
      </c>
    </row>
    <row r="1772" spans="1:7" s="3" customFormat="1" ht="32.25" customHeight="1">
      <c r="A1772" s="43" t="s">
        <v>443</v>
      </c>
      <c r="B1772" s="44" t="s">
        <v>633</v>
      </c>
      <c r="C1772" s="29">
        <f>SUM(C1773:C1786)</f>
        <v>50216.9</v>
      </c>
      <c r="D1772" s="29">
        <f>SUM(D1773:D1786)</f>
        <v>0</v>
      </c>
      <c r="E1772" s="29">
        <f>SUM(E1773:E1786)</f>
        <v>36415.2</v>
      </c>
      <c r="F1772" s="29">
        <f>SUM(F1773:F1786)</f>
        <v>9323.4</v>
      </c>
      <c r="G1772" s="29">
        <f>SUM(G1773:G1786)</f>
        <v>4478.3</v>
      </c>
    </row>
    <row r="1773" spans="1:7" ht="15" customHeight="1">
      <c r="A1773" s="38"/>
      <c r="B1773" s="36" t="s">
        <v>296</v>
      </c>
      <c r="C1773" s="29">
        <f aca="true" t="shared" si="150" ref="C1773:C1783">SUM(D1773:G1773)</f>
        <v>0</v>
      </c>
      <c r="D1773" s="29">
        <v>0</v>
      </c>
      <c r="E1773" s="29">
        <v>0</v>
      </c>
      <c r="F1773" s="29">
        <v>0</v>
      </c>
      <c r="G1773" s="29">
        <v>0</v>
      </c>
    </row>
    <row r="1774" spans="1:7" ht="15" customHeight="1">
      <c r="A1774" s="38"/>
      <c r="B1774" s="36" t="s">
        <v>220</v>
      </c>
      <c r="C1774" s="29">
        <f t="shared" si="150"/>
        <v>0</v>
      </c>
      <c r="D1774" s="29">
        <v>0</v>
      </c>
      <c r="E1774" s="29">
        <v>0</v>
      </c>
      <c r="F1774" s="29">
        <v>0</v>
      </c>
      <c r="G1774" s="29">
        <v>0</v>
      </c>
    </row>
    <row r="1775" spans="1:7" ht="15" customHeight="1">
      <c r="A1775" s="38"/>
      <c r="B1775" s="36" t="s">
        <v>221</v>
      </c>
      <c r="C1775" s="29">
        <f t="shared" si="150"/>
        <v>0</v>
      </c>
      <c r="D1775" s="29">
        <v>0</v>
      </c>
      <c r="E1775" s="29">
        <v>0</v>
      </c>
      <c r="F1775" s="29">
        <v>0</v>
      </c>
      <c r="G1775" s="29">
        <v>0</v>
      </c>
    </row>
    <row r="1776" spans="1:7" ht="15" customHeight="1">
      <c r="A1776" s="38"/>
      <c r="B1776" s="36" t="s">
        <v>222</v>
      </c>
      <c r="C1776" s="29">
        <f t="shared" si="150"/>
        <v>0</v>
      </c>
      <c r="D1776" s="29">
        <v>0</v>
      </c>
      <c r="E1776" s="29">
        <v>0</v>
      </c>
      <c r="F1776" s="29">
        <v>0</v>
      </c>
      <c r="G1776" s="29">
        <v>0</v>
      </c>
    </row>
    <row r="1777" spans="1:7" ht="15" customHeight="1">
      <c r="A1777" s="38"/>
      <c r="B1777" s="36" t="s">
        <v>223</v>
      </c>
      <c r="C1777" s="29">
        <f t="shared" si="150"/>
        <v>0</v>
      </c>
      <c r="D1777" s="29">
        <v>0</v>
      </c>
      <c r="E1777" s="29">
        <v>0</v>
      </c>
      <c r="F1777" s="29">
        <v>0</v>
      </c>
      <c r="G1777" s="29">
        <v>0</v>
      </c>
    </row>
    <row r="1778" spans="1:7" ht="15" customHeight="1">
      <c r="A1778" s="38"/>
      <c r="B1778" s="36" t="s">
        <v>224</v>
      </c>
      <c r="C1778" s="29">
        <f t="shared" si="150"/>
        <v>0</v>
      </c>
      <c r="D1778" s="29">
        <v>0</v>
      </c>
      <c r="E1778" s="29">
        <v>0</v>
      </c>
      <c r="F1778" s="29">
        <v>0</v>
      </c>
      <c r="G1778" s="29">
        <v>0</v>
      </c>
    </row>
    <row r="1779" spans="1:7" ht="15" customHeight="1">
      <c r="A1779" s="38"/>
      <c r="B1779" s="36" t="s">
        <v>9</v>
      </c>
      <c r="C1779" s="29">
        <f t="shared" si="150"/>
        <v>2993.4</v>
      </c>
      <c r="D1779" s="29">
        <v>0</v>
      </c>
      <c r="E1779" s="29">
        <v>2993.4</v>
      </c>
      <c r="F1779" s="29">
        <v>0</v>
      </c>
      <c r="G1779" s="29">
        <v>0</v>
      </c>
    </row>
    <row r="1780" spans="1:7" ht="15" customHeight="1">
      <c r="A1780" s="38"/>
      <c r="B1780" s="36" t="s">
        <v>10</v>
      </c>
      <c r="C1780" s="29">
        <f t="shared" si="150"/>
        <v>6871.8</v>
      </c>
      <c r="D1780" s="29">
        <v>0</v>
      </c>
      <c r="E1780" s="29">
        <v>421.8</v>
      </c>
      <c r="F1780" s="29">
        <v>6000</v>
      </c>
      <c r="G1780" s="29">
        <v>450</v>
      </c>
    </row>
    <row r="1781" spans="1:7" ht="15" customHeight="1">
      <c r="A1781" s="38"/>
      <c r="B1781" s="36" t="s">
        <v>11</v>
      </c>
      <c r="C1781" s="29">
        <f t="shared" si="150"/>
        <v>1599.2</v>
      </c>
      <c r="D1781" s="29">
        <v>0</v>
      </c>
      <c r="E1781" s="29">
        <v>0</v>
      </c>
      <c r="F1781" s="151">
        <v>899.2</v>
      </c>
      <c r="G1781" s="29">
        <v>700</v>
      </c>
    </row>
    <row r="1782" spans="1:7" ht="15.75" customHeight="1">
      <c r="A1782" s="38"/>
      <c r="B1782" s="36" t="s">
        <v>585</v>
      </c>
      <c r="C1782" s="29">
        <f t="shared" si="150"/>
        <v>36124.2</v>
      </c>
      <c r="D1782" s="29">
        <v>0</v>
      </c>
      <c r="E1782" s="29">
        <v>33000</v>
      </c>
      <c r="F1782" s="29">
        <f>50+2374.2</f>
        <v>2424.2</v>
      </c>
      <c r="G1782" s="48">
        <v>700</v>
      </c>
    </row>
    <row r="1783" spans="1:7" ht="15" customHeight="1">
      <c r="A1783" s="38"/>
      <c r="B1783" s="36" t="s">
        <v>586</v>
      </c>
      <c r="C1783" s="29">
        <f t="shared" si="150"/>
        <v>700</v>
      </c>
      <c r="D1783" s="29">
        <v>0</v>
      </c>
      <c r="E1783" s="29">
        <v>0</v>
      </c>
      <c r="F1783" s="29">
        <v>0</v>
      </c>
      <c r="G1783" s="48">
        <v>700</v>
      </c>
    </row>
    <row r="1784" spans="1:7" ht="15" customHeight="1">
      <c r="A1784" s="38"/>
      <c r="B1784" s="36" t="s">
        <v>587</v>
      </c>
      <c r="C1784" s="29">
        <f>SUM(D1784:G1784)</f>
        <v>700</v>
      </c>
      <c r="D1784" s="29">
        <v>0</v>
      </c>
      <c r="E1784" s="29">
        <v>0</v>
      </c>
      <c r="F1784" s="29">
        <v>0</v>
      </c>
      <c r="G1784" s="48">
        <v>700</v>
      </c>
    </row>
    <row r="1785" spans="1:7" ht="15" customHeight="1">
      <c r="A1785" s="38"/>
      <c r="B1785" s="36" t="s">
        <v>588</v>
      </c>
      <c r="C1785" s="29">
        <f>SUM(D1785:G1785)</f>
        <v>700</v>
      </c>
      <c r="D1785" s="29">
        <v>0</v>
      </c>
      <c r="E1785" s="29">
        <v>0</v>
      </c>
      <c r="F1785" s="29">
        <v>0</v>
      </c>
      <c r="G1785" s="48">
        <v>700</v>
      </c>
    </row>
    <row r="1786" spans="1:7" ht="15" customHeight="1">
      <c r="A1786" s="39"/>
      <c r="B1786" s="36" t="s">
        <v>589</v>
      </c>
      <c r="C1786" s="29">
        <f>SUM(D1786:G1786)</f>
        <v>528.3</v>
      </c>
      <c r="D1786" s="29">
        <v>0</v>
      </c>
      <c r="E1786" s="29">
        <v>0</v>
      </c>
      <c r="F1786" s="29">
        <v>0</v>
      </c>
      <c r="G1786" s="48">
        <v>528.3</v>
      </c>
    </row>
    <row r="1787" spans="1:7" s="3" customFormat="1" ht="66.75" customHeight="1" hidden="1">
      <c r="A1787" s="43" t="s">
        <v>603</v>
      </c>
      <c r="B1787" s="146" t="s">
        <v>607</v>
      </c>
      <c r="C1787" s="29">
        <f>SUM(C1788:C1801)</f>
        <v>0</v>
      </c>
      <c r="D1787" s="29">
        <f>SUM(D1788:D1801)</f>
        <v>0</v>
      </c>
      <c r="E1787" s="29">
        <f>SUM(E1788:E1801)</f>
        <v>0</v>
      </c>
      <c r="F1787" s="29">
        <f>SUM(F1788:F1801)</f>
        <v>0</v>
      </c>
      <c r="G1787" s="29">
        <f>SUM(G1788:G1801)</f>
        <v>0</v>
      </c>
    </row>
    <row r="1788" spans="1:7" ht="15" customHeight="1" hidden="1">
      <c r="A1788" s="38"/>
      <c r="B1788" s="36" t="s">
        <v>296</v>
      </c>
      <c r="C1788" s="29">
        <f aca="true" t="shared" si="151" ref="C1788:C1798">SUM(D1788:G1788)</f>
        <v>0</v>
      </c>
      <c r="D1788" s="29">
        <v>0</v>
      </c>
      <c r="E1788" s="29">
        <v>0</v>
      </c>
      <c r="F1788" s="29">
        <v>0</v>
      </c>
      <c r="G1788" s="29">
        <v>0</v>
      </c>
    </row>
    <row r="1789" spans="1:7" ht="15" customHeight="1" hidden="1">
      <c r="A1789" s="38"/>
      <c r="B1789" s="36" t="s">
        <v>220</v>
      </c>
      <c r="C1789" s="29">
        <f t="shared" si="151"/>
        <v>0</v>
      </c>
      <c r="D1789" s="29">
        <v>0</v>
      </c>
      <c r="E1789" s="29">
        <v>0</v>
      </c>
      <c r="F1789" s="29">
        <v>0</v>
      </c>
      <c r="G1789" s="29">
        <v>0</v>
      </c>
    </row>
    <row r="1790" spans="1:7" ht="15" customHeight="1" hidden="1">
      <c r="A1790" s="38"/>
      <c r="B1790" s="36" t="s">
        <v>221</v>
      </c>
      <c r="C1790" s="29">
        <f t="shared" si="151"/>
        <v>0</v>
      </c>
      <c r="D1790" s="29">
        <v>0</v>
      </c>
      <c r="E1790" s="29">
        <v>0</v>
      </c>
      <c r="F1790" s="29">
        <v>0</v>
      </c>
      <c r="G1790" s="29">
        <v>0</v>
      </c>
    </row>
    <row r="1791" spans="1:7" ht="15" customHeight="1" hidden="1">
      <c r="A1791" s="38"/>
      <c r="B1791" s="36" t="s">
        <v>222</v>
      </c>
      <c r="C1791" s="29">
        <f t="shared" si="151"/>
        <v>0</v>
      </c>
      <c r="D1791" s="29">
        <v>0</v>
      </c>
      <c r="E1791" s="29">
        <v>0</v>
      </c>
      <c r="F1791" s="29">
        <v>0</v>
      </c>
      <c r="G1791" s="29">
        <v>0</v>
      </c>
    </row>
    <row r="1792" spans="1:7" ht="15" customHeight="1" hidden="1">
      <c r="A1792" s="38"/>
      <c r="B1792" s="36" t="s">
        <v>223</v>
      </c>
      <c r="C1792" s="29">
        <f t="shared" si="151"/>
        <v>0</v>
      </c>
      <c r="D1792" s="29">
        <v>0</v>
      </c>
      <c r="E1792" s="29">
        <v>0</v>
      </c>
      <c r="F1792" s="29">
        <v>0</v>
      </c>
      <c r="G1792" s="29">
        <v>0</v>
      </c>
    </row>
    <row r="1793" spans="1:7" ht="15" customHeight="1" hidden="1">
      <c r="A1793" s="38"/>
      <c r="B1793" s="36" t="s">
        <v>224</v>
      </c>
      <c r="C1793" s="29">
        <f t="shared" si="151"/>
        <v>0</v>
      </c>
      <c r="D1793" s="29">
        <v>0</v>
      </c>
      <c r="E1793" s="29">
        <v>0</v>
      </c>
      <c r="F1793" s="29">
        <v>0</v>
      </c>
      <c r="G1793" s="29">
        <v>0</v>
      </c>
    </row>
    <row r="1794" spans="1:7" ht="15" customHeight="1" hidden="1">
      <c r="A1794" s="38"/>
      <c r="B1794" s="36" t="s">
        <v>9</v>
      </c>
      <c r="C1794" s="29">
        <f t="shared" si="151"/>
        <v>0</v>
      </c>
      <c r="D1794" s="29">
        <v>0</v>
      </c>
      <c r="E1794" s="29">
        <v>0</v>
      </c>
      <c r="F1794" s="29">
        <v>0</v>
      </c>
      <c r="G1794" s="29">
        <v>0</v>
      </c>
    </row>
    <row r="1795" spans="1:7" ht="15" customHeight="1" hidden="1">
      <c r="A1795" s="38"/>
      <c r="B1795" s="36" t="s">
        <v>10</v>
      </c>
      <c r="C1795" s="29">
        <f t="shared" si="151"/>
        <v>0</v>
      </c>
      <c r="D1795" s="29">
        <v>0</v>
      </c>
      <c r="E1795" s="29">
        <v>0</v>
      </c>
      <c r="F1795" s="29">
        <v>0</v>
      </c>
      <c r="G1795" s="29">
        <v>0</v>
      </c>
    </row>
    <row r="1796" spans="1:7" ht="15" customHeight="1" hidden="1">
      <c r="A1796" s="39"/>
      <c r="B1796" s="36" t="s">
        <v>11</v>
      </c>
      <c r="C1796" s="29">
        <f t="shared" si="151"/>
        <v>0</v>
      </c>
      <c r="D1796" s="145">
        <v>0</v>
      </c>
      <c r="E1796" s="145">
        <v>0</v>
      </c>
      <c r="F1796" s="145">
        <v>0</v>
      </c>
      <c r="G1796" s="145">
        <v>0</v>
      </c>
    </row>
    <row r="1797" spans="1:7" ht="15" customHeight="1" hidden="1">
      <c r="A1797" s="38"/>
      <c r="B1797" s="36" t="s">
        <v>585</v>
      </c>
      <c r="C1797" s="29">
        <f t="shared" si="151"/>
        <v>0</v>
      </c>
      <c r="D1797" s="145">
        <v>0</v>
      </c>
      <c r="E1797" s="145">
        <v>0</v>
      </c>
      <c r="F1797" s="145">
        <v>0</v>
      </c>
      <c r="G1797" s="145">
        <v>0</v>
      </c>
    </row>
    <row r="1798" spans="1:7" ht="15" customHeight="1" hidden="1">
      <c r="A1798" s="38"/>
      <c r="B1798" s="36" t="s">
        <v>586</v>
      </c>
      <c r="C1798" s="29">
        <f t="shared" si="151"/>
        <v>0</v>
      </c>
      <c r="D1798" s="145">
        <v>0</v>
      </c>
      <c r="E1798" s="145">
        <v>0</v>
      </c>
      <c r="F1798" s="145">
        <v>0</v>
      </c>
      <c r="G1798" s="145">
        <v>0</v>
      </c>
    </row>
    <row r="1799" spans="1:7" ht="15" customHeight="1" hidden="1">
      <c r="A1799" s="38"/>
      <c r="B1799" s="36" t="s">
        <v>587</v>
      </c>
      <c r="C1799" s="29">
        <f>SUM(D1799:G1799)</f>
        <v>0</v>
      </c>
      <c r="D1799" s="145">
        <v>0</v>
      </c>
      <c r="E1799" s="145">
        <v>0</v>
      </c>
      <c r="F1799" s="145">
        <v>0</v>
      </c>
      <c r="G1799" s="145">
        <v>0</v>
      </c>
    </row>
    <row r="1800" spans="1:7" ht="15" customHeight="1" hidden="1">
      <c r="A1800" s="38"/>
      <c r="B1800" s="36" t="s">
        <v>588</v>
      </c>
      <c r="C1800" s="29">
        <f>SUM(D1800:G1800)</f>
        <v>0</v>
      </c>
      <c r="D1800" s="145">
        <v>0</v>
      </c>
      <c r="E1800" s="145">
        <v>0</v>
      </c>
      <c r="F1800" s="145">
        <v>0</v>
      </c>
      <c r="G1800" s="145">
        <v>0</v>
      </c>
    </row>
    <row r="1801" spans="1:7" ht="15" customHeight="1" hidden="1">
      <c r="A1801" s="39"/>
      <c r="B1801" s="36" t="s">
        <v>589</v>
      </c>
      <c r="C1801" s="29">
        <f>SUM(D1801:G1801)</f>
        <v>0</v>
      </c>
      <c r="D1801" s="145">
        <v>0</v>
      </c>
      <c r="E1801" s="145">
        <v>0</v>
      </c>
      <c r="F1801" s="145">
        <v>0</v>
      </c>
      <c r="G1801" s="145">
        <v>0</v>
      </c>
    </row>
    <row r="1802" spans="1:7" s="3" customFormat="1" ht="63.75" customHeight="1">
      <c r="A1802" s="43" t="s">
        <v>526</v>
      </c>
      <c r="B1802" s="134" t="s">
        <v>534</v>
      </c>
      <c r="C1802" s="29">
        <f>SUM(C1803:C1816)</f>
        <v>5893.4</v>
      </c>
      <c r="D1802" s="29">
        <f>SUM(D1803:D1816)</f>
        <v>0</v>
      </c>
      <c r="E1802" s="29">
        <f>SUM(E1803:E1816)</f>
        <v>0</v>
      </c>
      <c r="F1802" s="29">
        <f>SUM(F1803:F1816)</f>
        <v>0</v>
      </c>
      <c r="G1802" s="29">
        <f>SUM(G1803:G1816)</f>
        <v>5893.4</v>
      </c>
    </row>
    <row r="1803" spans="1:7" ht="15" customHeight="1">
      <c r="A1803" s="38"/>
      <c r="B1803" s="27" t="s">
        <v>296</v>
      </c>
      <c r="C1803" s="29">
        <f aca="true" t="shared" si="152" ref="C1803:C1813">SUM(D1803:G1803)</f>
        <v>0</v>
      </c>
      <c r="D1803" s="29">
        <v>0</v>
      </c>
      <c r="E1803" s="29">
        <v>0</v>
      </c>
      <c r="F1803" s="29">
        <v>0</v>
      </c>
      <c r="G1803" s="29">
        <v>0</v>
      </c>
    </row>
    <row r="1804" spans="1:7" ht="15" customHeight="1">
      <c r="A1804" s="38"/>
      <c r="B1804" s="36" t="s">
        <v>220</v>
      </c>
      <c r="C1804" s="29">
        <f t="shared" si="152"/>
        <v>0</v>
      </c>
      <c r="D1804" s="29">
        <v>0</v>
      </c>
      <c r="E1804" s="29">
        <v>0</v>
      </c>
      <c r="F1804" s="29">
        <v>0</v>
      </c>
      <c r="G1804" s="29">
        <v>0</v>
      </c>
    </row>
    <row r="1805" spans="1:7" ht="15" customHeight="1">
      <c r="A1805" s="38"/>
      <c r="B1805" s="36" t="s">
        <v>221</v>
      </c>
      <c r="C1805" s="29">
        <f t="shared" si="152"/>
        <v>0</v>
      </c>
      <c r="D1805" s="29">
        <v>0</v>
      </c>
      <c r="E1805" s="29">
        <v>0</v>
      </c>
      <c r="F1805" s="29">
        <v>0</v>
      </c>
      <c r="G1805" s="29">
        <v>0</v>
      </c>
    </row>
    <row r="1806" spans="1:7" ht="15" customHeight="1">
      <c r="A1806" s="38"/>
      <c r="B1806" s="36" t="s">
        <v>222</v>
      </c>
      <c r="C1806" s="29">
        <f t="shared" si="152"/>
        <v>0</v>
      </c>
      <c r="D1806" s="29">
        <v>0</v>
      </c>
      <c r="E1806" s="29">
        <v>0</v>
      </c>
      <c r="F1806" s="29">
        <v>0</v>
      </c>
      <c r="G1806" s="29">
        <v>0</v>
      </c>
    </row>
    <row r="1807" spans="1:7" ht="15" customHeight="1">
      <c r="A1807" s="38"/>
      <c r="B1807" s="36" t="s">
        <v>223</v>
      </c>
      <c r="C1807" s="29">
        <f t="shared" si="152"/>
        <v>0</v>
      </c>
      <c r="D1807" s="29">
        <v>0</v>
      </c>
      <c r="E1807" s="29">
        <v>0</v>
      </c>
      <c r="F1807" s="29">
        <v>0</v>
      </c>
      <c r="G1807" s="29">
        <v>0</v>
      </c>
    </row>
    <row r="1808" spans="1:7" ht="15" customHeight="1">
      <c r="A1808" s="38"/>
      <c r="B1808" s="36" t="s">
        <v>224</v>
      </c>
      <c r="C1808" s="29">
        <f t="shared" si="152"/>
        <v>88.8</v>
      </c>
      <c r="D1808" s="29">
        <v>0</v>
      </c>
      <c r="E1808" s="29">
        <v>0</v>
      </c>
      <c r="F1808" s="29">
        <v>0</v>
      </c>
      <c r="G1808" s="29">
        <v>88.8</v>
      </c>
    </row>
    <row r="1809" spans="1:7" ht="15" customHeight="1">
      <c r="A1809" s="38"/>
      <c r="B1809" s="36" t="s">
        <v>9</v>
      </c>
      <c r="C1809" s="29">
        <f t="shared" si="152"/>
        <v>3500</v>
      </c>
      <c r="D1809" s="29">
        <v>0</v>
      </c>
      <c r="E1809" s="29">
        <v>0</v>
      </c>
      <c r="F1809" s="29">
        <v>0</v>
      </c>
      <c r="G1809" s="29">
        <v>3500</v>
      </c>
    </row>
    <row r="1810" spans="1:7" ht="15" customHeight="1">
      <c r="A1810" s="38"/>
      <c r="B1810" s="36" t="s">
        <v>10</v>
      </c>
      <c r="C1810" s="29">
        <f t="shared" si="152"/>
        <v>2304.6</v>
      </c>
      <c r="D1810" s="29">
        <v>0</v>
      </c>
      <c r="E1810" s="29">
        <v>0</v>
      </c>
      <c r="F1810" s="29">
        <v>0</v>
      </c>
      <c r="G1810" s="29">
        <v>2304.6</v>
      </c>
    </row>
    <row r="1811" spans="1:7" ht="15" customHeight="1">
      <c r="A1811" s="38"/>
      <c r="B1811" s="36" t="s">
        <v>11</v>
      </c>
      <c r="C1811" s="29">
        <f t="shared" si="152"/>
        <v>0</v>
      </c>
      <c r="D1811" s="29">
        <v>0</v>
      </c>
      <c r="E1811" s="29">
        <v>0</v>
      </c>
      <c r="F1811" s="29">
        <v>0</v>
      </c>
      <c r="G1811" s="29">
        <v>0</v>
      </c>
    </row>
    <row r="1812" spans="1:7" ht="15" customHeight="1">
      <c r="A1812" s="38"/>
      <c r="B1812" s="36" t="s">
        <v>585</v>
      </c>
      <c r="C1812" s="29">
        <f t="shared" si="152"/>
        <v>0</v>
      </c>
      <c r="D1812" s="29">
        <v>0</v>
      </c>
      <c r="E1812" s="29">
        <v>0</v>
      </c>
      <c r="F1812" s="29">
        <v>0</v>
      </c>
      <c r="G1812" s="29">
        <v>0</v>
      </c>
    </row>
    <row r="1813" spans="1:7" ht="15" customHeight="1">
      <c r="A1813" s="38"/>
      <c r="B1813" s="36" t="s">
        <v>586</v>
      </c>
      <c r="C1813" s="29">
        <f t="shared" si="152"/>
        <v>0</v>
      </c>
      <c r="D1813" s="29">
        <v>0</v>
      </c>
      <c r="E1813" s="29">
        <v>0</v>
      </c>
      <c r="F1813" s="29">
        <v>0</v>
      </c>
      <c r="G1813" s="29">
        <v>0</v>
      </c>
    </row>
    <row r="1814" spans="1:7" ht="15" customHeight="1">
      <c r="A1814" s="38"/>
      <c r="B1814" s="36" t="s">
        <v>587</v>
      </c>
      <c r="C1814" s="29">
        <f>SUM(D1814:G1814)</f>
        <v>0</v>
      </c>
      <c r="D1814" s="29">
        <v>0</v>
      </c>
      <c r="E1814" s="29">
        <v>0</v>
      </c>
      <c r="F1814" s="29">
        <v>0</v>
      </c>
      <c r="G1814" s="29">
        <v>0</v>
      </c>
    </row>
    <row r="1815" spans="1:7" ht="15" customHeight="1">
      <c r="A1815" s="38"/>
      <c r="B1815" s="36" t="s">
        <v>588</v>
      </c>
      <c r="C1815" s="29">
        <f>SUM(D1815:G1815)</f>
        <v>0</v>
      </c>
      <c r="D1815" s="29">
        <v>0</v>
      </c>
      <c r="E1815" s="29">
        <v>0</v>
      </c>
      <c r="F1815" s="29">
        <v>0</v>
      </c>
      <c r="G1815" s="29">
        <v>0</v>
      </c>
    </row>
    <row r="1816" spans="1:7" ht="15" customHeight="1">
      <c r="A1816" s="39"/>
      <c r="B1816" s="36" t="s">
        <v>589</v>
      </c>
      <c r="C1816" s="29">
        <f>SUM(D1816:G1816)</f>
        <v>0</v>
      </c>
      <c r="D1816" s="29">
        <v>0</v>
      </c>
      <c r="E1816" s="29">
        <v>0</v>
      </c>
      <c r="F1816" s="29">
        <v>0</v>
      </c>
      <c r="G1816" s="29">
        <v>0</v>
      </c>
    </row>
    <row r="1817" spans="1:7" s="3" customFormat="1" ht="31.5" customHeight="1">
      <c r="A1817" s="43" t="s">
        <v>598</v>
      </c>
      <c r="B1817" s="44" t="s">
        <v>649</v>
      </c>
      <c r="C1817" s="29">
        <f>SUM(C1818:C1831)</f>
        <v>21089.533333333333</v>
      </c>
      <c r="D1817" s="29">
        <f>SUM(D1818:D1831)</f>
        <v>0</v>
      </c>
      <c r="E1817" s="29">
        <f>SUM(E1818:E1831)</f>
        <v>5000</v>
      </c>
      <c r="F1817" s="29">
        <f>SUM(F1818:F1831)</f>
        <v>3783.3333333333335</v>
      </c>
      <c r="G1817" s="29">
        <f>SUM(G1818:G1831)</f>
        <v>12306.2</v>
      </c>
    </row>
    <row r="1818" spans="1:7" ht="15" customHeight="1">
      <c r="A1818" s="38"/>
      <c r="B1818" s="36" t="s">
        <v>296</v>
      </c>
      <c r="C1818" s="29">
        <f aca="true" t="shared" si="153" ref="C1818:C1828">SUM(D1818:G1818)</f>
        <v>0</v>
      </c>
      <c r="D1818" s="29">
        <v>0</v>
      </c>
      <c r="E1818" s="29">
        <v>0</v>
      </c>
      <c r="F1818" s="29">
        <v>0</v>
      </c>
      <c r="G1818" s="29">
        <v>0</v>
      </c>
    </row>
    <row r="1819" spans="1:7" ht="15" customHeight="1">
      <c r="A1819" s="38"/>
      <c r="B1819" s="36" t="s">
        <v>220</v>
      </c>
      <c r="C1819" s="29">
        <f t="shared" si="153"/>
        <v>0</v>
      </c>
      <c r="D1819" s="29">
        <v>0</v>
      </c>
      <c r="E1819" s="29">
        <v>0</v>
      </c>
      <c r="F1819" s="29">
        <v>0</v>
      </c>
      <c r="G1819" s="29">
        <v>0</v>
      </c>
    </row>
    <row r="1820" spans="1:7" ht="15" customHeight="1">
      <c r="A1820" s="38"/>
      <c r="B1820" s="36" t="s">
        <v>221</v>
      </c>
      <c r="C1820" s="29">
        <f t="shared" si="153"/>
        <v>0</v>
      </c>
      <c r="D1820" s="29">
        <v>0</v>
      </c>
      <c r="E1820" s="29">
        <v>0</v>
      </c>
      <c r="F1820" s="29">
        <v>0</v>
      </c>
      <c r="G1820" s="29">
        <v>0</v>
      </c>
    </row>
    <row r="1821" spans="1:7" ht="15" customHeight="1">
      <c r="A1821" s="38"/>
      <c r="B1821" s="36" t="s">
        <v>222</v>
      </c>
      <c r="C1821" s="29">
        <f t="shared" si="153"/>
        <v>0</v>
      </c>
      <c r="D1821" s="29">
        <v>0</v>
      </c>
      <c r="E1821" s="29">
        <v>0</v>
      </c>
      <c r="F1821" s="29">
        <v>0</v>
      </c>
      <c r="G1821" s="29">
        <v>0</v>
      </c>
    </row>
    <row r="1822" spans="1:7" ht="15" customHeight="1">
      <c r="A1822" s="38"/>
      <c r="B1822" s="36" t="s">
        <v>223</v>
      </c>
      <c r="C1822" s="29">
        <f t="shared" si="153"/>
        <v>0</v>
      </c>
      <c r="D1822" s="29">
        <v>0</v>
      </c>
      <c r="E1822" s="29">
        <v>0</v>
      </c>
      <c r="F1822" s="29">
        <v>0</v>
      </c>
      <c r="G1822" s="29">
        <v>0</v>
      </c>
    </row>
    <row r="1823" spans="1:7" ht="15" customHeight="1">
      <c r="A1823" s="38"/>
      <c r="B1823" s="36" t="s">
        <v>224</v>
      </c>
      <c r="C1823" s="29">
        <f t="shared" si="153"/>
        <v>0</v>
      </c>
      <c r="D1823" s="29">
        <v>0</v>
      </c>
      <c r="E1823" s="29">
        <v>0</v>
      </c>
      <c r="F1823" s="29">
        <v>0</v>
      </c>
      <c r="G1823" s="29">
        <v>0</v>
      </c>
    </row>
    <row r="1824" spans="1:7" ht="15" customHeight="1">
      <c r="A1824" s="38"/>
      <c r="B1824" s="36" t="s">
        <v>9</v>
      </c>
      <c r="C1824" s="29">
        <f t="shared" si="153"/>
        <v>0</v>
      </c>
      <c r="D1824" s="29">
        <v>0</v>
      </c>
      <c r="E1824" s="29">
        <v>0</v>
      </c>
      <c r="F1824" s="29">
        <v>0</v>
      </c>
      <c r="G1824" s="29">
        <v>0</v>
      </c>
    </row>
    <row r="1825" spans="1:7" ht="15" customHeight="1">
      <c r="A1825" s="38"/>
      <c r="B1825" s="36" t="s">
        <v>10</v>
      </c>
      <c r="C1825" s="29">
        <f t="shared" si="153"/>
        <v>0</v>
      </c>
      <c r="D1825" s="29">
        <v>0</v>
      </c>
      <c r="E1825" s="29">
        <v>0</v>
      </c>
      <c r="F1825" s="29">
        <v>0</v>
      </c>
      <c r="G1825" s="29">
        <v>0</v>
      </c>
    </row>
    <row r="1826" spans="1:7" ht="15" customHeight="1">
      <c r="A1826" s="38"/>
      <c r="B1826" s="36" t="s">
        <v>11</v>
      </c>
      <c r="C1826" s="29">
        <f t="shared" si="153"/>
        <v>0</v>
      </c>
      <c r="D1826" s="29">
        <v>0</v>
      </c>
      <c r="E1826" s="29">
        <v>0</v>
      </c>
      <c r="F1826" s="29">
        <v>0</v>
      </c>
      <c r="G1826" s="29">
        <v>0</v>
      </c>
    </row>
    <row r="1827" spans="1:7" ht="15" customHeight="1">
      <c r="A1827" s="38"/>
      <c r="B1827" s="36" t="s">
        <v>585</v>
      </c>
      <c r="C1827" s="29">
        <f t="shared" si="153"/>
        <v>17049.533333333333</v>
      </c>
      <c r="D1827" s="144">
        <v>0</v>
      </c>
      <c r="E1827" s="144">
        <v>1000</v>
      </c>
      <c r="F1827" s="144">
        <f>((140*40)/3)*2+10</f>
        <v>3743.3333333333335</v>
      </c>
      <c r="G1827" s="144">
        <f>3386.2+22.3*400</f>
        <v>12306.2</v>
      </c>
    </row>
    <row r="1828" spans="1:7" ht="15" customHeight="1">
      <c r="A1828" s="38"/>
      <c r="B1828" s="36" t="s">
        <v>586</v>
      </c>
      <c r="C1828" s="29">
        <f t="shared" si="153"/>
        <v>1010</v>
      </c>
      <c r="D1828" s="144">
        <v>0</v>
      </c>
      <c r="E1828" s="144">
        <v>1000</v>
      </c>
      <c r="F1828" s="144">
        <v>10</v>
      </c>
      <c r="G1828" s="144">
        <v>0</v>
      </c>
    </row>
    <row r="1829" spans="1:7" ht="15" customHeight="1">
      <c r="A1829" s="38"/>
      <c r="B1829" s="36" t="s">
        <v>587</v>
      </c>
      <c r="C1829" s="29">
        <f>SUM(D1829:G1829)</f>
        <v>1010</v>
      </c>
      <c r="D1829" s="144">
        <v>0</v>
      </c>
      <c r="E1829" s="144">
        <v>1000</v>
      </c>
      <c r="F1829" s="144">
        <v>10</v>
      </c>
      <c r="G1829" s="144">
        <v>0</v>
      </c>
    </row>
    <row r="1830" spans="1:7" ht="15" customHeight="1">
      <c r="A1830" s="38"/>
      <c r="B1830" s="36" t="s">
        <v>588</v>
      </c>
      <c r="C1830" s="29">
        <f>SUM(D1830:G1830)</f>
        <v>1010</v>
      </c>
      <c r="D1830" s="144">
        <v>0</v>
      </c>
      <c r="E1830" s="144">
        <v>1000</v>
      </c>
      <c r="F1830" s="144">
        <v>10</v>
      </c>
      <c r="G1830" s="144">
        <v>0</v>
      </c>
    </row>
    <row r="1831" spans="1:7" ht="15" customHeight="1">
      <c r="A1831" s="39"/>
      <c r="B1831" s="36" t="s">
        <v>589</v>
      </c>
      <c r="C1831" s="29">
        <f>SUM(D1831:G1831)</f>
        <v>1010</v>
      </c>
      <c r="D1831" s="144">
        <v>0</v>
      </c>
      <c r="E1831" s="144">
        <v>1000</v>
      </c>
      <c r="F1831" s="144">
        <v>10</v>
      </c>
      <c r="G1831" s="144">
        <v>0</v>
      </c>
    </row>
    <row r="1832" spans="1:7" s="3" customFormat="1" ht="30.75" customHeight="1">
      <c r="A1832" s="43" t="s">
        <v>80</v>
      </c>
      <c r="B1832" s="134" t="s">
        <v>1</v>
      </c>
      <c r="C1832" s="29">
        <f>SUM(C1833:C1846)</f>
        <v>77962.7</v>
      </c>
      <c r="D1832" s="29">
        <f>SUM(D1833:D1846)</f>
        <v>2640.3</v>
      </c>
      <c r="E1832" s="29">
        <f>SUM(E1833:E1846)</f>
        <v>24500</v>
      </c>
      <c r="F1832" s="29">
        <f>SUM(F1833:F1846)</f>
        <v>15998.099999999999</v>
      </c>
      <c r="G1832" s="29">
        <f>SUM(G1833:G1846)</f>
        <v>34824.3</v>
      </c>
    </row>
    <row r="1833" spans="1:7" ht="15" customHeight="1">
      <c r="A1833" s="38"/>
      <c r="B1833" s="53" t="s">
        <v>296</v>
      </c>
      <c r="C1833" s="48">
        <f aca="true" t="shared" si="154" ref="C1833:C1843">SUM(D1833:G1833)</f>
        <v>2640.3</v>
      </c>
      <c r="D1833" s="48">
        <v>2640.3</v>
      </c>
      <c r="E1833" s="48">
        <v>0</v>
      </c>
      <c r="F1833" s="48">
        <v>0</v>
      </c>
      <c r="G1833" s="48">
        <v>0</v>
      </c>
    </row>
    <row r="1834" spans="1:7" ht="15" customHeight="1">
      <c r="A1834" s="38"/>
      <c r="B1834" s="36" t="s">
        <v>220</v>
      </c>
      <c r="C1834" s="29">
        <f t="shared" si="154"/>
        <v>0</v>
      </c>
      <c r="D1834" s="29">
        <v>0</v>
      </c>
      <c r="E1834" s="29">
        <v>0</v>
      </c>
      <c r="F1834" s="29">
        <v>0</v>
      </c>
      <c r="G1834" s="29">
        <v>0</v>
      </c>
    </row>
    <row r="1835" spans="1:7" ht="15" customHeight="1">
      <c r="A1835" s="38"/>
      <c r="B1835" s="36" t="s">
        <v>221</v>
      </c>
      <c r="C1835" s="29">
        <f t="shared" si="154"/>
        <v>0</v>
      </c>
      <c r="D1835" s="29">
        <v>0</v>
      </c>
      <c r="E1835" s="29">
        <v>0</v>
      </c>
      <c r="F1835" s="29">
        <v>0</v>
      </c>
      <c r="G1835" s="29">
        <v>0</v>
      </c>
    </row>
    <row r="1836" spans="1:7" ht="15" customHeight="1">
      <c r="A1836" s="38"/>
      <c r="B1836" s="36" t="s">
        <v>222</v>
      </c>
      <c r="C1836" s="29">
        <f t="shared" si="154"/>
        <v>0</v>
      </c>
      <c r="D1836" s="29">
        <v>0</v>
      </c>
      <c r="E1836" s="29">
        <v>0</v>
      </c>
      <c r="F1836" s="29">
        <v>0</v>
      </c>
      <c r="G1836" s="29">
        <v>0</v>
      </c>
    </row>
    <row r="1837" spans="1:7" ht="15" customHeight="1">
      <c r="A1837" s="38"/>
      <c r="B1837" s="36" t="s">
        <v>223</v>
      </c>
      <c r="C1837" s="29">
        <f t="shared" si="154"/>
        <v>21777.1</v>
      </c>
      <c r="D1837" s="29">
        <v>0</v>
      </c>
      <c r="E1837" s="29">
        <v>0</v>
      </c>
      <c r="F1837" s="29">
        <v>0</v>
      </c>
      <c r="G1837" s="29">
        <v>21777.1</v>
      </c>
    </row>
    <row r="1838" spans="1:7" ht="15" customHeight="1">
      <c r="A1838" s="38"/>
      <c r="B1838" s="36" t="s">
        <v>224</v>
      </c>
      <c r="C1838" s="29">
        <f t="shared" si="154"/>
        <v>17592.2</v>
      </c>
      <c r="D1838" s="29">
        <v>0</v>
      </c>
      <c r="E1838" s="29">
        <v>4500</v>
      </c>
      <c r="F1838" s="29">
        <v>45</v>
      </c>
      <c r="G1838" s="29">
        <v>13047.2</v>
      </c>
    </row>
    <row r="1839" spans="1:7" ht="15" customHeight="1">
      <c r="A1839" s="38"/>
      <c r="B1839" s="36" t="s">
        <v>9</v>
      </c>
      <c r="C1839" s="29">
        <f t="shared" si="154"/>
        <v>0</v>
      </c>
      <c r="D1839" s="29">
        <v>0</v>
      </c>
      <c r="E1839" s="29">
        <v>0</v>
      </c>
      <c r="F1839" s="29">
        <v>0</v>
      </c>
      <c r="G1839" s="29">
        <v>0</v>
      </c>
    </row>
    <row r="1840" spans="1:7" ht="15" customHeight="1">
      <c r="A1840" s="38"/>
      <c r="B1840" s="36" t="s">
        <v>10</v>
      </c>
      <c r="C1840" s="29">
        <f t="shared" si="154"/>
        <v>8859.8</v>
      </c>
      <c r="D1840" s="29">
        <v>0</v>
      </c>
      <c r="E1840" s="29">
        <v>0</v>
      </c>
      <c r="F1840" s="29">
        <v>8859.8</v>
      </c>
      <c r="G1840" s="29">
        <v>0</v>
      </c>
    </row>
    <row r="1841" spans="1:7" ht="15" customHeight="1">
      <c r="A1841" s="38"/>
      <c r="B1841" s="36" t="s">
        <v>11</v>
      </c>
      <c r="C1841" s="29">
        <f t="shared" si="154"/>
        <v>0</v>
      </c>
      <c r="D1841" s="29">
        <v>0</v>
      </c>
      <c r="E1841" s="29">
        <v>0</v>
      </c>
      <c r="F1841" s="29">
        <v>0</v>
      </c>
      <c r="G1841" s="29">
        <v>0</v>
      </c>
    </row>
    <row r="1842" spans="1:7" ht="15" customHeight="1">
      <c r="A1842" s="38"/>
      <c r="B1842" s="36" t="s">
        <v>585</v>
      </c>
      <c r="C1842" s="29">
        <f t="shared" si="154"/>
        <v>4933.3</v>
      </c>
      <c r="D1842" s="29">
        <v>0</v>
      </c>
      <c r="E1842" s="29">
        <v>4000</v>
      </c>
      <c r="F1842" s="29">
        <f>640+40+253.3</f>
        <v>933.3</v>
      </c>
      <c r="G1842" s="29">
        <v>0</v>
      </c>
    </row>
    <row r="1843" spans="1:7" ht="15" customHeight="1">
      <c r="A1843" s="38"/>
      <c r="B1843" s="36" t="s">
        <v>586</v>
      </c>
      <c r="C1843" s="29">
        <f t="shared" si="154"/>
        <v>4040</v>
      </c>
      <c r="D1843" s="29">
        <v>0</v>
      </c>
      <c r="E1843" s="29">
        <v>4000</v>
      </c>
      <c r="F1843" s="29">
        <v>40</v>
      </c>
      <c r="G1843" s="29">
        <v>0</v>
      </c>
    </row>
    <row r="1844" spans="1:7" ht="15" customHeight="1">
      <c r="A1844" s="38"/>
      <c r="B1844" s="36" t="s">
        <v>587</v>
      </c>
      <c r="C1844" s="29">
        <f>SUM(D1844:G1844)</f>
        <v>10040</v>
      </c>
      <c r="D1844" s="29">
        <v>0</v>
      </c>
      <c r="E1844" s="29">
        <v>4000</v>
      </c>
      <c r="F1844" s="29">
        <v>6040</v>
      </c>
      <c r="G1844" s="29">
        <v>0</v>
      </c>
    </row>
    <row r="1845" spans="1:7" ht="15" customHeight="1">
      <c r="A1845" s="38"/>
      <c r="B1845" s="36" t="s">
        <v>588</v>
      </c>
      <c r="C1845" s="29">
        <f>SUM(D1845:G1845)</f>
        <v>4040</v>
      </c>
      <c r="D1845" s="29">
        <v>0</v>
      </c>
      <c r="E1845" s="29">
        <v>4000</v>
      </c>
      <c r="F1845" s="29">
        <v>40</v>
      </c>
      <c r="G1845" s="29">
        <v>0</v>
      </c>
    </row>
    <row r="1846" spans="1:7" ht="15" customHeight="1">
      <c r="A1846" s="39"/>
      <c r="B1846" s="36" t="s">
        <v>589</v>
      </c>
      <c r="C1846" s="29">
        <f>SUM(D1846:G1846)</f>
        <v>4040</v>
      </c>
      <c r="D1846" s="29">
        <v>0</v>
      </c>
      <c r="E1846" s="29">
        <v>4000</v>
      </c>
      <c r="F1846" s="29">
        <v>40</v>
      </c>
      <c r="G1846" s="29">
        <v>0</v>
      </c>
    </row>
    <row r="1847" spans="1:7" s="3" customFormat="1" ht="33" customHeight="1">
      <c r="A1847" s="43" t="s">
        <v>82</v>
      </c>
      <c r="B1847" s="44" t="s">
        <v>411</v>
      </c>
      <c r="C1847" s="29">
        <f>SUM(C1848:C1861)</f>
        <v>44865.899999999994</v>
      </c>
      <c r="D1847" s="29">
        <f>SUM(D1848:D1861)</f>
        <v>2075.8</v>
      </c>
      <c r="E1847" s="29">
        <f>SUM(E1848:E1861)</f>
        <v>12373.2</v>
      </c>
      <c r="F1847" s="29">
        <f>SUM(F1848:F1861)</f>
        <v>25208.5</v>
      </c>
      <c r="G1847" s="29">
        <f>SUM(G1848:G1861)</f>
        <v>5208.4</v>
      </c>
    </row>
    <row r="1848" spans="1:7" ht="15" customHeight="1">
      <c r="A1848" s="38"/>
      <c r="B1848" s="36" t="s">
        <v>296</v>
      </c>
      <c r="C1848" s="29">
        <f aca="true" t="shared" si="155" ref="C1848:C1858">SUM(D1848:G1848)</f>
        <v>1625.8</v>
      </c>
      <c r="D1848" s="29">
        <v>625.8</v>
      </c>
      <c r="E1848" s="29">
        <v>0</v>
      </c>
      <c r="F1848" s="29">
        <v>1000</v>
      </c>
      <c r="G1848" s="29">
        <v>0</v>
      </c>
    </row>
    <row r="1849" spans="1:7" ht="15" customHeight="1">
      <c r="A1849" s="38"/>
      <c r="B1849" s="36" t="s">
        <v>220</v>
      </c>
      <c r="C1849" s="29">
        <f t="shared" si="155"/>
        <v>0</v>
      </c>
      <c r="D1849" s="29">
        <v>0</v>
      </c>
      <c r="E1849" s="29">
        <v>0</v>
      </c>
      <c r="F1849" s="29">
        <v>0</v>
      </c>
      <c r="G1849" s="29">
        <v>0</v>
      </c>
    </row>
    <row r="1850" spans="1:7" ht="15" customHeight="1">
      <c r="A1850" s="38"/>
      <c r="B1850" s="36" t="s">
        <v>221</v>
      </c>
      <c r="C1850" s="29">
        <f t="shared" si="155"/>
        <v>973.3</v>
      </c>
      <c r="D1850" s="29">
        <v>350</v>
      </c>
      <c r="E1850" s="29">
        <v>500</v>
      </c>
      <c r="F1850" s="29">
        <v>123.3</v>
      </c>
      <c r="G1850" s="29">
        <v>0</v>
      </c>
    </row>
    <row r="1851" spans="1:7" ht="15" customHeight="1">
      <c r="A1851" s="38"/>
      <c r="B1851" s="36" t="s">
        <v>222</v>
      </c>
      <c r="C1851" s="29">
        <f t="shared" si="155"/>
        <v>3408.2000000000003</v>
      </c>
      <c r="D1851" s="29">
        <v>200</v>
      </c>
      <c r="E1851" s="29">
        <v>360</v>
      </c>
      <c r="F1851" s="29">
        <v>2701.3</v>
      </c>
      <c r="G1851" s="29">
        <v>146.9</v>
      </c>
    </row>
    <row r="1852" spans="1:7" ht="15" customHeight="1">
      <c r="A1852" s="38"/>
      <c r="B1852" s="36" t="s">
        <v>223</v>
      </c>
      <c r="C1852" s="29">
        <f t="shared" si="155"/>
        <v>5272.9</v>
      </c>
      <c r="D1852" s="29">
        <v>900</v>
      </c>
      <c r="E1852" s="29">
        <v>1513.2</v>
      </c>
      <c r="F1852" s="29">
        <v>2712.8</v>
      </c>
      <c r="G1852" s="29">
        <v>146.9</v>
      </c>
    </row>
    <row r="1853" spans="1:7" ht="15" customHeight="1">
      <c r="A1853" s="38"/>
      <c r="B1853" s="36" t="s">
        <v>224</v>
      </c>
      <c r="C1853" s="29">
        <f t="shared" si="155"/>
        <v>5799.7</v>
      </c>
      <c r="D1853" s="29">
        <v>0</v>
      </c>
      <c r="E1853" s="29">
        <v>5000</v>
      </c>
      <c r="F1853" s="29">
        <v>50</v>
      </c>
      <c r="G1853" s="29">
        <v>749.7</v>
      </c>
    </row>
    <row r="1854" spans="1:7" ht="15" customHeight="1">
      <c r="A1854" s="38"/>
      <c r="B1854" s="36" t="s">
        <v>9</v>
      </c>
      <c r="C1854" s="29">
        <f t="shared" si="155"/>
        <v>5515</v>
      </c>
      <c r="D1854" s="29">
        <v>0</v>
      </c>
      <c r="E1854" s="29">
        <v>5000</v>
      </c>
      <c r="F1854" s="29">
        <v>50</v>
      </c>
      <c r="G1854" s="29">
        <v>465</v>
      </c>
    </row>
    <row r="1855" spans="1:7" ht="15" customHeight="1">
      <c r="A1855" s="38"/>
      <c r="B1855" s="36" t="s">
        <v>10</v>
      </c>
      <c r="C1855" s="29">
        <f t="shared" si="155"/>
        <v>2941.5</v>
      </c>
      <c r="D1855" s="29">
        <v>0</v>
      </c>
      <c r="E1855" s="29">
        <v>0</v>
      </c>
      <c r="F1855" s="29">
        <v>2106.6</v>
      </c>
      <c r="G1855" s="29">
        <v>834.9</v>
      </c>
    </row>
    <row r="1856" spans="1:7" ht="15" customHeight="1">
      <c r="A1856" s="38"/>
      <c r="B1856" s="36" t="s">
        <v>11</v>
      </c>
      <c r="C1856" s="29">
        <f t="shared" si="155"/>
        <v>3026.6</v>
      </c>
      <c r="D1856" s="29">
        <v>0</v>
      </c>
      <c r="E1856" s="29">
        <v>0</v>
      </c>
      <c r="F1856" s="29">
        <v>1961.6</v>
      </c>
      <c r="G1856" s="29">
        <v>1065</v>
      </c>
    </row>
    <row r="1857" spans="1:7" ht="15" customHeight="1">
      <c r="A1857" s="38"/>
      <c r="B1857" s="36" t="s">
        <v>585</v>
      </c>
      <c r="C1857" s="29">
        <f t="shared" si="155"/>
        <v>3245.5</v>
      </c>
      <c r="D1857" s="29">
        <v>0</v>
      </c>
      <c r="E1857" s="29">
        <v>0</v>
      </c>
      <c r="F1857" s="29">
        <v>2885.5</v>
      </c>
      <c r="G1857" s="29">
        <v>360</v>
      </c>
    </row>
    <row r="1858" spans="1:7" ht="15" customHeight="1">
      <c r="A1858" s="38"/>
      <c r="B1858" s="36" t="s">
        <v>586</v>
      </c>
      <c r="C1858" s="29">
        <f t="shared" si="155"/>
        <v>3252.7</v>
      </c>
      <c r="D1858" s="29">
        <v>0</v>
      </c>
      <c r="E1858" s="29">
        <v>0</v>
      </c>
      <c r="F1858" s="29">
        <v>2892.7</v>
      </c>
      <c r="G1858" s="29">
        <v>360</v>
      </c>
    </row>
    <row r="1859" spans="1:7" ht="15" customHeight="1">
      <c r="A1859" s="38"/>
      <c r="B1859" s="36" t="s">
        <v>587</v>
      </c>
      <c r="C1859" s="29">
        <f>SUM(D1859:G1859)</f>
        <v>3260.2</v>
      </c>
      <c r="D1859" s="29">
        <v>0</v>
      </c>
      <c r="E1859" s="29">
        <v>0</v>
      </c>
      <c r="F1859" s="29">
        <v>2900.2</v>
      </c>
      <c r="G1859" s="29">
        <v>360</v>
      </c>
    </row>
    <row r="1860" spans="1:7" ht="15" customHeight="1">
      <c r="A1860" s="38"/>
      <c r="B1860" s="36" t="s">
        <v>588</v>
      </c>
      <c r="C1860" s="29">
        <f>SUM(D1860:G1860)</f>
        <v>3268.1</v>
      </c>
      <c r="D1860" s="29">
        <v>0</v>
      </c>
      <c r="E1860" s="29">
        <v>0</v>
      </c>
      <c r="F1860" s="29">
        <v>2908.1</v>
      </c>
      <c r="G1860" s="29">
        <v>360</v>
      </c>
    </row>
    <row r="1861" spans="1:7" ht="15" customHeight="1">
      <c r="A1861" s="39"/>
      <c r="B1861" s="36" t="s">
        <v>589</v>
      </c>
      <c r="C1861" s="29">
        <f>SUM(D1861:G1861)</f>
        <v>3276.4</v>
      </c>
      <c r="D1861" s="29">
        <v>0</v>
      </c>
      <c r="E1861" s="29">
        <v>0</v>
      </c>
      <c r="F1861" s="29">
        <v>2916.4</v>
      </c>
      <c r="G1861" s="29">
        <v>360</v>
      </c>
    </row>
    <row r="1862" spans="1:7" s="3" customFormat="1" ht="33" customHeight="1">
      <c r="A1862" s="43" t="s">
        <v>84</v>
      </c>
      <c r="B1862" s="44" t="s">
        <v>78</v>
      </c>
      <c r="C1862" s="29">
        <f>SUM(C1863:C1876)</f>
        <v>240173.6</v>
      </c>
      <c r="D1862" s="29">
        <f>SUM(D1863:D1876)</f>
        <v>0</v>
      </c>
      <c r="E1862" s="29">
        <f>SUM(E1863:E1876)</f>
        <v>0</v>
      </c>
      <c r="F1862" s="29">
        <f>SUM(F1863:F1876)</f>
        <v>223309.4</v>
      </c>
      <c r="G1862" s="29">
        <f>SUM(G1863:G1876)</f>
        <v>16864.2</v>
      </c>
    </row>
    <row r="1863" spans="1:7" ht="15" customHeight="1">
      <c r="A1863" s="38"/>
      <c r="B1863" s="36" t="s">
        <v>296</v>
      </c>
      <c r="C1863" s="29">
        <f aca="true" t="shared" si="156" ref="C1863:C1873">SUM(D1863:G1863)</f>
        <v>7207.3</v>
      </c>
      <c r="D1863" s="29">
        <v>0</v>
      </c>
      <c r="E1863" s="29">
        <v>0</v>
      </c>
      <c r="F1863" s="29">
        <v>7207.3</v>
      </c>
      <c r="G1863" s="29">
        <v>0</v>
      </c>
    </row>
    <row r="1864" spans="1:7" ht="15" customHeight="1">
      <c r="A1864" s="38"/>
      <c r="B1864" s="36" t="s">
        <v>220</v>
      </c>
      <c r="C1864" s="29">
        <f t="shared" si="156"/>
        <v>7762.3</v>
      </c>
      <c r="D1864" s="29">
        <v>0</v>
      </c>
      <c r="E1864" s="29">
        <v>0</v>
      </c>
      <c r="F1864" s="29">
        <v>7762.3</v>
      </c>
      <c r="G1864" s="29">
        <v>0</v>
      </c>
    </row>
    <row r="1865" spans="1:7" ht="15" customHeight="1">
      <c r="A1865" s="38"/>
      <c r="B1865" s="36" t="s">
        <v>221</v>
      </c>
      <c r="C1865" s="29">
        <f t="shared" si="156"/>
        <v>9105.9</v>
      </c>
      <c r="D1865" s="29">
        <v>0</v>
      </c>
      <c r="E1865" s="29">
        <v>0</v>
      </c>
      <c r="F1865" s="29">
        <v>9105.9</v>
      </c>
      <c r="G1865" s="29">
        <v>0</v>
      </c>
    </row>
    <row r="1866" spans="1:7" ht="15" customHeight="1">
      <c r="A1866" s="38"/>
      <c r="B1866" s="36" t="s">
        <v>222</v>
      </c>
      <c r="C1866" s="29">
        <f t="shared" si="156"/>
        <v>13378.2</v>
      </c>
      <c r="D1866" s="29">
        <v>0</v>
      </c>
      <c r="E1866" s="29">
        <v>0</v>
      </c>
      <c r="F1866" s="29">
        <v>12409.2</v>
      </c>
      <c r="G1866" s="29">
        <v>969</v>
      </c>
    </row>
    <row r="1867" spans="1:7" ht="15" customHeight="1">
      <c r="A1867" s="38"/>
      <c r="B1867" s="36" t="s">
        <v>223</v>
      </c>
      <c r="C1867" s="29">
        <f t="shared" si="156"/>
        <v>12522.3</v>
      </c>
      <c r="D1867" s="29">
        <v>0</v>
      </c>
      <c r="E1867" s="29">
        <v>0</v>
      </c>
      <c r="F1867" s="29">
        <v>12522.3</v>
      </c>
      <c r="G1867" s="29">
        <v>0</v>
      </c>
    </row>
    <row r="1868" spans="1:7" ht="15" customHeight="1">
      <c r="A1868" s="38"/>
      <c r="B1868" s="36" t="s">
        <v>224</v>
      </c>
      <c r="C1868" s="29">
        <f t="shared" si="156"/>
        <v>20381.1</v>
      </c>
      <c r="D1868" s="29">
        <v>0</v>
      </c>
      <c r="E1868" s="29">
        <v>0</v>
      </c>
      <c r="F1868" s="29">
        <v>14934.8</v>
      </c>
      <c r="G1868" s="29">
        <v>5446.3</v>
      </c>
    </row>
    <row r="1869" spans="1:7" ht="15" customHeight="1">
      <c r="A1869" s="38"/>
      <c r="B1869" s="36" t="s">
        <v>9</v>
      </c>
      <c r="C1869" s="29">
        <f t="shared" si="156"/>
        <v>15613.699999999999</v>
      </c>
      <c r="D1869" s="29">
        <v>0</v>
      </c>
      <c r="E1869" s="29">
        <v>0</v>
      </c>
      <c r="F1869" s="29">
        <v>13400.3</v>
      </c>
      <c r="G1869" s="29">
        <v>2213.4</v>
      </c>
    </row>
    <row r="1870" spans="1:7" ht="15" customHeight="1">
      <c r="A1870" s="38"/>
      <c r="B1870" s="36" t="s">
        <v>10</v>
      </c>
      <c r="C1870" s="29">
        <f t="shared" si="156"/>
        <v>19120.4</v>
      </c>
      <c r="D1870" s="29">
        <v>0</v>
      </c>
      <c r="E1870" s="29">
        <v>0</v>
      </c>
      <c r="F1870" s="29">
        <v>18370.4</v>
      </c>
      <c r="G1870" s="29">
        <v>750</v>
      </c>
    </row>
    <row r="1871" spans="1:7" ht="15" customHeight="1">
      <c r="A1871" s="38"/>
      <c r="B1871" s="36" t="s">
        <v>11</v>
      </c>
      <c r="C1871" s="29">
        <f t="shared" si="156"/>
        <v>20184.8</v>
      </c>
      <c r="D1871" s="29">
        <v>0</v>
      </c>
      <c r="E1871" s="29">
        <v>0</v>
      </c>
      <c r="F1871" s="29">
        <v>19324.8</v>
      </c>
      <c r="G1871" s="29">
        <v>860</v>
      </c>
    </row>
    <row r="1872" spans="1:7" ht="15" customHeight="1">
      <c r="A1872" s="38"/>
      <c r="B1872" s="36" t="s">
        <v>585</v>
      </c>
      <c r="C1872" s="29">
        <f t="shared" si="156"/>
        <v>23098.5</v>
      </c>
      <c r="D1872" s="29">
        <v>0</v>
      </c>
      <c r="E1872" s="29">
        <v>0</v>
      </c>
      <c r="F1872" s="29">
        <v>21613.4</v>
      </c>
      <c r="G1872" s="29">
        <v>1485.1</v>
      </c>
    </row>
    <row r="1873" spans="1:7" ht="15" customHeight="1">
      <c r="A1873" s="38"/>
      <c r="B1873" s="36" t="s">
        <v>586</v>
      </c>
      <c r="C1873" s="29">
        <f t="shared" si="156"/>
        <v>22918</v>
      </c>
      <c r="D1873" s="29">
        <v>0</v>
      </c>
      <c r="E1873" s="29">
        <v>0</v>
      </c>
      <c r="F1873" s="29">
        <v>21632.9</v>
      </c>
      <c r="G1873" s="29">
        <v>1285.1</v>
      </c>
    </row>
    <row r="1874" spans="1:7" ht="15" customHeight="1">
      <c r="A1874" s="38"/>
      <c r="B1874" s="36" t="s">
        <v>587</v>
      </c>
      <c r="C1874" s="29">
        <f>SUM(D1874:G1874)</f>
        <v>22938.5</v>
      </c>
      <c r="D1874" s="29">
        <v>0</v>
      </c>
      <c r="E1874" s="29">
        <v>0</v>
      </c>
      <c r="F1874" s="29">
        <v>21653.4</v>
      </c>
      <c r="G1874" s="29">
        <v>1285.1</v>
      </c>
    </row>
    <row r="1875" spans="1:7" ht="15" customHeight="1">
      <c r="A1875" s="38"/>
      <c r="B1875" s="36" t="s">
        <v>588</v>
      </c>
      <c r="C1875" s="29">
        <f>SUM(D1875:G1875)</f>
        <v>22960</v>
      </c>
      <c r="D1875" s="29">
        <v>0</v>
      </c>
      <c r="E1875" s="29">
        <v>0</v>
      </c>
      <c r="F1875" s="29">
        <v>21674.9</v>
      </c>
      <c r="G1875" s="29">
        <v>1285.1</v>
      </c>
    </row>
    <row r="1876" spans="1:7" ht="15" customHeight="1">
      <c r="A1876" s="39"/>
      <c r="B1876" s="36" t="s">
        <v>589</v>
      </c>
      <c r="C1876" s="29">
        <f>SUM(D1876:G1876)</f>
        <v>22982.6</v>
      </c>
      <c r="D1876" s="29">
        <v>0</v>
      </c>
      <c r="E1876" s="29">
        <v>0</v>
      </c>
      <c r="F1876" s="29">
        <v>21697.5</v>
      </c>
      <c r="G1876" s="29">
        <v>1285.1</v>
      </c>
    </row>
    <row r="1877" spans="1:7" s="3" customFormat="1" ht="31.5" customHeight="1">
      <c r="A1877" s="43" t="s">
        <v>272</v>
      </c>
      <c r="B1877" s="44" t="s">
        <v>244</v>
      </c>
      <c r="C1877" s="29">
        <f>SUM(C1878:C1891)</f>
        <v>16485</v>
      </c>
      <c r="D1877" s="29">
        <f>SUM(D1878:D1891)</f>
        <v>0</v>
      </c>
      <c r="E1877" s="29">
        <f>SUM(E1878:E1891)</f>
        <v>6300</v>
      </c>
      <c r="F1877" s="29">
        <f>SUM(F1878:F1891)</f>
        <v>9275</v>
      </c>
      <c r="G1877" s="29">
        <f>SUM(G1878:G1891)</f>
        <v>910</v>
      </c>
    </row>
    <row r="1878" spans="1:7" ht="15" customHeight="1">
      <c r="A1878" s="38"/>
      <c r="B1878" s="36" t="s">
        <v>296</v>
      </c>
      <c r="C1878" s="29">
        <f aca="true" t="shared" si="157" ref="C1878:C1888">SUM(D1878:G1878)</f>
        <v>0</v>
      </c>
      <c r="D1878" s="29">
        <v>0</v>
      </c>
      <c r="E1878" s="29">
        <v>0</v>
      </c>
      <c r="F1878" s="29">
        <v>0</v>
      </c>
      <c r="G1878" s="29">
        <v>0</v>
      </c>
    </row>
    <row r="1879" spans="1:7" ht="15" customHeight="1">
      <c r="A1879" s="38"/>
      <c r="B1879" s="36" t="s">
        <v>220</v>
      </c>
      <c r="C1879" s="29">
        <f t="shared" si="157"/>
        <v>0</v>
      </c>
      <c r="D1879" s="29">
        <v>0</v>
      </c>
      <c r="E1879" s="29">
        <v>0</v>
      </c>
      <c r="F1879" s="29">
        <v>0</v>
      </c>
      <c r="G1879" s="29">
        <v>0</v>
      </c>
    </row>
    <row r="1880" spans="1:7" ht="15" customHeight="1">
      <c r="A1880" s="38"/>
      <c r="B1880" s="36" t="s">
        <v>221</v>
      </c>
      <c r="C1880" s="29">
        <f t="shared" si="157"/>
        <v>0</v>
      </c>
      <c r="D1880" s="29">
        <v>0</v>
      </c>
      <c r="E1880" s="29">
        <v>0</v>
      </c>
      <c r="F1880" s="29">
        <v>0</v>
      </c>
      <c r="G1880" s="29">
        <v>0</v>
      </c>
    </row>
    <row r="1881" spans="1:7" ht="15" customHeight="1">
      <c r="A1881" s="38"/>
      <c r="B1881" s="36" t="s">
        <v>222</v>
      </c>
      <c r="C1881" s="29">
        <f t="shared" si="157"/>
        <v>0</v>
      </c>
      <c r="D1881" s="29">
        <v>0</v>
      </c>
      <c r="E1881" s="29">
        <v>0</v>
      </c>
      <c r="F1881" s="29">
        <v>0</v>
      </c>
      <c r="G1881" s="29">
        <v>0</v>
      </c>
    </row>
    <row r="1882" spans="1:7" ht="15" customHeight="1">
      <c r="A1882" s="38"/>
      <c r="B1882" s="36" t="s">
        <v>223</v>
      </c>
      <c r="C1882" s="29">
        <f t="shared" si="157"/>
        <v>3800</v>
      </c>
      <c r="D1882" s="29">
        <v>0</v>
      </c>
      <c r="E1882" s="29">
        <v>2800</v>
      </c>
      <c r="F1882" s="29">
        <v>1000</v>
      </c>
      <c r="G1882" s="29">
        <v>0</v>
      </c>
    </row>
    <row r="1883" spans="1:7" ht="15" customHeight="1">
      <c r="A1883" s="38"/>
      <c r="B1883" s="36" t="s">
        <v>224</v>
      </c>
      <c r="C1883" s="29">
        <f t="shared" si="157"/>
        <v>1515</v>
      </c>
      <c r="D1883" s="29">
        <v>0</v>
      </c>
      <c r="E1883" s="29">
        <v>1500</v>
      </c>
      <c r="F1883" s="29">
        <v>15</v>
      </c>
      <c r="G1883" s="29">
        <v>0</v>
      </c>
    </row>
    <row r="1884" spans="1:7" ht="15" customHeight="1">
      <c r="A1884" s="38"/>
      <c r="B1884" s="36" t="s">
        <v>9</v>
      </c>
      <c r="C1884" s="29">
        <f t="shared" si="157"/>
        <v>2730</v>
      </c>
      <c r="D1884" s="29">
        <v>0</v>
      </c>
      <c r="E1884" s="29">
        <v>2000</v>
      </c>
      <c r="F1884" s="29">
        <v>20</v>
      </c>
      <c r="G1884" s="29">
        <v>710</v>
      </c>
    </row>
    <row r="1885" spans="1:7" ht="15" customHeight="1">
      <c r="A1885" s="38"/>
      <c r="B1885" s="36" t="s">
        <v>10</v>
      </c>
      <c r="C1885" s="29">
        <f t="shared" si="157"/>
        <v>1100</v>
      </c>
      <c r="D1885" s="29">
        <v>0</v>
      </c>
      <c r="E1885" s="29">
        <v>0</v>
      </c>
      <c r="F1885" s="29">
        <v>1000</v>
      </c>
      <c r="G1885" s="29">
        <v>100</v>
      </c>
    </row>
    <row r="1886" spans="1:7" ht="15" customHeight="1">
      <c r="A1886" s="38"/>
      <c r="B1886" s="36" t="s">
        <v>11</v>
      </c>
      <c r="C1886" s="29">
        <f t="shared" si="157"/>
        <v>1140</v>
      </c>
      <c r="D1886" s="29">
        <v>0</v>
      </c>
      <c r="E1886" s="29">
        <v>0</v>
      </c>
      <c r="F1886" s="29">
        <v>1040</v>
      </c>
      <c r="G1886" s="29">
        <v>100</v>
      </c>
    </row>
    <row r="1887" spans="1:7" ht="15" customHeight="1">
      <c r="A1887" s="38"/>
      <c r="B1887" s="36" t="s">
        <v>585</v>
      </c>
      <c r="C1887" s="29">
        <f t="shared" si="157"/>
        <v>1240</v>
      </c>
      <c r="D1887" s="29">
        <v>0</v>
      </c>
      <c r="E1887" s="29">
        <v>0</v>
      </c>
      <c r="F1887" s="29">
        <v>1240</v>
      </c>
      <c r="G1887" s="29">
        <v>0</v>
      </c>
    </row>
    <row r="1888" spans="1:7" ht="15" customHeight="1">
      <c r="A1888" s="38"/>
      <c r="B1888" s="36" t="s">
        <v>586</v>
      </c>
      <c r="C1888" s="29">
        <f t="shared" si="157"/>
        <v>1240</v>
      </c>
      <c r="D1888" s="29">
        <v>0</v>
      </c>
      <c r="E1888" s="29">
        <v>0</v>
      </c>
      <c r="F1888" s="29">
        <v>1240</v>
      </c>
      <c r="G1888" s="29">
        <v>0</v>
      </c>
    </row>
    <row r="1889" spans="1:7" ht="15" customHeight="1">
      <c r="A1889" s="38"/>
      <c r="B1889" s="36" t="s">
        <v>587</v>
      </c>
      <c r="C1889" s="29">
        <f>SUM(D1889:G1889)</f>
        <v>1240</v>
      </c>
      <c r="D1889" s="29">
        <v>0</v>
      </c>
      <c r="E1889" s="29">
        <v>0</v>
      </c>
      <c r="F1889" s="29">
        <v>1240</v>
      </c>
      <c r="G1889" s="29">
        <v>0</v>
      </c>
    </row>
    <row r="1890" spans="1:7" ht="15" customHeight="1">
      <c r="A1890" s="38"/>
      <c r="B1890" s="36" t="s">
        <v>588</v>
      </c>
      <c r="C1890" s="29">
        <f>SUM(D1890:G1890)</f>
        <v>1240</v>
      </c>
      <c r="D1890" s="29">
        <v>0</v>
      </c>
      <c r="E1890" s="29">
        <v>0</v>
      </c>
      <c r="F1890" s="29">
        <v>1240</v>
      </c>
      <c r="G1890" s="29">
        <v>0</v>
      </c>
    </row>
    <row r="1891" spans="1:7" ht="15" customHeight="1">
      <c r="A1891" s="39"/>
      <c r="B1891" s="36" t="s">
        <v>589</v>
      </c>
      <c r="C1891" s="29">
        <f>SUM(D1891:G1891)</f>
        <v>1240</v>
      </c>
      <c r="D1891" s="29">
        <v>0</v>
      </c>
      <c r="E1891" s="29">
        <v>0</v>
      </c>
      <c r="F1891" s="29">
        <v>1240</v>
      </c>
      <c r="G1891" s="29">
        <v>0</v>
      </c>
    </row>
    <row r="1892" spans="1:7" s="3" customFormat="1" ht="16.5" customHeight="1">
      <c r="A1892" s="43" t="s">
        <v>599</v>
      </c>
      <c r="B1892" s="44" t="s">
        <v>600</v>
      </c>
      <c r="C1892" s="29">
        <f>SUM(C1893:C1906)</f>
        <v>3316.5</v>
      </c>
      <c r="D1892" s="29">
        <f>SUM(D1893:D1906)</f>
        <v>0</v>
      </c>
      <c r="E1892" s="29">
        <f>SUM(E1893:E1906)</f>
        <v>0</v>
      </c>
      <c r="F1892" s="29">
        <f>SUM(F1893:F1906)</f>
        <v>3316.5</v>
      </c>
      <c r="G1892" s="29">
        <f>SUM(G1893:G1906)</f>
        <v>0</v>
      </c>
    </row>
    <row r="1893" spans="1:7" ht="15" customHeight="1">
      <c r="A1893" s="38"/>
      <c r="B1893" s="36" t="s">
        <v>296</v>
      </c>
      <c r="C1893" s="29">
        <f aca="true" t="shared" si="158" ref="C1893:C1903">SUM(D1893:G1893)</f>
        <v>0</v>
      </c>
      <c r="D1893" s="29">
        <v>0</v>
      </c>
      <c r="E1893" s="29">
        <v>0</v>
      </c>
      <c r="F1893" s="29">
        <v>0</v>
      </c>
      <c r="G1893" s="29">
        <v>0</v>
      </c>
    </row>
    <row r="1894" spans="1:7" ht="15" customHeight="1">
      <c r="A1894" s="38"/>
      <c r="B1894" s="36" t="s">
        <v>220</v>
      </c>
      <c r="C1894" s="29">
        <f t="shared" si="158"/>
        <v>0</v>
      </c>
      <c r="D1894" s="29">
        <v>0</v>
      </c>
      <c r="E1894" s="29">
        <v>0</v>
      </c>
      <c r="F1894" s="29">
        <v>0</v>
      </c>
      <c r="G1894" s="29">
        <v>0</v>
      </c>
    </row>
    <row r="1895" spans="1:7" ht="15" customHeight="1">
      <c r="A1895" s="38"/>
      <c r="B1895" s="36" t="s">
        <v>221</v>
      </c>
      <c r="C1895" s="29">
        <f t="shared" si="158"/>
        <v>0</v>
      </c>
      <c r="D1895" s="29">
        <v>0</v>
      </c>
      <c r="E1895" s="29">
        <v>0</v>
      </c>
      <c r="F1895" s="29">
        <v>0</v>
      </c>
      <c r="G1895" s="29">
        <v>0</v>
      </c>
    </row>
    <row r="1896" spans="1:7" ht="15" customHeight="1">
      <c r="A1896" s="38"/>
      <c r="B1896" s="36" t="s">
        <v>222</v>
      </c>
      <c r="C1896" s="29">
        <f t="shared" si="158"/>
        <v>0</v>
      </c>
      <c r="D1896" s="29">
        <v>0</v>
      </c>
      <c r="E1896" s="29">
        <v>0</v>
      </c>
      <c r="F1896" s="29">
        <v>0</v>
      </c>
      <c r="G1896" s="29">
        <v>0</v>
      </c>
    </row>
    <row r="1897" spans="1:7" ht="15" customHeight="1">
      <c r="A1897" s="38"/>
      <c r="B1897" s="36" t="s">
        <v>223</v>
      </c>
      <c r="C1897" s="29">
        <f t="shared" si="158"/>
        <v>0</v>
      </c>
      <c r="D1897" s="29">
        <v>0</v>
      </c>
      <c r="E1897" s="29">
        <v>0</v>
      </c>
      <c r="F1897" s="29">
        <v>0</v>
      </c>
      <c r="G1897" s="29">
        <v>0</v>
      </c>
    </row>
    <row r="1898" spans="1:7" ht="15" customHeight="1">
      <c r="A1898" s="38"/>
      <c r="B1898" s="36" t="s">
        <v>224</v>
      </c>
      <c r="C1898" s="29">
        <f t="shared" si="158"/>
        <v>0</v>
      </c>
      <c r="D1898" s="29">
        <v>0</v>
      </c>
      <c r="E1898" s="29">
        <v>0</v>
      </c>
      <c r="F1898" s="29">
        <v>0</v>
      </c>
      <c r="G1898" s="29">
        <v>0</v>
      </c>
    </row>
    <row r="1899" spans="1:7" ht="15" customHeight="1">
      <c r="A1899" s="38"/>
      <c r="B1899" s="36" t="s">
        <v>9</v>
      </c>
      <c r="C1899" s="29">
        <f t="shared" si="158"/>
        <v>0</v>
      </c>
      <c r="D1899" s="29">
        <v>0</v>
      </c>
      <c r="E1899" s="29">
        <v>0</v>
      </c>
      <c r="F1899" s="29">
        <v>0</v>
      </c>
      <c r="G1899" s="29">
        <v>0</v>
      </c>
    </row>
    <row r="1900" spans="1:7" ht="15" customHeight="1">
      <c r="A1900" s="38"/>
      <c r="B1900" s="36" t="s">
        <v>10</v>
      </c>
      <c r="C1900" s="29">
        <f t="shared" si="158"/>
        <v>0</v>
      </c>
      <c r="D1900" s="29">
        <v>0</v>
      </c>
      <c r="E1900" s="29">
        <v>0</v>
      </c>
      <c r="F1900" s="29">
        <v>0</v>
      </c>
      <c r="G1900" s="29">
        <v>0</v>
      </c>
    </row>
    <row r="1901" spans="1:7" ht="15" customHeight="1">
      <c r="A1901" s="38"/>
      <c r="B1901" s="36" t="s">
        <v>11</v>
      </c>
      <c r="C1901" s="29">
        <f t="shared" si="158"/>
        <v>0</v>
      </c>
      <c r="D1901" s="29">
        <v>0</v>
      </c>
      <c r="E1901" s="29">
        <v>0</v>
      </c>
      <c r="F1901" s="29">
        <v>0</v>
      </c>
      <c r="G1901" s="29">
        <v>0</v>
      </c>
    </row>
    <row r="1902" spans="1:7" ht="15" customHeight="1">
      <c r="A1902" s="38"/>
      <c r="B1902" s="36" t="s">
        <v>585</v>
      </c>
      <c r="C1902" s="29">
        <f t="shared" si="158"/>
        <v>663.3</v>
      </c>
      <c r="D1902" s="29">
        <v>0</v>
      </c>
      <c r="E1902" s="29">
        <v>0</v>
      </c>
      <c r="F1902" s="29">
        <v>663.3</v>
      </c>
      <c r="G1902" s="29">
        <v>0</v>
      </c>
    </row>
    <row r="1903" spans="1:7" ht="15" customHeight="1">
      <c r="A1903" s="38"/>
      <c r="B1903" s="36" t="s">
        <v>586</v>
      </c>
      <c r="C1903" s="29">
        <f t="shared" si="158"/>
        <v>663.3</v>
      </c>
      <c r="D1903" s="29">
        <v>0</v>
      </c>
      <c r="E1903" s="29">
        <v>0</v>
      </c>
      <c r="F1903" s="29">
        <v>663.3</v>
      </c>
      <c r="G1903" s="29">
        <v>0</v>
      </c>
    </row>
    <row r="1904" spans="1:7" ht="15" customHeight="1">
      <c r="A1904" s="38"/>
      <c r="B1904" s="36" t="s">
        <v>587</v>
      </c>
      <c r="C1904" s="29">
        <f>SUM(D1904:G1904)</f>
        <v>663.3</v>
      </c>
      <c r="D1904" s="29">
        <v>0</v>
      </c>
      <c r="E1904" s="29">
        <v>0</v>
      </c>
      <c r="F1904" s="29">
        <v>663.3</v>
      </c>
      <c r="G1904" s="29">
        <v>0</v>
      </c>
    </row>
    <row r="1905" spans="1:7" ht="15" customHeight="1">
      <c r="A1905" s="38"/>
      <c r="B1905" s="36" t="s">
        <v>588</v>
      </c>
      <c r="C1905" s="29">
        <f>SUM(D1905:G1905)</f>
        <v>663.3</v>
      </c>
      <c r="D1905" s="29">
        <v>0</v>
      </c>
      <c r="E1905" s="29">
        <v>0</v>
      </c>
      <c r="F1905" s="29">
        <v>663.3</v>
      </c>
      <c r="G1905" s="29">
        <v>0</v>
      </c>
    </row>
    <row r="1906" spans="1:7" ht="15" customHeight="1">
      <c r="A1906" s="39"/>
      <c r="B1906" s="36" t="s">
        <v>589</v>
      </c>
      <c r="C1906" s="29">
        <f>SUM(D1906:G1906)</f>
        <v>663.3</v>
      </c>
      <c r="D1906" s="29">
        <v>0</v>
      </c>
      <c r="E1906" s="29">
        <v>0</v>
      </c>
      <c r="F1906" s="29">
        <v>663.3</v>
      </c>
      <c r="G1906" s="29">
        <v>0</v>
      </c>
    </row>
    <row r="1907" spans="1:7" s="3" customFormat="1" ht="16.5" customHeight="1">
      <c r="A1907" s="35"/>
      <c r="B1907" s="30" t="s">
        <v>72</v>
      </c>
      <c r="C1907" s="29">
        <f>SUM(C1908:C1921)</f>
        <v>1376901.5333333334</v>
      </c>
      <c r="D1907" s="29">
        <f>SUM(D1908:D1921)</f>
        <v>249183.10000000003</v>
      </c>
      <c r="E1907" s="29">
        <f>SUM(E1908:E1921)</f>
        <v>84588.4</v>
      </c>
      <c r="F1907" s="29">
        <f>SUM(F1908:F1921)</f>
        <v>962645.2333333334</v>
      </c>
      <c r="G1907" s="29">
        <f>SUM(G1908:G1921)</f>
        <v>80484.80000000002</v>
      </c>
    </row>
    <row r="1908" spans="1:7" ht="15" customHeight="1">
      <c r="A1908" s="38"/>
      <c r="B1908" s="36" t="s">
        <v>296</v>
      </c>
      <c r="C1908" s="29">
        <f aca="true" t="shared" si="159" ref="C1908:C1918">SUM(D1908:G1908)</f>
        <v>29767.6</v>
      </c>
      <c r="D1908" s="29">
        <f aca="true" t="shared" si="160" ref="D1908:G1921">D1698+D1713+D1728+D1743+D1758+D1833+D1848+D1863+D1878+D1773+D1788+D1818+D1803+D1893</f>
        <v>17867.1</v>
      </c>
      <c r="E1908" s="29">
        <f t="shared" si="160"/>
        <v>0</v>
      </c>
      <c r="F1908" s="29">
        <f t="shared" si="160"/>
        <v>11900.5</v>
      </c>
      <c r="G1908" s="29">
        <f t="shared" si="160"/>
        <v>0</v>
      </c>
    </row>
    <row r="1909" spans="1:7" ht="15" customHeight="1">
      <c r="A1909" s="38"/>
      <c r="B1909" s="36" t="s">
        <v>220</v>
      </c>
      <c r="C1909" s="29">
        <f t="shared" si="159"/>
        <v>76722.90000000001</v>
      </c>
      <c r="D1909" s="29">
        <f t="shared" si="160"/>
        <v>67326.1</v>
      </c>
      <c r="E1909" s="29">
        <f t="shared" si="160"/>
        <v>0</v>
      </c>
      <c r="F1909" s="29">
        <f t="shared" si="160"/>
        <v>9396.8</v>
      </c>
      <c r="G1909" s="29">
        <f t="shared" si="160"/>
        <v>0</v>
      </c>
    </row>
    <row r="1910" spans="1:7" ht="15" customHeight="1">
      <c r="A1910" s="38"/>
      <c r="B1910" s="36" t="s">
        <v>221</v>
      </c>
      <c r="C1910" s="29">
        <f t="shared" si="159"/>
        <v>100957.40000000001</v>
      </c>
      <c r="D1910" s="29">
        <f t="shared" si="160"/>
        <v>81953.90000000001</v>
      </c>
      <c r="E1910" s="29">
        <f t="shared" si="160"/>
        <v>500</v>
      </c>
      <c r="F1910" s="29">
        <f t="shared" si="160"/>
        <v>18503.5</v>
      </c>
      <c r="G1910" s="29">
        <f t="shared" si="160"/>
        <v>0</v>
      </c>
    </row>
    <row r="1911" spans="1:7" ht="15" customHeight="1">
      <c r="A1911" s="38"/>
      <c r="B1911" s="36" t="s">
        <v>222</v>
      </c>
      <c r="C1911" s="29">
        <f t="shared" si="159"/>
        <v>64133.4</v>
      </c>
      <c r="D1911" s="29">
        <f t="shared" si="160"/>
        <v>41136</v>
      </c>
      <c r="E1911" s="29">
        <f t="shared" si="160"/>
        <v>360</v>
      </c>
      <c r="F1911" s="29">
        <f t="shared" si="160"/>
        <v>21521.5</v>
      </c>
      <c r="G1911" s="29">
        <f t="shared" si="160"/>
        <v>1115.9</v>
      </c>
    </row>
    <row r="1912" spans="1:7" ht="15" customHeight="1">
      <c r="A1912" s="38"/>
      <c r="B1912" s="36" t="s">
        <v>223</v>
      </c>
      <c r="C1912" s="29">
        <f t="shared" si="159"/>
        <v>124201.7</v>
      </c>
      <c r="D1912" s="29">
        <f t="shared" si="160"/>
        <v>40900</v>
      </c>
      <c r="E1912" s="29">
        <f t="shared" si="160"/>
        <v>4313.2</v>
      </c>
      <c r="F1912" s="29">
        <f t="shared" si="160"/>
        <v>57064.5</v>
      </c>
      <c r="G1912" s="29">
        <f t="shared" si="160"/>
        <v>21924</v>
      </c>
    </row>
    <row r="1913" spans="1:7" ht="15" customHeight="1">
      <c r="A1913" s="38"/>
      <c r="B1913" s="36" t="s">
        <v>224</v>
      </c>
      <c r="C1913" s="29">
        <f t="shared" si="159"/>
        <v>45376.8</v>
      </c>
      <c r="D1913" s="29">
        <f t="shared" si="160"/>
        <v>0</v>
      </c>
      <c r="E1913" s="29">
        <f t="shared" si="160"/>
        <v>11000</v>
      </c>
      <c r="F1913" s="29">
        <f t="shared" si="160"/>
        <v>15044.8</v>
      </c>
      <c r="G1913" s="29">
        <f t="shared" si="160"/>
        <v>19332</v>
      </c>
    </row>
    <row r="1914" spans="1:7" ht="15" customHeight="1">
      <c r="A1914" s="38"/>
      <c r="B1914" s="36" t="s">
        <v>9</v>
      </c>
      <c r="C1914" s="29">
        <f t="shared" si="159"/>
        <v>50912.100000000006</v>
      </c>
      <c r="D1914" s="29">
        <f t="shared" si="160"/>
        <v>0</v>
      </c>
      <c r="E1914" s="29">
        <f t="shared" si="160"/>
        <v>9993.4</v>
      </c>
      <c r="F1914" s="29">
        <f t="shared" si="160"/>
        <v>34030.3</v>
      </c>
      <c r="G1914" s="29">
        <f t="shared" si="160"/>
        <v>6888.4</v>
      </c>
    </row>
    <row r="1915" spans="1:7" ht="15" customHeight="1">
      <c r="A1915" s="38"/>
      <c r="B1915" s="36" t="s">
        <v>10</v>
      </c>
      <c r="C1915" s="29">
        <f t="shared" si="159"/>
        <v>129164.10000000002</v>
      </c>
      <c r="D1915" s="29">
        <f t="shared" si="160"/>
        <v>0</v>
      </c>
      <c r="E1915" s="29">
        <f t="shared" si="160"/>
        <v>421.8</v>
      </c>
      <c r="F1915" s="29">
        <f t="shared" si="160"/>
        <v>124302.80000000002</v>
      </c>
      <c r="G1915" s="29">
        <f t="shared" si="160"/>
        <v>4439.5</v>
      </c>
    </row>
    <row r="1916" spans="1:7" ht="15" customHeight="1">
      <c r="A1916" s="38"/>
      <c r="B1916" s="36" t="s">
        <v>11</v>
      </c>
      <c r="C1916" s="29">
        <f t="shared" si="159"/>
        <v>80157.09999999999</v>
      </c>
      <c r="D1916" s="29">
        <f t="shared" si="160"/>
        <v>0</v>
      </c>
      <c r="E1916" s="29">
        <f t="shared" si="160"/>
        <v>0</v>
      </c>
      <c r="F1916" s="29">
        <f t="shared" si="160"/>
        <v>77432.09999999999</v>
      </c>
      <c r="G1916" s="29">
        <f t="shared" si="160"/>
        <v>2725</v>
      </c>
    </row>
    <row r="1917" spans="1:7" ht="15" customHeight="1">
      <c r="A1917" s="38"/>
      <c r="B1917" s="36" t="s">
        <v>585</v>
      </c>
      <c r="C1917" s="29">
        <f t="shared" si="159"/>
        <v>142962.33333333334</v>
      </c>
      <c r="D1917" s="29">
        <f t="shared" si="160"/>
        <v>0</v>
      </c>
      <c r="E1917" s="29">
        <f t="shared" si="160"/>
        <v>38000</v>
      </c>
      <c r="F1917" s="29">
        <f t="shared" si="160"/>
        <v>90111.03333333334</v>
      </c>
      <c r="G1917" s="29">
        <f t="shared" si="160"/>
        <v>14851.300000000001</v>
      </c>
    </row>
    <row r="1918" spans="1:7" ht="15" customHeight="1">
      <c r="A1918" s="38"/>
      <c r="B1918" s="36" t="s">
        <v>586</v>
      </c>
      <c r="C1918" s="29">
        <f t="shared" si="159"/>
        <v>93161.00000000001</v>
      </c>
      <c r="D1918" s="29">
        <f t="shared" si="160"/>
        <v>0</v>
      </c>
      <c r="E1918" s="29">
        <f t="shared" si="160"/>
        <v>5000</v>
      </c>
      <c r="F1918" s="29">
        <f t="shared" si="160"/>
        <v>85815.90000000001</v>
      </c>
      <c r="G1918" s="29">
        <f t="shared" si="160"/>
        <v>2345.1</v>
      </c>
    </row>
    <row r="1919" spans="1:7" ht="15" customHeight="1">
      <c r="A1919" s="38"/>
      <c r="B1919" s="36" t="s">
        <v>587</v>
      </c>
      <c r="C1919" s="29">
        <f>SUM(D1919:G1919)</f>
        <v>112189.00000000001</v>
      </c>
      <c r="D1919" s="29">
        <f t="shared" si="160"/>
        <v>0</v>
      </c>
      <c r="E1919" s="29">
        <f t="shared" si="160"/>
        <v>5000</v>
      </c>
      <c r="F1919" s="29">
        <f t="shared" si="160"/>
        <v>104843.90000000001</v>
      </c>
      <c r="G1919" s="29">
        <f t="shared" si="160"/>
        <v>2345.1</v>
      </c>
    </row>
    <row r="1920" spans="1:7" ht="15" customHeight="1">
      <c r="A1920" s="38"/>
      <c r="B1920" s="36" t="s">
        <v>588</v>
      </c>
      <c r="C1920" s="29">
        <f>SUM(D1920:G1920)</f>
        <v>277298.5</v>
      </c>
      <c r="D1920" s="29">
        <f t="shared" si="160"/>
        <v>0</v>
      </c>
      <c r="E1920" s="29">
        <f t="shared" si="160"/>
        <v>5000</v>
      </c>
      <c r="F1920" s="29">
        <f t="shared" si="160"/>
        <v>269953.4</v>
      </c>
      <c r="G1920" s="29">
        <f t="shared" si="160"/>
        <v>2345.1</v>
      </c>
    </row>
    <row r="1921" spans="1:7" ht="15" customHeight="1">
      <c r="A1921" s="39"/>
      <c r="B1921" s="36" t="s">
        <v>589</v>
      </c>
      <c r="C1921" s="29">
        <f>SUM(D1921:G1921)</f>
        <v>49897.600000000006</v>
      </c>
      <c r="D1921" s="29">
        <f t="shared" si="160"/>
        <v>0</v>
      </c>
      <c r="E1921" s="29">
        <f t="shared" si="160"/>
        <v>5000</v>
      </c>
      <c r="F1921" s="29">
        <f t="shared" si="160"/>
        <v>42724.200000000004</v>
      </c>
      <c r="G1921" s="29">
        <f t="shared" si="160"/>
        <v>2173.3999999999996</v>
      </c>
    </row>
    <row r="1922" spans="1:7" s="158" customFormat="1" ht="14.25" customHeight="1">
      <c r="A1922" s="155"/>
      <c r="B1922" s="159" t="s">
        <v>79</v>
      </c>
      <c r="C1922" s="159"/>
      <c r="D1922" s="159"/>
      <c r="E1922" s="159"/>
      <c r="F1922" s="159"/>
      <c r="G1922" s="159"/>
    </row>
    <row r="1923" spans="1:7" s="3" customFormat="1" ht="34.5" customHeight="1" hidden="1">
      <c r="A1923" s="139" t="s">
        <v>619</v>
      </c>
      <c r="B1923" s="147" t="s">
        <v>597</v>
      </c>
      <c r="C1923" s="29">
        <f>SUM(C1924:C1937)</f>
        <v>0</v>
      </c>
      <c r="D1923" s="29">
        <f>SUM(D1924:D1937)</f>
        <v>0</v>
      </c>
      <c r="E1923" s="29">
        <f>SUM(E1924:E1937)</f>
        <v>0</v>
      </c>
      <c r="F1923" s="29">
        <f>SUM(F1924:F1937)</f>
        <v>0</v>
      </c>
      <c r="G1923" s="29">
        <f>SUM(G1924:G1937)</f>
        <v>0</v>
      </c>
    </row>
    <row r="1924" spans="1:7" ht="15" customHeight="1" hidden="1">
      <c r="A1924" s="38"/>
      <c r="B1924" s="53" t="s">
        <v>296</v>
      </c>
      <c r="C1924" s="48">
        <f aca="true" t="shared" si="161" ref="C1924:C1934">SUM(D1924:G1924)</f>
        <v>0</v>
      </c>
      <c r="D1924" s="48">
        <v>0</v>
      </c>
      <c r="E1924" s="48">
        <v>0</v>
      </c>
      <c r="F1924" s="48">
        <v>0</v>
      </c>
      <c r="G1924" s="48">
        <v>0</v>
      </c>
    </row>
    <row r="1925" spans="1:7" ht="15" customHeight="1" hidden="1">
      <c r="A1925" s="38"/>
      <c r="B1925" s="36" t="s">
        <v>220</v>
      </c>
      <c r="C1925" s="29">
        <f t="shared" si="161"/>
        <v>0</v>
      </c>
      <c r="D1925" s="48">
        <v>0</v>
      </c>
      <c r="E1925" s="48">
        <v>0</v>
      </c>
      <c r="F1925" s="48">
        <v>0</v>
      </c>
      <c r="G1925" s="48">
        <v>0</v>
      </c>
    </row>
    <row r="1926" spans="1:7" ht="15" customHeight="1" hidden="1">
      <c r="A1926" s="38"/>
      <c r="B1926" s="36" t="s">
        <v>221</v>
      </c>
      <c r="C1926" s="29">
        <f t="shared" si="161"/>
        <v>0</v>
      </c>
      <c r="D1926" s="48">
        <v>0</v>
      </c>
      <c r="E1926" s="48">
        <v>0</v>
      </c>
      <c r="F1926" s="48">
        <v>0</v>
      </c>
      <c r="G1926" s="48">
        <v>0</v>
      </c>
    </row>
    <row r="1927" spans="1:7" ht="15" customHeight="1" hidden="1">
      <c r="A1927" s="38"/>
      <c r="B1927" s="36" t="s">
        <v>222</v>
      </c>
      <c r="C1927" s="29">
        <f t="shared" si="161"/>
        <v>0</v>
      </c>
      <c r="D1927" s="48">
        <v>0</v>
      </c>
      <c r="E1927" s="48">
        <v>0</v>
      </c>
      <c r="F1927" s="48">
        <v>0</v>
      </c>
      <c r="G1927" s="48">
        <v>0</v>
      </c>
    </row>
    <row r="1928" spans="1:7" ht="15" customHeight="1" hidden="1">
      <c r="A1928" s="38"/>
      <c r="B1928" s="36" t="s">
        <v>223</v>
      </c>
      <c r="C1928" s="29">
        <f t="shared" si="161"/>
        <v>0</v>
      </c>
      <c r="D1928" s="48">
        <v>0</v>
      </c>
      <c r="E1928" s="48">
        <v>0</v>
      </c>
      <c r="F1928" s="48">
        <v>0</v>
      </c>
      <c r="G1928" s="48">
        <v>0</v>
      </c>
    </row>
    <row r="1929" spans="1:7" ht="15" customHeight="1" hidden="1">
      <c r="A1929" s="38"/>
      <c r="B1929" s="36" t="s">
        <v>224</v>
      </c>
      <c r="C1929" s="29">
        <f t="shared" si="161"/>
        <v>0</v>
      </c>
      <c r="D1929" s="48">
        <v>0</v>
      </c>
      <c r="E1929" s="48">
        <v>0</v>
      </c>
      <c r="F1929" s="48">
        <v>0</v>
      </c>
      <c r="G1929" s="48">
        <v>0</v>
      </c>
    </row>
    <row r="1930" spans="1:7" ht="15" customHeight="1" hidden="1">
      <c r="A1930" s="38"/>
      <c r="B1930" s="36" t="s">
        <v>9</v>
      </c>
      <c r="C1930" s="29">
        <f t="shared" si="161"/>
        <v>0</v>
      </c>
      <c r="D1930" s="48">
        <v>0</v>
      </c>
      <c r="E1930" s="48">
        <v>0</v>
      </c>
      <c r="F1930" s="48">
        <v>0</v>
      </c>
      <c r="G1930" s="48">
        <v>0</v>
      </c>
    </row>
    <row r="1931" spans="1:7" ht="15" customHeight="1" hidden="1">
      <c r="A1931" s="38"/>
      <c r="B1931" s="36" t="s">
        <v>10</v>
      </c>
      <c r="C1931" s="29">
        <f t="shared" si="161"/>
        <v>0</v>
      </c>
      <c r="D1931" s="48">
        <v>0</v>
      </c>
      <c r="E1931" s="48">
        <v>0</v>
      </c>
      <c r="F1931" s="48">
        <v>0</v>
      </c>
      <c r="G1931" s="48">
        <v>0</v>
      </c>
    </row>
    <row r="1932" spans="1:7" ht="15" customHeight="1" hidden="1">
      <c r="A1932" s="39"/>
      <c r="B1932" s="36" t="s">
        <v>11</v>
      </c>
      <c r="C1932" s="29">
        <f t="shared" si="161"/>
        <v>0</v>
      </c>
      <c r="D1932" s="48">
        <v>0</v>
      </c>
      <c r="E1932" s="48">
        <v>0</v>
      </c>
      <c r="F1932" s="48">
        <v>0</v>
      </c>
      <c r="G1932" s="48">
        <v>0</v>
      </c>
    </row>
    <row r="1933" spans="1:7" ht="15" customHeight="1" hidden="1">
      <c r="A1933" s="38"/>
      <c r="B1933" s="36" t="s">
        <v>585</v>
      </c>
      <c r="C1933" s="29">
        <f t="shared" si="161"/>
        <v>0</v>
      </c>
      <c r="D1933" s="48">
        <v>0</v>
      </c>
      <c r="E1933" s="48">
        <v>0</v>
      </c>
      <c r="F1933" s="48">
        <v>0</v>
      </c>
      <c r="G1933" s="48">
        <v>0</v>
      </c>
    </row>
    <row r="1934" spans="1:7" ht="15" customHeight="1" hidden="1">
      <c r="A1934" s="38"/>
      <c r="B1934" s="36" t="s">
        <v>586</v>
      </c>
      <c r="C1934" s="29">
        <f t="shared" si="161"/>
        <v>0</v>
      </c>
      <c r="D1934" s="48">
        <v>0</v>
      </c>
      <c r="E1934" s="48">
        <v>0</v>
      </c>
      <c r="F1934" s="48">
        <v>0</v>
      </c>
      <c r="G1934" s="48">
        <v>0</v>
      </c>
    </row>
    <row r="1935" spans="1:7" ht="15" customHeight="1" hidden="1">
      <c r="A1935" s="38"/>
      <c r="B1935" s="36" t="s">
        <v>587</v>
      </c>
      <c r="C1935" s="29">
        <f>SUM(D1935:G1935)</f>
        <v>0</v>
      </c>
      <c r="D1935" s="48">
        <v>0</v>
      </c>
      <c r="E1935" s="48">
        <v>0</v>
      </c>
      <c r="F1935" s="48">
        <v>0</v>
      </c>
      <c r="G1935" s="48">
        <v>0</v>
      </c>
    </row>
    <row r="1936" spans="1:7" ht="15" customHeight="1" hidden="1">
      <c r="A1936" s="38"/>
      <c r="B1936" s="36" t="s">
        <v>588</v>
      </c>
      <c r="C1936" s="29">
        <f>SUM(D1936:G1936)</f>
        <v>0</v>
      </c>
      <c r="D1936" s="48">
        <v>0</v>
      </c>
      <c r="E1936" s="48">
        <v>0</v>
      </c>
      <c r="F1936" s="48">
        <v>0</v>
      </c>
      <c r="G1936" s="48">
        <v>0</v>
      </c>
    </row>
    <row r="1937" spans="1:7" ht="15" customHeight="1" hidden="1">
      <c r="A1937" s="39"/>
      <c r="B1937" s="36" t="s">
        <v>589</v>
      </c>
      <c r="C1937" s="29">
        <f>SUM(D1937:G1937)</f>
        <v>0</v>
      </c>
      <c r="D1937" s="48">
        <v>0</v>
      </c>
      <c r="E1937" s="48">
        <v>0</v>
      </c>
      <c r="F1937" s="48">
        <v>0</v>
      </c>
      <c r="G1937" s="48">
        <v>0</v>
      </c>
    </row>
    <row r="1938" spans="1:7" s="3" customFormat="1" ht="32.25" customHeight="1">
      <c r="A1938" s="43" t="s">
        <v>279</v>
      </c>
      <c r="B1938" s="44" t="s">
        <v>81</v>
      </c>
      <c r="C1938" s="29">
        <f>SUM(C1939:C1952)</f>
        <v>3359962.6</v>
      </c>
      <c r="D1938" s="29">
        <f>SUM(D1939:D1952)</f>
        <v>0</v>
      </c>
      <c r="E1938" s="29">
        <f>SUM(E1939:E1952)</f>
        <v>3275649.4999999995</v>
      </c>
      <c r="F1938" s="29">
        <f>SUM(F1939:F1952)</f>
        <v>84313.09999999999</v>
      </c>
      <c r="G1938" s="29">
        <f>SUM(G1939:G1952)</f>
        <v>0</v>
      </c>
    </row>
    <row r="1939" spans="1:7" ht="15" customHeight="1">
      <c r="A1939" s="38"/>
      <c r="B1939" s="36" t="s">
        <v>296</v>
      </c>
      <c r="C1939" s="29">
        <f aca="true" t="shared" si="162" ref="C1939:C1949">SUM(D1939:G1939)</f>
        <v>170108.7</v>
      </c>
      <c r="D1939" s="29">
        <v>0</v>
      </c>
      <c r="E1939" s="29">
        <v>161338.7</v>
      </c>
      <c r="F1939" s="29">
        <v>8770</v>
      </c>
      <c r="G1939" s="29">
        <v>0</v>
      </c>
    </row>
    <row r="1940" spans="1:7" ht="15" customHeight="1">
      <c r="A1940" s="38"/>
      <c r="B1940" s="36" t="s">
        <v>220</v>
      </c>
      <c r="C1940" s="29">
        <f t="shared" si="162"/>
        <v>193615.3</v>
      </c>
      <c r="D1940" s="29">
        <v>0</v>
      </c>
      <c r="E1940" s="29">
        <v>188978.4</v>
      </c>
      <c r="F1940" s="29">
        <v>4636.9</v>
      </c>
      <c r="G1940" s="29">
        <v>0</v>
      </c>
    </row>
    <row r="1941" spans="1:7" ht="15" customHeight="1">
      <c r="A1941" s="38"/>
      <c r="B1941" s="36" t="s">
        <v>221</v>
      </c>
      <c r="C1941" s="29">
        <f t="shared" si="162"/>
        <v>219268</v>
      </c>
      <c r="D1941" s="29">
        <v>0</v>
      </c>
      <c r="E1941" s="29">
        <v>213168.4</v>
      </c>
      <c r="F1941" s="29">
        <v>6099.6</v>
      </c>
      <c r="G1941" s="29">
        <v>0</v>
      </c>
    </row>
    <row r="1942" spans="1:7" ht="15" customHeight="1">
      <c r="A1942" s="38"/>
      <c r="B1942" s="36" t="s">
        <v>222</v>
      </c>
      <c r="C1942" s="29">
        <f t="shared" si="162"/>
        <v>195344</v>
      </c>
      <c r="D1942" s="29">
        <v>0</v>
      </c>
      <c r="E1942" s="29">
        <v>188567.4</v>
      </c>
      <c r="F1942" s="29">
        <v>6776.6</v>
      </c>
      <c r="G1942" s="29">
        <v>0</v>
      </c>
    </row>
    <row r="1943" spans="1:7" ht="15" customHeight="1">
      <c r="A1943" s="38"/>
      <c r="B1943" s="36" t="s">
        <v>223</v>
      </c>
      <c r="C1943" s="29">
        <f t="shared" si="162"/>
        <v>213387.30000000002</v>
      </c>
      <c r="D1943" s="29">
        <v>0</v>
      </c>
      <c r="E1943" s="29">
        <v>208456.1</v>
      </c>
      <c r="F1943" s="29">
        <v>4931.2</v>
      </c>
      <c r="G1943" s="29">
        <v>0</v>
      </c>
    </row>
    <row r="1944" spans="1:7" ht="15" customHeight="1">
      <c r="A1944" s="38"/>
      <c r="B1944" s="36" t="s">
        <v>224</v>
      </c>
      <c r="C1944" s="29">
        <f t="shared" si="162"/>
        <v>223383.59999999998</v>
      </c>
      <c r="D1944" s="29">
        <v>0</v>
      </c>
      <c r="E1944" s="29">
        <v>217106.8</v>
      </c>
      <c r="F1944" s="29">
        <v>6276.8</v>
      </c>
      <c r="G1944" s="29">
        <v>0</v>
      </c>
    </row>
    <row r="1945" spans="1:7" ht="15" customHeight="1">
      <c r="A1945" s="38"/>
      <c r="B1945" s="36" t="s">
        <v>9</v>
      </c>
      <c r="C1945" s="29">
        <f t="shared" si="162"/>
        <v>245111.3</v>
      </c>
      <c r="D1945" s="29">
        <v>0</v>
      </c>
      <c r="E1945" s="29">
        <v>238392.8</v>
      </c>
      <c r="F1945" s="29">
        <v>6718.5</v>
      </c>
      <c r="G1945" s="29">
        <v>0</v>
      </c>
    </row>
    <row r="1946" spans="1:7" ht="15" customHeight="1">
      <c r="A1946" s="38"/>
      <c r="B1946" s="36" t="s">
        <v>10</v>
      </c>
      <c r="C1946" s="29">
        <f t="shared" si="162"/>
        <v>243358.30000000002</v>
      </c>
      <c r="D1946" s="29">
        <v>0</v>
      </c>
      <c r="E1946" s="29">
        <v>236923.7</v>
      </c>
      <c r="F1946" s="29">
        <v>6434.6</v>
      </c>
      <c r="G1946" s="29">
        <v>0</v>
      </c>
    </row>
    <row r="1947" spans="1:7" ht="15" customHeight="1">
      <c r="A1947" s="38"/>
      <c r="B1947" s="36" t="s">
        <v>11</v>
      </c>
      <c r="C1947" s="29">
        <f t="shared" si="162"/>
        <v>252955.6</v>
      </c>
      <c r="D1947" s="29">
        <v>0</v>
      </c>
      <c r="E1947" s="29">
        <v>247251</v>
      </c>
      <c r="F1947" s="29">
        <v>5704.6</v>
      </c>
      <c r="G1947" s="29">
        <v>0</v>
      </c>
    </row>
    <row r="1948" spans="1:7" ht="15" customHeight="1">
      <c r="A1948" s="38"/>
      <c r="B1948" s="36" t="s">
        <v>585</v>
      </c>
      <c r="C1948" s="29">
        <f t="shared" si="162"/>
        <v>263597.1</v>
      </c>
      <c r="D1948" s="29">
        <v>0</v>
      </c>
      <c r="E1948" s="144">
        <v>258091</v>
      </c>
      <c r="F1948" s="144">
        <v>5506.1</v>
      </c>
      <c r="G1948" s="29">
        <v>0</v>
      </c>
    </row>
    <row r="1949" spans="1:7" ht="15" customHeight="1">
      <c r="A1949" s="38"/>
      <c r="B1949" s="36" t="s">
        <v>586</v>
      </c>
      <c r="C1949" s="29">
        <f t="shared" si="162"/>
        <v>263278.4</v>
      </c>
      <c r="D1949" s="29">
        <v>0</v>
      </c>
      <c r="E1949" s="144">
        <v>258091</v>
      </c>
      <c r="F1949" s="144">
        <v>5187.4</v>
      </c>
      <c r="G1949" s="29">
        <v>0</v>
      </c>
    </row>
    <row r="1950" spans="1:7" ht="15" customHeight="1">
      <c r="A1950" s="38"/>
      <c r="B1950" s="36" t="s">
        <v>587</v>
      </c>
      <c r="C1950" s="29">
        <f>SUM(D1950:G1950)</f>
        <v>277232.1</v>
      </c>
      <c r="D1950" s="29">
        <v>0</v>
      </c>
      <c r="E1950" s="144">
        <v>271769.8</v>
      </c>
      <c r="F1950" s="144">
        <v>5462.3</v>
      </c>
      <c r="G1950" s="29">
        <v>0</v>
      </c>
    </row>
    <row r="1951" spans="1:7" ht="15" customHeight="1">
      <c r="A1951" s="38"/>
      <c r="B1951" s="36" t="s">
        <v>588</v>
      </c>
      <c r="C1951" s="29">
        <f>SUM(D1951:G1951)</f>
        <v>291925.39999999997</v>
      </c>
      <c r="D1951" s="29">
        <v>0</v>
      </c>
      <c r="E1951" s="144">
        <v>286173.6</v>
      </c>
      <c r="F1951" s="144">
        <v>5751.8</v>
      </c>
      <c r="G1951" s="29">
        <v>0</v>
      </c>
    </row>
    <row r="1952" spans="1:7" ht="15" customHeight="1">
      <c r="A1952" s="39"/>
      <c r="B1952" s="36" t="s">
        <v>589</v>
      </c>
      <c r="C1952" s="29">
        <f>SUM(D1952:G1952)</f>
        <v>307397.5</v>
      </c>
      <c r="D1952" s="29">
        <v>0</v>
      </c>
      <c r="E1952" s="144">
        <v>301340.8</v>
      </c>
      <c r="F1952" s="144">
        <v>6056.7</v>
      </c>
      <c r="G1952" s="29">
        <v>0</v>
      </c>
    </row>
    <row r="1953" spans="1:7" s="3" customFormat="1" ht="18" customHeight="1">
      <c r="A1953" s="43" t="s">
        <v>8</v>
      </c>
      <c r="B1953" s="44" t="s">
        <v>271</v>
      </c>
      <c r="C1953" s="29">
        <f>SUM(C1954:C1967)</f>
        <v>28896.899999999998</v>
      </c>
      <c r="D1953" s="29">
        <f>SUM(D1954:D1967)</f>
        <v>0</v>
      </c>
      <c r="E1953" s="29">
        <f>SUM(E1954:E1967)</f>
        <v>19560.3</v>
      </c>
      <c r="F1953" s="29">
        <f>SUM(F1954:F1967)</f>
        <v>9336.6</v>
      </c>
      <c r="G1953" s="29">
        <f>SUM(G1954:G1967)</f>
        <v>0</v>
      </c>
    </row>
    <row r="1954" spans="1:7" ht="15" customHeight="1">
      <c r="A1954" s="38"/>
      <c r="B1954" s="36" t="s">
        <v>296</v>
      </c>
      <c r="C1954" s="29">
        <f aca="true" t="shared" si="163" ref="C1954:C1964">SUM(D1954:G1954)</f>
        <v>2167.7</v>
      </c>
      <c r="D1954" s="29">
        <v>0</v>
      </c>
      <c r="E1954" s="29">
        <v>591.8</v>
      </c>
      <c r="F1954" s="29">
        <v>1575.9</v>
      </c>
      <c r="G1954" s="29">
        <v>0</v>
      </c>
    </row>
    <row r="1955" spans="1:7" ht="15" customHeight="1">
      <c r="A1955" s="38"/>
      <c r="B1955" s="36" t="s">
        <v>220</v>
      </c>
      <c r="C1955" s="29">
        <f t="shared" si="163"/>
        <v>516</v>
      </c>
      <c r="D1955" s="29">
        <v>0</v>
      </c>
      <c r="E1955" s="29">
        <v>516</v>
      </c>
      <c r="F1955" s="29">
        <v>0</v>
      </c>
      <c r="G1955" s="29">
        <v>0</v>
      </c>
    </row>
    <row r="1956" spans="1:7" ht="15" customHeight="1">
      <c r="A1956" s="38"/>
      <c r="B1956" s="36" t="s">
        <v>221</v>
      </c>
      <c r="C1956" s="29">
        <f t="shared" si="163"/>
        <v>829.6</v>
      </c>
      <c r="D1956" s="29">
        <v>0</v>
      </c>
      <c r="E1956" s="29">
        <v>582</v>
      </c>
      <c r="F1956" s="29">
        <v>247.6</v>
      </c>
      <c r="G1956" s="29">
        <v>0</v>
      </c>
    </row>
    <row r="1957" spans="1:7" ht="15" customHeight="1">
      <c r="A1957" s="38"/>
      <c r="B1957" s="36" t="s">
        <v>222</v>
      </c>
      <c r="C1957" s="29">
        <f t="shared" si="163"/>
        <v>938.5</v>
      </c>
      <c r="D1957" s="29">
        <v>0</v>
      </c>
      <c r="E1957" s="29">
        <v>650</v>
      </c>
      <c r="F1957" s="29">
        <v>288.5</v>
      </c>
      <c r="G1957" s="29">
        <v>0</v>
      </c>
    </row>
    <row r="1958" spans="1:7" ht="15" customHeight="1">
      <c r="A1958" s="38"/>
      <c r="B1958" s="36" t="s">
        <v>223</v>
      </c>
      <c r="C1958" s="29">
        <f t="shared" si="163"/>
        <v>2704.7</v>
      </c>
      <c r="D1958" s="29">
        <v>0</v>
      </c>
      <c r="E1958" s="29">
        <v>2300.7</v>
      </c>
      <c r="F1958" s="29">
        <v>404</v>
      </c>
      <c r="G1958" s="29">
        <v>0</v>
      </c>
    </row>
    <row r="1959" spans="1:7" ht="15" customHeight="1">
      <c r="A1959" s="38"/>
      <c r="B1959" s="36" t="s">
        <v>224</v>
      </c>
      <c r="C1959" s="29">
        <f t="shared" si="163"/>
        <v>2781.3</v>
      </c>
      <c r="D1959" s="29">
        <v>0</v>
      </c>
      <c r="E1959" s="29">
        <v>2360.9</v>
      </c>
      <c r="F1959" s="29">
        <v>420.4</v>
      </c>
      <c r="G1959" s="29">
        <v>0</v>
      </c>
    </row>
    <row r="1960" spans="1:7" ht="15" customHeight="1">
      <c r="A1960" s="38"/>
      <c r="B1960" s="36" t="s">
        <v>9</v>
      </c>
      <c r="C1960" s="29">
        <f t="shared" si="163"/>
        <v>3208</v>
      </c>
      <c r="D1960" s="29">
        <v>0</v>
      </c>
      <c r="E1960" s="29">
        <v>2360.9</v>
      </c>
      <c r="F1960" s="29">
        <v>847.1</v>
      </c>
      <c r="G1960" s="29">
        <v>0</v>
      </c>
    </row>
    <row r="1961" spans="1:7" ht="15" customHeight="1">
      <c r="A1961" s="38"/>
      <c r="B1961" s="36" t="s">
        <v>10</v>
      </c>
      <c r="C1961" s="29">
        <f t="shared" si="163"/>
        <v>1980.4</v>
      </c>
      <c r="D1961" s="29">
        <v>0</v>
      </c>
      <c r="E1961" s="29">
        <v>1183.3</v>
      </c>
      <c r="F1961" s="29">
        <v>797.1</v>
      </c>
      <c r="G1961" s="29">
        <v>0</v>
      </c>
    </row>
    <row r="1962" spans="1:7" ht="15" customHeight="1">
      <c r="A1962" s="38"/>
      <c r="B1962" s="36" t="s">
        <v>11</v>
      </c>
      <c r="C1962" s="29">
        <f t="shared" si="163"/>
        <v>3090.7</v>
      </c>
      <c r="D1962" s="29">
        <v>0</v>
      </c>
      <c r="E1962" s="29">
        <v>2300.7</v>
      </c>
      <c r="F1962" s="29">
        <v>790</v>
      </c>
      <c r="G1962" s="29">
        <v>0</v>
      </c>
    </row>
    <row r="1963" spans="1:7" ht="15" customHeight="1">
      <c r="A1963" s="38"/>
      <c r="B1963" s="36" t="s">
        <v>585</v>
      </c>
      <c r="C1963" s="29">
        <f t="shared" si="163"/>
        <v>2004</v>
      </c>
      <c r="D1963" s="29">
        <v>0</v>
      </c>
      <c r="E1963" s="144">
        <v>1259.8</v>
      </c>
      <c r="F1963" s="144">
        <v>744.2</v>
      </c>
      <c r="G1963" s="29">
        <v>0</v>
      </c>
    </row>
    <row r="1964" spans="1:7" ht="15" customHeight="1">
      <c r="A1964" s="38"/>
      <c r="B1964" s="36" t="s">
        <v>586</v>
      </c>
      <c r="C1964" s="29">
        <f t="shared" si="163"/>
        <v>2004</v>
      </c>
      <c r="D1964" s="29">
        <v>0</v>
      </c>
      <c r="E1964" s="144">
        <v>1259.8</v>
      </c>
      <c r="F1964" s="144">
        <v>744.2</v>
      </c>
      <c r="G1964" s="29">
        <v>0</v>
      </c>
    </row>
    <row r="1965" spans="1:7" ht="15" customHeight="1">
      <c r="A1965" s="38"/>
      <c r="B1965" s="36" t="s">
        <v>587</v>
      </c>
      <c r="C1965" s="29">
        <f>SUM(D1965:G1965)</f>
        <v>2110.2</v>
      </c>
      <c r="D1965" s="29">
        <v>0</v>
      </c>
      <c r="E1965" s="144">
        <v>1326.6</v>
      </c>
      <c r="F1965" s="144">
        <v>783.6</v>
      </c>
      <c r="G1965" s="29">
        <v>0</v>
      </c>
    </row>
    <row r="1966" spans="1:7" ht="15" customHeight="1">
      <c r="A1966" s="38"/>
      <c r="B1966" s="36" t="s">
        <v>588</v>
      </c>
      <c r="C1966" s="29">
        <f>SUM(D1966:G1966)</f>
        <v>2222</v>
      </c>
      <c r="D1966" s="29">
        <v>0</v>
      </c>
      <c r="E1966" s="144">
        <v>1396.9</v>
      </c>
      <c r="F1966" s="144">
        <v>825.1</v>
      </c>
      <c r="G1966" s="29">
        <v>0</v>
      </c>
    </row>
    <row r="1967" spans="1:7" ht="15" customHeight="1">
      <c r="A1967" s="39"/>
      <c r="B1967" s="36" t="s">
        <v>589</v>
      </c>
      <c r="C1967" s="29">
        <f>SUM(D1967:G1967)</f>
        <v>2339.8</v>
      </c>
      <c r="D1967" s="29">
        <v>0</v>
      </c>
      <c r="E1967" s="144">
        <v>1470.9</v>
      </c>
      <c r="F1967" s="144">
        <v>868.9</v>
      </c>
      <c r="G1967" s="29">
        <v>0</v>
      </c>
    </row>
    <row r="1968" spans="1:7" s="3" customFormat="1" ht="31.5" customHeight="1">
      <c r="A1968" s="43" t="s">
        <v>332</v>
      </c>
      <c r="B1968" s="44" t="s">
        <v>278</v>
      </c>
      <c r="C1968" s="29">
        <f>SUM(C1969:C1982)</f>
        <v>99077.20000000001</v>
      </c>
      <c r="D1968" s="29">
        <f>SUM(D1969:D1982)</f>
        <v>0</v>
      </c>
      <c r="E1968" s="29">
        <f>SUM(E1969:E1982)</f>
        <v>95445.6</v>
      </c>
      <c r="F1968" s="29">
        <f>SUM(F1969:F1982)</f>
        <v>2811.6000000000004</v>
      </c>
      <c r="G1968" s="29">
        <f>SUM(G1969:G1982)</f>
        <v>820</v>
      </c>
    </row>
    <row r="1969" spans="1:7" ht="15" customHeight="1">
      <c r="A1969" s="38"/>
      <c r="B1969" s="36" t="s">
        <v>296</v>
      </c>
      <c r="C1969" s="29">
        <f aca="true" t="shared" si="164" ref="C1969:C1979">SUM(D1969:G1969)</f>
        <v>8569</v>
      </c>
      <c r="D1969" s="29">
        <v>0</v>
      </c>
      <c r="E1969" s="29">
        <v>8569</v>
      </c>
      <c r="F1969" s="29">
        <v>0</v>
      </c>
      <c r="G1969" s="29">
        <v>0</v>
      </c>
    </row>
    <row r="1970" spans="1:7" ht="15" customHeight="1">
      <c r="A1970" s="38"/>
      <c r="B1970" s="36" t="s">
        <v>220</v>
      </c>
      <c r="C1970" s="29">
        <f t="shared" si="164"/>
        <v>8122</v>
      </c>
      <c r="D1970" s="29">
        <v>0</v>
      </c>
      <c r="E1970" s="29">
        <v>8122</v>
      </c>
      <c r="F1970" s="29">
        <v>0</v>
      </c>
      <c r="G1970" s="29">
        <v>0</v>
      </c>
    </row>
    <row r="1971" spans="1:7" ht="15" customHeight="1">
      <c r="A1971" s="38"/>
      <c r="B1971" s="36" t="s">
        <v>221</v>
      </c>
      <c r="C1971" s="29">
        <f t="shared" si="164"/>
        <v>7643.4</v>
      </c>
      <c r="D1971" s="29">
        <v>0</v>
      </c>
      <c r="E1971" s="29">
        <v>7283.4</v>
      </c>
      <c r="F1971" s="29">
        <v>360</v>
      </c>
      <c r="G1971" s="29">
        <v>0</v>
      </c>
    </row>
    <row r="1972" spans="1:7" ht="15" customHeight="1">
      <c r="A1972" s="38"/>
      <c r="B1972" s="36" t="s">
        <v>222</v>
      </c>
      <c r="C1972" s="29">
        <f t="shared" si="164"/>
        <v>5486.5</v>
      </c>
      <c r="D1972" s="29">
        <v>0</v>
      </c>
      <c r="E1972" s="29">
        <v>5068.4</v>
      </c>
      <c r="F1972" s="29">
        <v>418.1</v>
      </c>
      <c r="G1972" s="29">
        <v>0</v>
      </c>
    </row>
    <row r="1973" spans="1:7" ht="15" customHeight="1">
      <c r="A1973" s="38"/>
      <c r="B1973" s="36" t="s">
        <v>223</v>
      </c>
      <c r="C1973" s="29">
        <f t="shared" si="164"/>
        <v>6058.5</v>
      </c>
      <c r="D1973" s="29">
        <v>0</v>
      </c>
      <c r="E1973" s="29">
        <v>5694.9</v>
      </c>
      <c r="F1973" s="29">
        <v>363.6</v>
      </c>
      <c r="G1973" s="29">
        <v>0</v>
      </c>
    </row>
    <row r="1974" spans="1:7" ht="15" customHeight="1">
      <c r="A1974" s="38"/>
      <c r="B1974" s="36" t="s">
        <v>224</v>
      </c>
      <c r="C1974" s="29">
        <f t="shared" si="164"/>
        <v>6448.099999999999</v>
      </c>
      <c r="D1974" s="29">
        <v>0</v>
      </c>
      <c r="E1974" s="29">
        <v>6102.4</v>
      </c>
      <c r="F1974" s="29">
        <v>345.7</v>
      </c>
      <c r="G1974" s="29">
        <v>0</v>
      </c>
    </row>
    <row r="1975" spans="1:7" ht="15" customHeight="1">
      <c r="A1975" s="38"/>
      <c r="B1975" s="36" t="s">
        <v>9</v>
      </c>
      <c r="C1975" s="29">
        <f t="shared" si="164"/>
        <v>7033.4</v>
      </c>
      <c r="D1975" s="29">
        <v>0</v>
      </c>
      <c r="E1975" s="29">
        <v>6242.7</v>
      </c>
      <c r="F1975" s="29">
        <v>390.7</v>
      </c>
      <c r="G1975" s="29">
        <v>400</v>
      </c>
    </row>
    <row r="1976" spans="1:7" ht="15" customHeight="1">
      <c r="A1976" s="38"/>
      <c r="B1976" s="36" t="s">
        <v>10</v>
      </c>
      <c r="C1976" s="29">
        <f t="shared" si="164"/>
        <v>7026.8</v>
      </c>
      <c r="D1976" s="29">
        <v>0</v>
      </c>
      <c r="E1976" s="29">
        <v>6496.1</v>
      </c>
      <c r="F1976" s="29">
        <v>390.7</v>
      </c>
      <c r="G1976" s="29">
        <v>140</v>
      </c>
    </row>
    <row r="1977" spans="1:7" ht="15" customHeight="1">
      <c r="A1977" s="38"/>
      <c r="B1977" s="36" t="s">
        <v>11</v>
      </c>
      <c r="C1977" s="29">
        <f t="shared" si="164"/>
        <v>6278.6</v>
      </c>
      <c r="D1977" s="29">
        <v>0</v>
      </c>
      <c r="E1977" s="29">
        <v>5694.6</v>
      </c>
      <c r="F1977" s="29">
        <v>304</v>
      </c>
      <c r="G1977" s="29">
        <v>280</v>
      </c>
    </row>
    <row r="1978" spans="1:7" ht="15" customHeight="1">
      <c r="A1978" s="38"/>
      <c r="B1978" s="36" t="s">
        <v>585</v>
      </c>
      <c r="C1978" s="29">
        <f t="shared" si="164"/>
        <v>6832.1</v>
      </c>
      <c r="D1978" s="29">
        <v>0</v>
      </c>
      <c r="E1978" s="144">
        <v>6787.3</v>
      </c>
      <c r="F1978" s="144">
        <v>44.8</v>
      </c>
      <c r="G1978" s="29">
        <v>0</v>
      </c>
    </row>
    <row r="1979" spans="1:7" ht="15" customHeight="1">
      <c r="A1979" s="38"/>
      <c r="B1979" s="36" t="s">
        <v>586</v>
      </c>
      <c r="C1979" s="29">
        <f t="shared" si="164"/>
        <v>6832.1</v>
      </c>
      <c r="D1979" s="29">
        <v>0</v>
      </c>
      <c r="E1979" s="144">
        <v>6787.3</v>
      </c>
      <c r="F1979" s="144">
        <v>44.8</v>
      </c>
      <c r="G1979" s="29">
        <v>0</v>
      </c>
    </row>
    <row r="1980" spans="1:7" ht="15" customHeight="1">
      <c r="A1980" s="38"/>
      <c r="B1980" s="36" t="s">
        <v>587</v>
      </c>
      <c r="C1980" s="29">
        <f>SUM(D1980:G1980)</f>
        <v>7194.2</v>
      </c>
      <c r="D1980" s="29">
        <v>0</v>
      </c>
      <c r="E1980" s="144">
        <v>7147</v>
      </c>
      <c r="F1980" s="144">
        <v>47.2</v>
      </c>
      <c r="G1980" s="29">
        <v>0</v>
      </c>
    </row>
    <row r="1981" spans="1:7" ht="15" customHeight="1">
      <c r="A1981" s="38"/>
      <c r="B1981" s="36" t="s">
        <v>588</v>
      </c>
      <c r="C1981" s="29">
        <f>SUM(D1981:G1981)</f>
        <v>7575.5</v>
      </c>
      <c r="D1981" s="29">
        <v>0</v>
      </c>
      <c r="E1981" s="144">
        <v>7525.8</v>
      </c>
      <c r="F1981" s="144">
        <v>49.7</v>
      </c>
      <c r="G1981" s="29">
        <v>0</v>
      </c>
    </row>
    <row r="1982" spans="1:7" ht="15" customHeight="1">
      <c r="A1982" s="39"/>
      <c r="B1982" s="36" t="s">
        <v>589</v>
      </c>
      <c r="C1982" s="29">
        <f>SUM(D1982:G1982)</f>
        <v>7977</v>
      </c>
      <c r="D1982" s="29">
        <v>0</v>
      </c>
      <c r="E1982" s="144">
        <v>7924.7</v>
      </c>
      <c r="F1982" s="144">
        <v>52.3</v>
      </c>
      <c r="G1982" s="29">
        <v>0</v>
      </c>
    </row>
    <row r="1983" spans="1:7" s="3" customFormat="1" ht="95.25" customHeight="1">
      <c r="A1983" s="43" t="s">
        <v>334</v>
      </c>
      <c r="B1983" s="134" t="s">
        <v>7</v>
      </c>
      <c r="C1983" s="29">
        <f>SUM(C1984:C1997)</f>
        <v>87294.5</v>
      </c>
      <c r="D1983" s="29">
        <f>SUM(D1984:D1997)</f>
        <v>0</v>
      </c>
      <c r="E1983" s="29">
        <f>SUM(E1984:E1997)</f>
        <v>87294.5</v>
      </c>
      <c r="F1983" s="29">
        <f>SUM(F1984:F1997)</f>
        <v>0</v>
      </c>
      <c r="G1983" s="29">
        <f>SUM(G1984:G1997)</f>
        <v>0</v>
      </c>
    </row>
    <row r="1984" spans="1:7" ht="15" customHeight="1">
      <c r="A1984" s="38"/>
      <c r="B1984" s="53" t="s">
        <v>296</v>
      </c>
      <c r="C1984" s="48">
        <f aca="true" t="shared" si="165" ref="C1984:C1994">SUM(D1984:G1984)</f>
        <v>12754.2</v>
      </c>
      <c r="D1984" s="48">
        <v>0</v>
      </c>
      <c r="E1984" s="48">
        <v>12754.2</v>
      </c>
      <c r="F1984" s="48">
        <v>0</v>
      </c>
      <c r="G1984" s="48">
        <v>0</v>
      </c>
    </row>
    <row r="1985" spans="1:7" ht="15" customHeight="1">
      <c r="A1985" s="38"/>
      <c r="B1985" s="36" t="s">
        <v>220</v>
      </c>
      <c r="C1985" s="29">
        <f t="shared" si="165"/>
        <v>13604.1</v>
      </c>
      <c r="D1985" s="29">
        <v>0</v>
      </c>
      <c r="E1985" s="29">
        <v>13604.1</v>
      </c>
      <c r="F1985" s="29">
        <v>0</v>
      </c>
      <c r="G1985" s="29">
        <v>0</v>
      </c>
    </row>
    <row r="1986" spans="1:7" ht="15" customHeight="1">
      <c r="A1986" s="38"/>
      <c r="B1986" s="36" t="s">
        <v>221</v>
      </c>
      <c r="C1986" s="29">
        <f t="shared" si="165"/>
        <v>14533.3</v>
      </c>
      <c r="D1986" s="29">
        <v>0</v>
      </c>
      <c r="E1986" s="29">
        <v>14533.3</v>
      </c>
      <c r="F1986" s="29">
        <v>0</v>
      </c>
      <c r="G1986" s="29">
        <v>0</v>
      </c>
    </row>
    <row r="1987" spans="1:7" ht="15" customHeight="1">
      <c r="A1987" s="38"/>
      <c r="B1987" s="36" t="s">
        <v>222</v>
      </c>
      <c r="C1987" s="29">
        <f t="shared" si="165"/>
        <v>3633.3</v>
      </c>
      <c r="D1987" s="29">
        <v>0</v>
      </c>
      <c r="E1987" s="29">
        <v>3633.3</v>
      </c>
      <c r="F1987" s="29">
        <v>0</v>
      </c>
      <c r="G1987" s="29">
        <v>0</v>
      </c>
    </row>
    <row r="1988" spans="1:7" ht="15" customHeight="1">
      <c r="A1988" s="38"/>
      <c r="B1988" s="36" t="s">
        <v>223</v>
      </c>
      <c r="C1988" s="29">
        <f t="shared" si="165"/>
        <v>7993.2</v>
      </c>
      <c r="D1988" s="29">
        <v>0</v>
      </c>
      <c r="E1988" s="29">
        <v>7993.2</v>
      </c>
      <c r="F1988" s="29">
        <v>0</v>
      </c>
      <c r="G1988" s="29">
        <v>0</v>
      </c>
    </row>
    <row r="1989" spans="1:7" ht="15" customHeight="1">
      <c r="A1989" s="38"/>
      <c r="B1989" s="36" t="s">
        <v>224</v>
      </c>
      <c r="C1989" s="29">
        <f t="shared" si="165"/>
        <v>15677</v>
      </c>
      <c r="D1989" s="29">
        <v>0</v>
      </c>
      <c r="E1989" s="29">
        <v>15677</v>
      </c>
      <c r="F1989" s="29">
        <v>0</v>
      </c>
      <c r="G1989" s="29">
        <v>0</v>
      </c>
    </row>
    <row r="1990" spans="1:7" ht="15" customHeight="1">
      <c r="A1990" s="38"/>
      <c r="B1990" s="36" t="s">
        <v>9</v>
      </c>
      <c r="C1990" s="29">
        <f t="shared" si="165"/>
        <v>16539.4</v>
      </c>
      <c r="D1990" s="29">
        <v>0</v>
      </c>
      <c r="E1990" s="29">
        <v>16539.4</v>
      </c>
      <c r="F1990" s="29">
        <v>0</v>
      </c>
      <c r="G1990" s="29">
        <v>0</v>
      </c>
    </row>
    <row r="1991" spans="1:7" ht="15" customHeight="1">
      <c r="A1991" s="38"/>
      <c r="B1991" s="36" t="s">
        <v>10</v>
      </c>
      <c r="C1991" s="29">
        <f t="shared" si="165"/>
        <v>2560</v>
      </c>
      <c r="D1991" s="29">
        <v>0</v>
      </c>
      <c r="E1991" s="29">
        <v>2560</v>
      </c>
      <c r="F1991" s="29">
        <v>0</v>
      </c>
      <c r="G1991" s="29">
        <v>0</v>
      </c>
    </row>
    <row r="1992" spans="1:7" ht="15" customHeight="1">
      <c r="A1992" s="38"/>
      <c r="B1992" s="36" t="s">
        <v>11</v>
      </c>
      <c r="C1992" s="29">
        <f t="shared" si="165"/>
        <v>0</v>
      </c>
      <c r="D1992" s="29">
        <v>0</v>
      </c>
      <c r="E1992" s="29">
        <v>0</v>
      </c>
      <c r="F1992" s="29">
        <v>0</v>
      </c>
      <c r="G1992" s="29">
        <v>0</v>
      </c>
    </row>
    <row r="1993" spans="1:7" ht="15" customHeight="1">
      <c r="A1993" s="38"/>
      <c r="B1993" s="36" t="s">
        <v>585</v>
      </c>
      <c r="C1993" s="29">
        <f t="shared" si="165"/>
        <v>0</v>
      </c>
      <c r="D1993" s="29">
        <v>0</v>
      </c>
      <c r="E1993" s="29">
        <v>0</v>
      </c>
      <c r="F1993" s="29">
        <v>0</v>
      </c>
      <c r="G1993" s="29">
        <v>0</v>
      </c>
    </row>
    <row r="1994" spans="1:7" ht="15" customHeight="1">
      <c r="A1994" s="38"/>
      <c r="B1994" s="36" t="s">
        <v>586</v>
      </c>
      <c r="C1994" s="29">
        <f t="shared" si="165"/>
        <v>0</v>
      </c>
      <c r="D1994" s="29">
        <v>0</v>
      </c>
      <c r="E1994" s="29">
        <v>0</v>
      </c>
      <c r="F1994" s="29">
        <v>0</v>
      </c>
      <c r="G1994" s="29">
        <v>0</v>
      </c>
    </row>
    <row r="1995" spans="1:7" ht="15" customHeight="1">
      <c r="A1995" s="38"/>
      <c r="B1995" s="36" t="s">
        <v>587</v>
      </c>
      <c r="C1995" s="29">
        <f>SUM(D1995:G1995)</f>
        <v>0</v>
      </c>
      <c r="D1995" s="29">
        <v>0</v>
      </c>
      <c r="E1995" s="29">
        <v>0</v>
      </c>
      <c r="F1995" s="29">
        <v>0</v>
      </c>
      <c r="G1995" s="29">
        <v>0</v>
      </c>
    </row>
    <row r="1996" spans="1:7" ht="15" customHeight="1">
      <c r="A1996" s="38"/>
      <c r="B1996" s="36" t="s">
        <v>588</v>
      </c>
      <c r="C1996" s="29">
        <f>SUM(D1996:G1996)</f>
        <v>0</v>
      </c>
      <c r="D1996" s="29">
        <v>0</v>
      </c>
      <c r="E1996" s="29">
        <v>0</v>
      </c>
      <c r="F1996" s="29">
        <v>0</v>
      </c>
      <c r="G1996" s="29">
        <v>0</v>
      </c>
    </row>
    <row r="1997" spans="1:7" ht="15" customHeight="1">
      <c r="A1997" s="39"/>
      <c r="B1997" s="36" t="s">
        <v>589</v>
      </c>
      <c r="C1997" s="29">
        <f>SUM(D1997:G1997)</f>
        <v>0</v>
      </c>
      <c r="D1997" s="29">
        <v>0</v>
      </c>
      <c r="E1997" s="29">
        <v>0</v>
      </c>
      <c r="F1997" s="29">
        <v>0</v>
      </c>
      <c r="G1997" s="29">
        <v>0</v>
      </c>
    </row>
    <row r="1998" spans="1:7" s="3" customFormat="1" ht="33" customHeight="1">
      <c r="A1998" s="43" t="s">
        <v>345</v>
      </c>
      <c r="B1998" s="44" t="s">
        <v>45</v>
      </c>
      <c r="C1998" s="29">
        <f>SUM(C1999:C2012)</f>
        <v>904.7</v>
      </c>
      <c r="D1998" s="29">
        <f>SUM(D1999:D2012)</f>
        <v>0</v>
      </c>
      <c r="E1998" s="29">
        <f>SUM(E1999:E2012)</f>
        <v>804.7</v>
      </c>
      <c r="F1998" s="29">
        <f>SUM(F1999:F2012)</f>
        <v>100</v>
      </c>
      <c r="G1998" s="29">
        <f>SUM(G1999:G2012)</f>
        <v>0</v>
      </c>
    </row>
    <row r="1999" spans="1:7" ht="15" customHeight="1">
      <c r="A1999" s="38"/>
      <c r="B1999" s="36" t="s">
        <v>296</v>
      </c>
      <c r="C1999" s="29">
        <f aca="true" t="shared" si="166" ref="C1999:C2009">SUM(D1999:G1999)</f>
        <v>0</v>
      </c>
      <c r="D1999" s="29">
        <v>0</v>
      </c>
      <c r="E1999" s="29">
        <v>0</v>
      </c>
      <c r="F1999" s="29">
        <v>0</v>
      </c>
      <c r="G1999" s="29">
        <v>0</v>
      </c>
    </row>
    <row r="2000" spans="1:7" ht="15" customHeight="1">
      <c r="A2000" s="38"/>
      <c r="B2000" s="36" t="s">
        <v>220</v>
      </c>
      <c r="C2000" s="29">
        <f t="shared" si="166"/>
        <v>0</v>
      </c>
      <c r="D2000" s="29">
        <v>0</v>
      </c>
      <c r="E2000" s="29">
        <v>0</v>
      </c>
      <c r="F2000" s="29">
        <v>0</v>
      </c>
      <c r="G2000" s="29">
        <v>0</v>
      </c>
    </row>
    <row r="2001" spans="1:7" ht="15" customHeight="1">
      <c r="A2001" s="38"/>
      <c r="B2001" s="36" t="s">
        <v>221</v>
      </c>
      <c r="C2001" s="29">
        <f t="shared" si="166"/>
        <v>48</v>
      </c>
      <c r="D2001" s="29">
        <v>0</v>
      </c>
      <c r="E2001" s="29">
        <v>40</v>
      </c>
      <c r="F2001" s="29">
        <v>8</v>
      </c>
      <c r="G2001" s="29">
        <v>0</v>
      </c>
    </row>
    <row r="2002" spans="1:7" ht="15" customHeight="1">
      <c r="A2002" s="38"/>
      <c r="B2002" s="36" t="s">
        <v>222</v>
      </c>
      <c r="C2002" s="29">
        <f t="shared" si="166"/>
        <v>188.8</v>
      </c>
      <c r="D2002" s="29">
        <v>0</v>
      </c>
      <c r="E2002" s="29">
        <v>128.8</v>
      </c>
      <c r="F2002" s="29">
        <v>60</v>
      </c>
      <c r="G2002" s="29">
        <v>0</v>
      </c>
    </row>
    <row r="2003" spans="1:7" ht="15" customHeight="1">
      <c r="A2003" s="38"/>
      <c r="B2003" s="36" t="s">
        <v>223</v>
      </c>
      <c r="C2003" s="29">
        <f t="shared" si="166"/>
        <v>667.9</v>
      </c>
      <c r="D2003" s="29">
        <v>0</v>
      </c>
      <c r="E2003" s="29">
        <v>635.9</v>
      </c>
      <c r="F2003" s="29">
        <v>32</v>
      </c>
      <c r="G2003" s="29">
        <v>0</v>
      </c>
    </row>
    <row r="2004" spans="1:7" ht="15" customHeight="1">
      <c r="A2004" s="38"/>
      <c r="B2004" s="36" t="s">
        <v>224</v>
      </c>
      <c r="C2004" s="29">
        <f t="shared" si="166"/>
        <v>0</v>
      </c>
      <c r="D2004" s="29">
        <v>0</v>
      </c>
      <c r="E2004" s="29">
        <v>0</v>
      </c>
      <c r="F2004" s="29">
        <v>0</v>
      </c>
      <c r="G2004" s="29">
        <v>0</v>
      </c>
    </row>
    <row r="2005" spans="1:7" ht="15" customHeight="1">
      <c r="A2005" s="38"/>
      <c r="B2005" s="36" t="s">
        <v>9</v>
      </c>
      <c r="C2005" s="29">
        <f t="shared" si="166"/>
        <v>0</v>
      </c>
      <c r="D2005" s="29">
        <v>0</v>
      </c>
      <c r="E2005" s="29">
        <v>0</v>
      </c>
      <c r="F2005" s="29">
        <v>0</v>
      </c>
      <c r="G2005" s="29">
        <v>0</v>
      </c>
    </row>
    <row r="2006" spans="1:7" ht="15" customHeight="1">
      <c r="A2006" s="38"/>
      <c r="B2006" s="36" t="s">
        <v>10</v>
      </c>
      <c r="C2006" s="29">
        <f t="shared" si="166"/>
        <v>0</v>
      </c>
      <c r="D2006" s="29">
        <v>0</v>
      </c>
      <c r="E2006" s="29">
        <v>0</v>
      </c>
      <c r="F2006" s="29">
        <v>0</v>
      </c>
      <c r="G2006" s="29">
        <v>0</v>
      </c>
    </row>
    <row r="2007" spans="1:7" ht="15" customHeight="1">
      <c r="A2007" s="38"/>
      <c r="B2007" s="36" t="s">
        <v>11</v>
      </c>
      <c r="C2007" s="29">
        <f t="shared" si="166"/>
        <v>0</v>
      </c>
      <c r="D2007" s="29">
        <v>0</v>
      </c>
      <c r="E2007" s="29">
        <v>0</v>
      </c>
      <c r="F2007" s="29">
        <v>0</v>
      </c>
      <c r="G2007" s="29">
        <v>0</v>
      </c>
    </row>
    <row r="2008" spans="1:7" ht="15" customHeight="1">
      <c r="A2008" s="38"/>
      <c r="B2008" s="36" t="s">
        <v>585</v>
      </c>
      <c r="C2008" s="29">
        <f t="shared" si="166"/>
        <v>0</v>
      </c>
      <c r="D2008" s="29">
        <v>0</v>
      </c>
      <c r="E2008" s="29">
        <v>0</v>
      </c>
      <c r="F2008" s="29">
        <v>0</v>
      </c>
      <c r="G2008" s="29">
        <v>0</v>
      </c>
    </row>
    <row r="2009" spans="1:7" ht="15" customHeight="1">
      <c r="A2009" s="38"/>
      <c r="B2009" s="36" t="s">
        <v>586</v>
      </c>
      <c r="C2009" s="29">
        <f t="shared" si="166"/>
        <v>0</v>
      </c>
      <c r="D2009" s="29">
        <v>0</v>
      </c>
      <c r="E2009" s="29">
        <v>0</v>
      </c>
      <c r="F2009" s="29">
        <v>0</v>
      </c>
      <c r="G2009" s="29">
        <v>0</v>
      </c>
    </row>
    <row r="2010" spans="1:7" ht="15" customHeight="1">
      <c r="A2010" s="38"/>
      <c r="B2010" s="36" t="s">
        <v>587</v>
      </c>
      <c r="C2010" s="29">
        <f>SUM(D2010:G2010)</f>
        <v>0</v>
      </c>
      <c r="D2010" s="29">
        <v>0</v>
      </c>
      <c r="E2010" s="29">
        <v>0</v>
      </c>
      <c r="F2010" s="29">
        <v>0</v>
      </c>
      <c r="G2010" s="29">
        <v>0</v>
      </c>
    </row>
    <row r="2011" spans="1:7" ht="15" customHeight="1">
      <c r="A2011" s="38"/>
      <c r="B2011" s="36" t="s">
        <v>588</v>
      </c>
      <c r="C2011" s="29">
        <f>SUM(D2011:G2011)</f>
        <v>0</v>
      </c>
      <c r="D2011" s="29">
        <v>0</v>
      </c>
      <c r="E2011" s="29">
        <v>0</v>
      </c>
      <c r="F2011" s="29">
        <v>0</v>
      </c>
      <c r="G2011" s="29">
        <v>0</v>
      </c>
    </row>
    <row r="2012" spans="1:7" ht="15" customHeight="1">
      <c r="A2012" s="39"/>
      <c r="B2012" s="36" t="s">
        <v>589</v>
      </c>
      <c r="C2012" s="29">
        <f>SUM(D2012:G2012)</f>
        <v>0</v>
      </c>
      <c r="D2012" s="29">
        <v>0</v>
      </c>
      <c r="E2012" s="29">
        <v>0</v>
      </c>
      <c r="F2012" s="29">
        <v>0</v>
      </c>
      <c r="G2012" s="29">
        <v>0</v>
      </c>
    </row>
    <row r="2013" spans="1:7" s="3" customFormat="1" ht="47.25" customHeight="1">
      <c r="A2013" s="43" t="s">
        <v>347</v>
      </c>
      <c r="B2013" s="44" t="s">
        <v>83</v>
      </c>
      <c r="C2013" s="29">
        <f>SUM(C2014:C2027)</f>
        <v>4014</v>
      </c>
      <c r="D2013" s="29">
        <f>SUM(D2014:D2027)</f>
        <v>0</v>
      </c>
      <c r="E2013" s="29">
        <f>SUM(E2014:E2027)</f>
        <v>2023.1</v>
      </c>
      <c r="F2013" s="29">
        <f>SUM(F2014:F2027)</f>
        <v>58.7</v>
      </c>
      <c r="G2013" s="29">
        <f>SUM(G2014:G2027)</f>
        <v>1932.2</v>
      </c>
    </row>
    <row r="2014" spans="1:7" ht="15" customHeight="1">
      <c r="A2014" s="38"/>
      <c r="B2014" s="36" t="s">
        <v>296</v>
      </c>
      <c r="C2014" s="29">
        <f aca="true" t="shared" si="167" ref="C2014:C2024">SUM(D2014:G2014)</f>
        <v>301.3</v>
      </c>
      <c r="D2014" s="29">
        <v>0</v>
      </c>
      <c r="E2014" s="29">
        <v>0</v>
      </c>
      <c r="F2014" s="29">
        <v>0</v>
      </c>
      <c r="G2014" s="29">
        <v>301.3</v>
      </c>
    </row>
    <row r="2015" spans="1:7" ht="15" customHeight="1">
      <c r="A2015" s="38"/>
      <c r="B2015" s="36" t="s">
        <v>220</v>
      </c>
      <c r="C2015" s="29">
        <f t="shared" si="167"/>
        <v>603.6</v>
      </c>
      <c r="D2015" s="29">
        <v>0</v>
      </c>
      <c r="E2015" s="29">
        <v>0</v>
      </c>
      <c r="F2015" s="29">
        <v>0</v>
      </c>
      <c r="G2015" s="29">
        <v>603.6</v>
      </c>
    </row>
    <row r="2016" spans="1:7" ht="15" customHeight="1">
      <c r="A2016" s="38"/>
      <c r="B2016" s="36" t="s">
        <v>221</v>
      </c>
      <c r="C2016" s="29">
        <f t="shared" si="167"/>
        <v>0</v>
      </c>
      <c r="D2016" s="29">
        <v>0</v>
      </c>
      <c r="E2016" s="29">
        <v>0</v>
      </c>
      <c r="F2016" s="29">
        <v>0</v>
      </c>
      <c r="G2016" s="29">
        <v>0</v>
      </c>
    </row>
    <row r="2017" spans="1:7" ht="15" customHeight="1">
      <c r="A2017" s="38"/>
      <c r="B2017" s="36" t="s">
        <v>222</v>
      </c>
      <c r="C2017" s="29">
        <f t="shared" si="167"/>
        <v>0</v>
      </c>
      <c r="D2017" s="29">
        <v>0</v>
      </c>
      <c r="E2017" s="29">
        <v>0</v>
      </c>
      <c r="F2017" s="29">
        <v>0</v>
      </c>
      <c r="G2017" s="29">
        <v>0</v>
      </c>
    </row>
    <row r="2018" spans="1:7" ht="15" customHeight="1">
      <c r="A2018" s="38"/>
      <c r="B2018" s="36" t="s">
        <v>223</v>
      </c>
      <c r="C2018" s="29">
        <f t="shared" si="167"/>
        <v>175.8</v>
      </c>
      <c r="D2018" s="29">
        <v>0</v>
      </c>
      <c r="E2018" s="29">
        <v>175.8</v>
      </c>
      <c r="F2018" s="29">
        <v>0</v>
      </c>
      <c r="G2018" s="29">
        <v>0</v>
      </c>
    </row>
    <row r="2019" spans="1:7" ht="15" customHeight="1">
      <c r="A2019" s="38"/>
      <c r="B2019" s="36" t="s">
        <v>224</v>
      </c>
      <c r="C2019" s="29">
        <f t="shared" si="167"/>
        <v>0</v>
      </c>
      <c r="D2019" s="29">
        <v>0</v>
      </c>
      <c r="E2019" s="29">
        <v>0</v>
      </c>
      <c r="F2019" s="29">
        <v>0</v>
      </c>
      <c r="G2019" s="29">
        <v>0</v>
      </c>
    </row>
    <row r="2020" spans="1:7" ht="15" customHeight="1">
      <c r="A2020" s="38"/>
      <c r="B2020" s="36" t="s">
        <v>9</v>
      </c>
      <c r="C2020" s="29">
        <f t="shared" si="167"/>
        <v>1059.8</v>
      </c>
      <c r="D2020" s="29">
        <v>0</v>
      </c>
      <c r="E2020" s="29">
        <v>1059.8</v>
      </c>
      <c r="F2020" s="29">
        <v>0</v>
      </c>
      <c r="G2020" s="29">
        <v>0</v>
      </c>
    </row>
    <row r="2021" spans="1:7" ht="15" customHeight="1">
      <c r="A2021" s="38"/>
      <c r="B2021" s="36" t="s">
        <v>10</v>
      </c>
      <c r="C2021" s="29">
        <f t="shared" si="167"/>
        <v>438</v>
      </c>
      <c r="D2021" s="29">
        <v>0</v>
      </c>
      <c r="E2021" s="29">
        <v>0</v>
      </c>
      <c r="F2021" s="29">
        <v>0</v>
      </c>
      <c r="G2021" s="29">
        <v>438</v>
      </c>
    </row>
    <row r="2022" spans="1:7" ht="15" customHeight="1">
      <c r="A2022" s="38"/>
      <c r="B2022" s="36" t="s">
        <v>11</v>
      </c>
      <c r="C2022" s="29">
        <f t="shared" si="167"/>
        <v>935.5</v>
      </c>
      <c r="D2022" s="29">
        <v>0</v>
      </c>
      <c r="E2022" s="29">
        <v>587.5</v>
      </c>
      <c r="F2022" s="29">
        <v>58.7</v>
      </c>
      <c r="G2022" s="29">
        <v>289.3</v>
      </c>
    </row>
    <row r="2023" spans="1:7" ht="15" customHeight="1">
      <c r="A2023" s="38"/>
      <c r="B2023" s="36" t="s">
        <v>585</v>
      </c>
      <c r="C2023" s="29">
        <f t="shared" si="167"/>
        <v>500</v>
      </c>
      <c r="D2023" s="29">
        <v>0</v>
      </c>
      <c r="E2023" s="29">
        <f>100+100</f>
        <v>200</v>
      </c>
      <c r="F2023" s="29">
        <v>0</v>
      </c>
      <c r="G2023" s="29">
        <v>300</v>
      </c>
    </row>
    <row r="2024" spans="1:7" ht="15" customHeight="1">
      <c r="A2024" s="38"/>
      <c r="B2024" s="36" t="s">
        <v>586</v>
      </c>
      <c r="C2024" s="29">
        <f t="shared" si="167"/>
        <v>0</v>
      </c>
      <c r="D2024" s="29">
        <v>0</v>
      </c>
      <c r="E2024" s="29">
        <v>0</v>
      </c>
      <c r="F2024" s="29">
        <v>0</v>
      </c>
      <c r="G2024" s="29">
        <v>0</v>
      </c>
    </row>
    <row r="2025" spans="1:7" ht="15" customHeight="1">
      <c r="A2025" s="38"/>
      <c r="B2025" s="36" t="s">
        <v>587</v>
      </c>
      <c r="C2025" s="29">
        <f>SUM(D2025:G2025)</f>
        <v>0</v>
      </c>
      <c r="D2025" s="29">
        <v>0</v>
      </c>
      <c r="E2025" s="29">
        <v>0</v>
      </c>
      <c r="F2025" s="29">
        <v>0</v>
      </c>
      <c r="G2025" s="29">
        <v>0</v>
      </c>
    </row>
    <row r="2026" spans="1:7" ht="15" customHeight="1">
      <c r="A2026" s="38"/>
      <c r="B2026" s="36" t="s">
        <v>588</v>
      </c>
      <c r="C2026" s="29">
        <f>SUM(D2026:G2026)</f>
        <v>0</v>
      </c>
      <c r="D2026" s="29">
        <v>0</v>
      </c>
      <c r="E2026" s="29">
        <v>0</v>
      </c>
      <c r="F2026" s="29">
        <v>0</v>
      </c>
      <c r="G2026" s="29">
        <v>0</v>
      </c>
    </row>
    <row r="2027" spans="1:7" ht="15" customHeight="1">
      <c r="A2027" s="39"/>
      <c r="B2027" s="36" t="s">
        <v>589</v>
      </c>
      <c r="C2027" s="29">
        <f>SUM(D2027:G2027)</f>
        <v>0</v>
      </c>
      <c r="D2027" s="29">
        <v>0</v>
      </c>
      <c r="E2027" s="29">
        <v>0</v>
      </c>
      <c r="F2027" s="29">
        <v>0</v>
      </c>
      <c r="G2027" s="29">
        <v>0</v>
      </c>
    </row>
    <row r="2028" spans="1:7" s="3" customFormat="1" ht="32.25" customHeight="1">
      <c r="A2028" s="43" t="s">
        <v>348</v>
      </c>
      <c r="B2028" s="134" t="s">
        <v>201</v>
      </c>
      <c r="C2028" s="29">
        <f>SUM(C2029:C2042)</f>
        <v>15422.299999999997</v>
      </c>
      <c r="D2028" s="29">
        <f>SUM(D2029:D2042)</f>
        <v>0</v>
      </c>
      <c r="E2028" s="29">
        <f>SUM(E2029:E2042)</f>
        <v>0</v>
      </c>
      <c r="F2028" s="29">
        <f>SUM(F2029:F2042)</f>
        <v>13542.299999999997</v>
      </c>
      <c r="G2028" s="29">
        <f>SUM(G2029:G2042)</f>
        <v>1880</v>
      </c>
    </row>
    <row r="2029" spans="1:7" ht="15" customHeight="1">
      <c r="A2029" s="38"/>
      <c r="B2029" s="53" t="s">
        <v>296</v>
      </c>
      <c r="C2029" s="29">
        <f aca="true" t="shared" si="168" ref="C2029:C2039">SUM(D2029:G2029)</f>
        <v>0</v>
      </c>
      <c r="D2029" s="29">
        <v>0</v>
      </c>
      <c r="E2029" s="29">
        <v>0</v>
      </c>
      <c r="F2029" s="29">
        <v>0</v>
      </c>
      <c r="G2029" s="29">
        <v>0</v>
      </c>
    </row>
    <row r="2030" spans="1:7" ht="15" customHeight="1">
      <c r="A2030" s="38"/>
      <c r="B2030" s="36" t="s">
        <v>220</v>
      </c>
      <c r="C2030" s="29">
        <f t="shared" si="168"/>
        <v>0</v>
      </c>
      <c r="D2030" s="29">
        <v>0</v>
      </c>
      <c r="E2030" s="29">
        <v>0</v>
      </c>
      <c r="F2030" s="29">
        <v>0</v>
      </c>
      <c r="G2030" s="29">
        <v>0</v>
      </c>
    </row>
    <row r="2031" spans="1:7" ht="15" customHeight="1">
      <c r="A2031" s="38"/>
      <c r="B2031" s="36" t="s">
        <v>221</v>
      </c>
      <c r="C2031" s="29">
        <f t="shared" si="168"/>
        <v>0</v>
      </c>
      <c r="D2031" s="29">
        <v>0</v>
      </c>
      <c r="E2031" s="29">
        <v>0</v>
      </c>
      <c r="F2031" s="29">
        <v>0</v>
      </c>
      <c r="G2031" s="29">
        <v>0</v>
      </c>
    </row>
    <row r="2032" spans="1:7" ht="15" customHeight="1">
      <c r="A2032" s="38"/>
      <c r="B2032" s="36" t="s">
        <v>222</v>
      </c>
      <c r="C2032" s="29">
        <f t="shared" si="168"/>
        <v>101.3</v>
      </c>
      <c r="D2032" s="29">
        <v>0</v>
      </c>
      <c r="E2032" s="29">
        <v>0</v>
      </c>
      <c r="F2032" s="29">
        <v>101.3</v>
      </c>
      <c r="G2032" s="29">
        <v>0</v>
      </c>
    </row>
    <row r="2033" spans="1:7" ht="15" customHeight="1">
      <c r="A2033" s="38"/>
      <c r="B2033" s="36" t="s">
        <v>223</v>
      </c>
      <c r="C2033" s="29">
        <f t="shared" si="168"/>
        <v>2349.6</v>
      </c>
      <c r="D2033" s="29">
        <v>0</v>
      </c>
      <c r="E2033" s="29">
        <v>0</v>
      </c>
      <c r="F2033" s="29">
        <v>2349.6</v>
      </c>
      <c r="G2033" s="29">
        <v>0</v>
      </c>
    </row>
    <row r="2034" spans="1:7" ht="15" customHeight="1">
      <c r="A2034" s="38"/>
      <c r="B2034" s="36" t="s">
        <v>224</v>
      </c>
      <c r="C2034" s="29">
        <f t="shared" si="168"/>
        <v>2420</v>
      </c>
      <c r="D2034" s="29">
        <v>0</v>
      </c>
      <c r="E2034" s="29">
        <v>0</v>
      </c>
      <c r="F2034" s="29">
        <v>1950</v>
      </c>
      <c r="G2034" s="29">
        <v>470</v>
      </c>
    </row>
    <row r="2035" spans="1:7" ht="15" customHeight="1">
      <c r="A2035" s="38"/>
      <c r="B2035" s="36" t="s">
        <v>9</v>
      </c>
      <c r="C2035" s="29">
        <f t="shared" si="168"/>
        <v>1959.2</v>
      </c>
      <c r="D2035" s="29">
        <v>0</v>
      </c>
      <c r="E2035" s="29">
        <v>0</v>
      </c>
      <c r="F2035" s="29">
        <v>1509.2</v>
      </c>
      <c r="G2035" s="29">
        <v>450</v>
      </c>
    </row>
    <row r="2036" spans="1:7" ht="15" customHeight="1">
      <c r="A2036" s="38"/>
      <c r="B2036" s="36" t="s">
        <v>10</v>
      </c>
      <c r="C2036" s="29">
        <f t="shared" si="168"/>
        <v>1967.7</v>
      </c>
      <c r="D2036" s="29">
        <v>0</v>
      </c>
      <c r="E2036" s="29">
        <v>0</v>
      </c>
      <c r="F2036" s="29">
        <v>1587.7</v>
      </c>
      <c r="G2036" s="29">
        <v>380</v>
      </c>
    </row>
    <row r="2037" spans="1:7" ht="15" customHeight="1">
      <c r="A2037" s="38"/>
      <c r="B2037" s="36" t="s">
        <v>11</v>
      </c>
      <c r="C2037" s="29">
        <f t="shared" si="168"/>
        <v>2156.9</v>
      </c>
      <c r="D2037" s="29">
        <v>0</v>
      </c>
      <c r="E2037" s="29">
        <v>0</v>
      </c>
      <c r="F2037" s="29">
        <v>1576.9</v>
      </c>
      <c r="G2037" s="29">
        <v>580</v>
      </c>
    </row>
    <row r="2038" spans="1:7" ht="15" customHeight="1">
      <c r="A2038" s="38"/>
      <c r="B2038" s="36" t="s">
        <v>585</v>
      </c>
      <c r="C2038" s="29">
        <f t="shared" si="168"/>
        <v>838.3</v>
      </c>
      <c r="D2038" s="29">
        <v>0</v>
      </c>
      <c r="E2038" s="29">
        <v>0</v>
      </c>
      <c r="F2038" s="29">
        <v>838.3</v>
      </c>
      <c r="G2038" s="29">
        <v>0</v>
      </c>
    </row>
    <row r="2039" spans="1:7" ht="15" customHeight="1">
      <c r="A2039" s="38"/>
      <c r="B2039" s="36" t="s">
        <v>586</v>
      </c>
      <c r="C2039" s="29">
        <f t="shared" si="168"/>
        <v>838.3</v>
      </c>
      <c r="D2039" s="29">
        <v>0</v>
      </c>
      <c r="E2039" s="29">
        <v>0</v>
      </c>
      <c r="F2039" s="29">
        <v>838.3</v>
      </c>
      <c r="G2039" s="29">
        <v>0</v>
      </c>
    </row>
    <row r="2040" spans="1:7" ht="15" customHeight="1">
      <c r="A2040" s="38"/>
      <c r="B2040" s="36" t="s">
        <v>587</v>
      </c>
      <c r="C2040" s="29">
        <f>SUM(D2040:G2040)</f>
        <v>882.7</v>
      </c>
      <c r="D2040" s="29">
        <v>0</v>
      </c>
      <c r="E2040" s="29">
        <v>0</v>
      </c>
      <c r="F2040" s="29">
        <v>882.7</v>
      </c>
      <c r="G2040" s="29">
        <v>0</v>
      </c>
    </row>
    <row r="2041" spans="1:7" ht="15" customHeight="1">
      <c r="A2041" s="38"/>
      <c r="B2041" s="36" t="s">
        <v>588</v>
      </c>
      <c r="C2041" s="29">
        <f>SUM(D2041:G2041)</f>
        <v>929.5</v>
      </c>
      <c r="D2041" s="29">
        <v>0</v>
      </c>
      <c r="E2041" s="29">
        <v>0</v>
      </c>
      <c r="F2041" s="29">
        <v>929.5</v>
      </c>
      <c r="G2041" s="29">
        <v>0</v>
      </c>
    </row>
    <row r="2042" spans="1:7" ht="15" customHeight="1">
      <c r="A2042" s="39"/>
      <c r="B2042" s="36" t="s">
        <v>589</v>
      </c>
      <c r="C2042" s="29">
        <f>SUM(D2042:G2042)</f>
        <v>978.8</v>
      </c>
      <c r="D2042" s="29">
        <v>0</v>
      </c>
      <c r="E2042" s="29">
        <v>0</v>
      </c>
      <c r="F2042" s="29">
        <v>978.8</v>
      </c>
      <c r="G2042" s="29">
        <v>0</v>
      </c>
    </row>
    <row r="2043" spans="1:7" s="3" customFormat="1" ht="16.5" customHeight="1">
      <c r="A2043" s="35"/>
      <c r="B2043" s="30" t="s">
        <v>73</v>
      </c>
      <c r="C2043" s="29">
        <f>SUM(C2044:C2057)</f>
        <v>3595572.1999999993</v>
      </c>
      <c r="D2043" s="29">
        <f>SUM(D2044:D2057)</f>
        <v>0</v>
      </c>
      <c r="E2043" s="29">
        <f>SUM(E2044:E2057)</f>
        <v>3480777.6999999997</v>
      </c>
      <c r="F2043" s="29">
        <f>SUM(F2044:F2057)</f>
        <v>110162.3</v>
      </c>
      <c r="G2043" s="29">
        <f>SUM(G2044:G2057)</f>
        <v>4632.2</v>
      </c>
    </row>
    <row r="2044" spans="1:7" ht="15" customHeight="1">
      <c r="A2044" s="38"/>
      <c r="B2044" s="36" t="s">
        <v>296</v>
      </c>
      <c r="C2044" s="29">
        <f aca="true" t="shared" si="169" ref="C2044:C2052">SUM(D2044:G2044)</f>
        <v>193900.9</v>
      </c>
      <c r="D2044" s="29">
        <f aca="true" t="shared" si="170" ref="D2044:G2057">D1924+D1939+D1954+D1969+D1984+D1999+D2014+D2029</f>
        <v>0</v>
      </c>
      <c r="E2044" s="29">
        <f t="shared" si="170"/>
        <v>183253.7</v>
      </c>
      <c r="F2044" s="29">
        <f t="shared" si="170"/>
        <v>10345.9</v>
      </c>
      <c r="G2044" s="29">
        <f t="shared" si="170"/>
        <v>301.3</v>
      </c>
    </row>
    <row r="2045" spans="1:7" ht="15" customHeight="1">
      <c r="A2045" s="38"/>
      <c r="B2045" s="36" t="s">
        <v>220</v>
      </c>
      <c r="C2045" s="29">
        <f t="shared" si="169"/>
        <v>216461</v>
      </c>
      <c r="D2045" s="29">
        <f t="shared" si="170"/>
        <v>0</v>
      </c>
      <c r="E2045" s="29">
        <f t="shared" si="170"/>
        <v>211220.5</v>
      </c>
      <c r="F2045" s="29">
        <f t="shared" si="170"/>
        <v>4636.9</v>
      </c>
      <c r="G2045" s="29">
        <f t="shared" si="170"/>
        <v>603.6</v>
      </c>
    </row>
    <row r="2046" spans="1:7" ht="15" customHeight="1">
      <c r="A2046" s="38"/>
      <c r="B2046" s="36" t="s">
        <v>221</v>
      </c>
      <c r="C2046" s="29">
        <f t="shared" si="169"/>
        <v>242322.3</v>
      </c>
      <c r="D2046" s="29">
        <f t="shared" si="170"/>
        <v>0</v>
      </c>
      <c r="E2046" s="29">
        <f t="shared" si="170"/>
        <v>235607.09999999998</v>
      </c>
      <c r="F2046" s="29">
        <f t="shared" si="170"/>
        <v>6715.200000000001</v>
      </c>
      <c r="G2046" s="29">
        <f t="shared" si="170"/>
        <v>0</v>
      </c>
    </row>
    <row r="2047" spans="1:7" ht="15" customHeight="1">
      <c r="A2047" s="38"/>
      <c r="B2047" s="36" t="s">
        <v>222</v>
      </c>
      <c r="C2047" s="29">
        <f t="shared" si="169"/>
        <v>205692.39999999997</v>
      </c>
      <c r="D2047" s="29">
        <f t="shared" si="170"/>
        <v>0</v>
      </c>
      <c r="E2047" s="29">
        <f t="shared" si="170"/>
        <v>198047.89999999997</v>
      </c>
      <c r="F2047" s="29">
        <f t="shared" si="170"/>
        <v>7644.500000000001</v>
      </c>
      <c r="G2047" s="29">
        <f t="shared" si="170"/>
        <v>0</v>
      </c>
    </row>
    <row r="2048" spans="1:7" ht="15" customHeight="1">
      <c r="A2048" s="38"/>
      <c r="B2048" s="36" t="s">
        <v>223</v>
      </c>
      <c r="C2048" s="29">
        <f t="shared" si="169"/>
        <v>233337</v>
      </c>
      <c r="D2048" s="29">
        <f t="shared" si="170"/>
        <v>0</v>
      </c>
      <c r="E2048" s="29">
        <f t="shared" si="170"/>
        <v>225256.6</v>
      </c>
      <c r="F2048" s="29">
        <f t="shared" si="170"/>
        <v>8080.4</v>
      </c>
      <c r="G2048" s="29">
        <f t="shared" si="170"/>
        <v>0</v>
      </c>
    </row>
    <row r="2049" spans="1:7" ht="15" customHeight="1">
      <c r="A2049" s="38"/>
      <c r="B2049" s="36" t="s">
        <v>224</v>
      </c>
      <c r="C2049" s="29">
        <f t="shared" si="169"/>
        <v>250709.99999999997</v>
      </c>
      <c r="D2049" s="29">
        <f t="shared" si="170"/>
        <v>0</v>
      </c>
      <c r="E2049" s="29">
        <f t="shared" si="170"/>
        <v>241247.09999999998</v>
      </c>
      <c r="F2049" s="29">
        <f t="shared" si="170"/>
        <v>8992.9</v>
      </c>
      <c r="G2049" s="29">
        <f t="shared" si="170"/>
        <v>470</v>
      </c>
    </row>
    <row r="2050" spans="1:7" ht="15" customHeight="1">
      <c r="A2050" s="38"/>
      <c r="B2050" s="36" t="s">
        <v>9</v>
      </c>
      <c r="C2050" s="29">
        <f t="shared" si="169"/>
        <v>274911.1</v>
      </c>
      <c r="D2050" s="29">
        <f t="shared" si="170"/>
        <v>0</v>
      </c>
      <c r="E2050" s="29">
        <f t="shared" si="170"/>
        <v>264595.6</v>
      </c>
      <c r="F2050" s="29">
        <f t="shared" si="170"/>
        <v>9465.5</v>
      </c>
      <c r="G2050" s="29">
        <f t="shared" si="170"/>
        <v>850</v>
      </c>
    </row>
    <row r="2051" spans="1:7" ht="15" customHeight="1">
      <c r="A2051" s="38"/>
      <c r="B2051" s="36" t="s">
        <v>10</v>
      </c>
      <c r="C2051" s="29">
        <f t="shared" si="169"/>
        <v>257331.2</v>
      </c>
      <c r="D2051" s="29">
        <f t="shared" si="170"/>
        <v>0</v>
      </c>
      <c r="E2051" s="29">
        <f t="shared" si="170"/>
        <v>247163.1</v>
      </c>
      <c r="F2051" s="29">
        <f t="shared" si="170"/>
        <v>9210.1</v>
      </c>
      <c r="G2051" s="29">
        <f t="shared" si="170"/>
        <v>958</v>
      </c>
    </row>
    <row r="2052" spans="1:7" ht="15" customHeight="1">
      <c r="A2052" s="38"/>
      <c r="B2052" s="36" t="s">
        <v>11</v>
      </c>
      <c r="C2052" s="29">
        <f t="shared" si="169"/>
        <v>265417.3</v>
      </c>
      <c r="D2052" s="29">
        <f t="shared" si="170"/>
        <v>0</v>
      </c>
      <c r="E2052" s="29">
        <f t="shared" si="170"/>
        <v>255833.80000000002</v>
      </c>
      <c r="F2052" s="29">
        <f t="shared" si="170"/>
        <v>8434.2</v>
      </c>
      <c r="G2052" s="29">
        <f t="shared" si="170"/>
        <v>1149.3</v>
      </c>
    </row>
    <row r="2053" spans="1:7" ht="15" customHeight="1">
      <c r="A2053" s="38"/>
      <c r="B2053" s="36" t="s">
        <v>585</v>
      </c>
      <c r="C2053" s="29">
        <f>SUM(D2053:G2053)</f>
        <v>273771.5</v>
      </c>
      <c r="D2053" s="29">
        <f t="shared" si="170"/>
        <v>0</v>
      </c>
      <c r="E2053" s="29">
        <f t="shared" si="170"/>
        <v>266338.1</v>
      </c>
      <c r="F2053" s="29">
        <f t="shared" si="170"/>
        <v>7133.400000000001</v>
      </c>
      <c r="G2053" s="29">
        <f t="shared" si="170"/>
        <v>300</v>
      </c>
    </row>
    <row r="2054" spans="1:7" ht="15" customHeight="1">
      <c r="A2054" s="38"/>
      <c r="B2054" s="36" t="s">
        <v>586</v>
      </c>
      <c r="C2054" s="29">
        <f>SUM(D2054:G2054)</f>
        <v>272952.8</v>
      </c>
      <c r="D2054" s="29">
        <f t="shared" si="170"/>
        <v>0</v>
      </c>
      <c r="E2054" s="29">
        <f t="shared" si="170"/>
        <v>266138.1</v>
      </c>
      <c r="F2054" s="29">
        <f t="shared" si="170"/>
        <v>6814.7</v>
      </c>
      <c r="G2054" s="29">
        <f t="shared" si="170"/>
        <v>0</v>
      </c>
    </row>
    <row r="2055" spans="1:7" ht="15" customHeight="1">
      <c r="A2055" s="38"/>
      <c r="B2055" s="36" t="s">
        <v>587</v>
      </c>
      <c r="C2055" s="29">
        <f>SUM(D2055:G2055)</f>
        <v>287419.19999999995</v>
      </c>
      <c r="D2055" s="29">
        <f t="shared" si="170"/>
        <v>0</v>
      </c>
      <c r="E2055" s="29">
        <f t="shared" si="170"/>
        <v>280243.39999999997</v>
      </c>
      <c r="F2055" s="29">
        <f t="shared" si="170"/>
        <v>7175.8</v>
      </c>
      <c r="G2055" s="29">
        <f t="shared" si="170"/>
        <v>0</v>
      </c>
    </row>
    <row r="2056" spans="1:7" ht="15" customHeight="1">
      <c r="A2056" s="38"/>
      <c r="B2056" s="36" t="s">
        <v>588</v>
      </c>
      <c r="C2056" s="29">
        <f>SUM(D2056:G2056)</f>
        <v>302652.39999999997</v>
      </c>
      <c r="D2056" s="29">
        <f t="shared" si="170"/>
        <v>0</v>
      </c>
      <c r="E2056" s="29">
        <f t="shared" si="170"/>
        <v>295096.3</v>
      </c>
      <c r="F2056" s="29">
        <f t="shared" si="170"/>
        <v>7556.1</v>
      </c>
      <c r="G2056" s="29">
        <f t="shared" si="170"/>
        <v>0</v>
      </c>
    </row>
    <row r="2057" spans="1:7" ht="15" customHeight="1">
      <c r="A2057" s="39"/>
      <c r="B2057" s="36" t="s">
        <v>589</v>
      </c>
      <c r="C2057" s="29">
        <f>SUM(D2057:G2057)</f>
        <v>318693.10000000003</v>
      </c>
      <c r="D2057" s="29">
        <f t="shared" si="170"/>
        <v>0</v>
      </c>
      <c r="E2057" s="29">
        <f t="shared" si="170"/>
        <v>310736.4</v>
      </c>
      <c r="F2057" s="29">
        <f t="shared" si="170"/>
        <v>7956.7</v>
      </c>
      <c r="G2057" s="29">
        <f t="shared" si="170"/>
        <v>0</v>
      </c>
    </row>
    <row r="2058" spans="1:7" ht="68.25" customHeight="1" hidden="1">
      <c r="A2058" s="49"/>
      <c r="B2058" s="121"/>
      <c r="C2058" s="50"/>
      <c r="D2058" s="50"/>
      <c r="E2058" s="50"/>
      <c r="F2058" s="50"/>
      <c r="G2058" s="50"/>
    </row>
    <row r="2059" spans="1:7" s="3" customFormat="1" ht="18" customHeight="1">
      <c r="A2059" s="25"/>
      <c r="B2059" s="197" t="s">
        <v>331</v>
      </c>
      <c r="C2059" s="198"/>
      <c r="D2059" s="198"/>
      <c r="E2059" s="198"/>
      <c r="F2059" s="198"/>
      <c r="G2059" s="199"/>
    </row>
    <row r="2060" spans="1:7" s="3" customFormat="1" ht="111.75" customHeight="1">
      <c r="A2060" s="43" t="s">
        <v>364</v>
      </c>
      <c r="B2060" s="44" t="s">
        <v>632</v>
      </c>
      <c r="C2060" s="29">
        <f>SUM(C2061:C2074)</f>
        <v>82858.70000000001</v>
      </c>
      <c r="D2060" s="29">
        <f>SUM(D2061:D2074)</f>
        <v>0</v>
      </c>
      <c r="E2060" s="29">
        <f>SUM(E2061:E2074)</f>
        <v>2814.8</v>
      </c>
      <c r="F2060" s="29">
        <f>SUM(F2061:F2074)</f>
        <v>78292</v>
      </c>
      <c r="G2060" s="29">
        <f>SUM(G2061:G2074)</f>
        <v>1751.9</v>
      </c>
    </row>
    <row r="2061" spans="1:7" ht="15" customHeight="1">
      <c r="A2061" s="38"/>
      <c r="B2061" s="36" t="s">
        <v>296</v>
      </c>
      <c r="C2061" s="29">
        <f aca="true" t="shared" si="171" ref="C2061:C2071">SUM(D2061:G2061)</f>
        <v>0</v>
      </c>
      <c r="D2061" s="29">
        <v>0</v>
      </c>
      <c r="E2061" s="29">
        <v>0</v>
      </c>
      <c r="F2061" s="29">
        <v>0</v>
      </c>
      <c r="G2061" s="29">
        <v>0</v>
      </c>
    </row>
    <row r="2062" spans="1:7" ht="15" customHeight="1">
      <c r="A2062" s="38"/>
      <c r="B2062" s="36" t="s">
        <v>220</v>
      </c>
      <c r="C2062" s="29">
        <f t="shared" si="171"/>
        <v>4473.8</v>
      </c>
      <c r="D2062" s="29">
        <v>0</v>
      </c>
      <c r="E2062" s="29">
        <v>0</v>
      </c>
      <c r="F2062" s="29">
        <v>4473.8</v>
      </c>
      <c r="G2062" s="29">
        <v>0</v>
      </c>
    </row>
    <row r="2063" spans="1:7" ht="15" customHeight="1">
      <c r="A2063" s="38"/>
      <c r="B2063" s="36" t="s">
        <v>221</v>
      </c>
      <c r="C2063" s="29">
        <f t="shared" si="171"/>
        <v>6023.9</v>
      </c>
      <c r="D2063" s="29">
        <v>0</v>
      </c>
      <c r="E2063" s="29">
        <v>0</v>
      </c>
      <c r="F2063" s="29">
        <v>6023.9</v>
      </c>
      <c r="G2063" s="29">
        <v>0</v>
      </c>
    </row>
    <row r="2064" spans="1:7" ht="15" customHeight="1">
      <c r="A2064" s="38"/>
      <c r="B2064" s="36" t="s">
        <v>222</v>
      </c>
      <c r="C2064" s="29">
        <f t="shared" si="171"/>
        <v>2697.3</v>
      </c>
      <c r="D2064" s="29">
        <v>0</v>
      </c>
      <c r="E2064" s="29">
        <v>0</v>
      </c>
      <c r="F2064" s="29">
        <v>2697.3</v>
      </c>
      <c r="G2064" s="29">
        <v>0</v>
      </c>
    </row>
    <row r="2065" spans="1:7" ht="15" customHeight="1">
      <c r="A2065" s="38"/>
      <c r="B2065" s="36" t="s">
        <v>223</v>
      </c>
      <c r="C2065" s="29">
        <f t="shared" si="171"/>
        <v>10436.300000000001</v>
      </c>
      <c r="D2065" s="29">
        <v>0</v>
      </c>
      <c r="E2065" s="29">
        <v>0</v>
      </c>
      <c r="F2065" s="29">
        <v>9498.1</v>
      </c>
      <c r="G2065" s="29">
        <v>938.2</v>
      </c>
    </row>
    <row r="2066" spans="1:7" ht="15" customHeight="1">
      <c r="A2066" s="38"/>
      <c r="B2066" s="36" t="s">
        <v>224</v>
      </c>
      <c r="C2066" s="29">
        <f t="shared" si="171"/>
        <v>10963</v>
      </c>
      <c r="D2066" s="29">
        <v>0</v>
      </c>
      <c r="E2066" s="29">
        <v>2814.8</v>
      </c>
      <c r="F2066" s="29">
        <v>7334.5</v>
      </c>
      <c r="G2066" s="29">
        <v>813.7</v>
      </c>
    </row>
    <row r="2067" spans="1:7" ht="15" customHeight="1">
      <c r="A2067" s="38"/>
      <c r="B2067" s="36" t="s">
        <v>9</v>
      </c>
      <c r="C2067" s="29">
        <f t="shared" si="171"/>
        <v>15516.3</v>
      </c>
      <c r="D2067" s="29">
        <v>0</v>
      </c>
      <c r="E2067" s="29">
        <v>0</v>
      </c>
      <c r="F2067" s="29">
        <v>15516.3</v>
      </c>
      <c r="G2067" s="29">
        <v>0</v>
      </c>
    </row>
    <row r="2068" spans="1:7" ht="15" customHeight="1">
      <c r="A2068" s="38"/>
      <c r="B2068" s="36" t="s">
        <v>10</v>
      </c>
      <c r="C2068" s="29">
        <f t="shared" si="171"/>
        <v>11951.400000000001</v>
      </c>
      <c r="D2068" s="29">
        <v>0</v>
      </c>
      <c r="E2068" s="29">
        <v>0</v>
      </c>
      <c r="F2068" s="29">
        <v>11951.400000000001</v>
      </c>
      <c r="G2068" s="29">
        <v>0</v>
      </c>
    </row>
    <row r="2069" spans="1:7" ht="15" customHeight="1">
      <c r="A2069" s="38"/>
      <c r="B2069" s="36" t="s">
        <v>11</v>
      </c>
      <c r="C2069" s="29">
        <f t="shared" si="171"/>
        <v>0</v>
      </c>
      <c r="D2069" s="29">
        <v>0</v>
      </c>
      <c r="E2069" s="29">
        <v>0</v>
      </c>
      <c r="F2069" s="29">
        <v>0</v>
      </c>
      <c r="G2069" s="29">
        <v>0</v>
      </c>
    </row>
    <row r="2070" spans="1:7" ht="15" customHeight="1">
      <c r="A2070" s="38"/>
      <c r="B2070" s="36" t="s">
        <v>585</v>
      </c>
      <c r="C2070" s="29">
        <f t="shared" si="171"/>
        <v>9458.9</v>
      </c>
      <c r="D2070" s="29">
        <v>0</v>
      </c>
      <c r="E2070" s="29">
        <v>0</v>
      </c>
      <c r="F2070" s="29">
        <f>9038.9+200+220</f>
        <v>9458.9</v>
      </c>
      <c r="G2070" s="29">
        <v>0</v>
      </c>
    </row>
    <row r="2071" spans="1:7" ht="15" customHeight="1">
      <c r="A2071" s="38"/>
      <c r="B2071" s="36" t="s">
        <v>586</v>
      </c>
      <c r="C2071" s="29">
        <f t="shared" si="171"/>
        <v>4077.8</v>
      </c>
      <c r="D2071" s="29">
        <v>0</v>
      </c>
      <c r="E2071" s="29">
        <v>0</v>
      </c>
      <c r="F2071" s="29">
        <f>200+220+41+1525+2000+91.8</f>
        <v>4077.8</v>
      </c>
      <c r="G2071" s="29">
        <v>0</v>
      </c>
    </row>
    <row r="2072" spans="1:7" ht="15" customHeight="1">
      <c r="A2072" s="38"/>
      <c r="B2072" s="36" t="s">
        <v>587</v>
      </c>
      <c r="C2072" s="29">
        <f>SUM(D2072:G2072)</f>
        <v>2420</v>
      </c>
      <c r="D2072" s="29">
        <v>0</v>
      </c>
      <c r="E2072" s="29">
        <v>0</v>
      </c>
      <c r="F2072" s="29">
        <f>200+220+2000</f>
        <v>2420</v>
      </c>
      <c r="G2072" s="29">
        <v>0</v>
      </c>
    </row>
    <row r="2073" spans="1:7" ht="15" customHeight="1">
      <c r="A2073" s="38"/>
      <c r="B2073" s="36" t="s">
        <v>588</v>
      </c>
      <c r="C2073" s="29">
        <f>SUM(D2073:G2073)</f>
        <v>2420</v>
      </c>
      <c r="D2073" s="29">
        <v>0</v>
      </c>
      <c r="E2073" s="29">
        <v>0</v>
      </c>
      <c r="F2073" s="29">
        <f>200+220+2000</f>
        <v>2420</v>
      </c>
      <c r="G2073" s="29">
        <v>0</v>
      </c>
    </row>
    <row r="2074" spans="1:7" ht="15" customHeight="1">
      <c r="A2074" s="39"/>
      <c r="B2074" s="36" t="s">
        <v>589</v>
      </c>
      <c r="C2074" s="29">
        <f>SUM(D2074:G2074)</f>
        <v>2420</v>
      </c>
      <c r="D2074" s="29">
        <v>0</v>
      </c>
      <c r="E2074" s="29">
        <v>0</v>
      </c>
      <c r="F2074" s="29">
        <f>200+220+2000</f>
        <v>2420</v>
      </c>
      <c r="G2074" s="29">
        <v>0</v>
      </c>
    </row>
    <row r="2075" spans="1:7" s="3" customFormat="1" ht="32.25" customHeight="1">
      <c r="A2075" s="43" t="s">
        <v>328</v>
      </c>
      <c r="B2075" s="44" t="s">
        <v>441</v>
      </c>
      <c r="C2075" s="29">
        <f>SUM(C2076:C2089)</f>
        <v>105300</v>
      </c>
      <c r="D2075" s="29">
        <f>SUM(D2076:D2089)</f>
        <v>105300</v>
      </c>
      <c r="E2075" s="29">
        <f>SUM(E2076:E2089)</f>
        <v>0</v>
      </c>
      <c r="F2075" s="29">
        <f>SUM(F2076:F2089)</f>
        <v>0</v>
      </c>
      <c r="G2075" s="29">
        <f>SUM(G2076:G2089)</f>
        <v>0</v>
      </c>
    </row>
    <row r="2076" spans="1:7" ht="15" customHeight="1">
      <c r="A2076" s="38"/>
      <c r="B2076" s="36" t="s">
        <v>296</v>
      </c>
      <c r="C2076" s="29">
        <f aca="true" t="shared" si="172" ref="C2076:C2086">SUM(D2076:G2076)</f>
        <v>0</v>
      </c>
      <c r="D2076" s="29">
        <v>0</v>
      </c>
      <c r="E2076" s="29">
        <v>0</v>
      </c>
      <c r="F2076" s="29">
        <v>0</v>
      </c>
      <c r="G2076" s="29">
        <v>0</v>
      </c>
    </row>
    <row r="2077" spans="1:7" ht="15" customHeight="1">
      <c r="A2077" s="38"/>
      <c r="B2077" s="36" t="s">
        <v>220</v>
      </c>
      <c r="C2077" s="29">
        <f t="shared" si="172"/>
        <v>0</v>
      </c>
      <c r="D2077" s="29">
        <v>0</v>
      </c>
      <c r="E2077" s="29">
        <v>0</v>
      </c>
      <c r="F2077" s="29">
        <v>0</v>
      </c>
      <c r="G2077" s="29">
        <v>0</v>
      </c>
    </row>
    <row r="2078" spans="1:7" ht="15" customHeight="1">
      <c r="A2078" s="38"/>
      <c r="B2078" s="36" t="s">
        <v>221</v>
      </c>
      <c r="C2078" s="29">
        <f t="shared" si="172"/>
        <v>0</v>
      </c>
      <c r="D2078" s="29">
        <v>0</v>
      </c>
      <c r="E2078" s="29">
        <v>0</v>
      </c>
      <c r="F2078" s="29">
        <v>0</v>
      </c>
      <c r="G2078" s="29">
        <v>0</v>
      </c>
    </row>
    <row r="2079" spans="1:7" ht="15" customHeight="1">
      <c r="A2079" s="38"/>
      <c r="B2079" s="36" t="s">
        <v>222</v>
      </c>
      <c r="C2079" s="29">
        <f t="shared" si="172"/>
        <v>0</v>
      </c>
      <c r="D2079" s="29">
        <v>0</v>
      </c>
      <c r="E2079" s="29">
        <v>0</v>
      </c>
      <c r="F2079" s="29">
        <v>0</v>
      </c>
      <c r="G2079" s="29">
        <v>0</v>
      </c>
    </row>
    <row r="2080" spans="1:7" ht="15" customHeight="1">
      <c r="A2080" s="38"/>
      <c r="B2080" s="36" t="s">
        <v>223</v>
      </c>
      <c r="C2080" s="29">
        <f t="shared" si="172"/>
        <v>0</v>
      </c>
      <c r="D2080" s="29">
        <v>0</v>
      </c>
      <c r="E2080" s="29">
        <v>0</v>
      </c>
      <c r="F2080" s="29">
        <v>0</v>
      </c>
      <c r="G2080" s="29">
        <v>0</v>
      </c>
    </row>
    <row r="2081" spans="1:7" ht="15" customHeight="1">
      <c r="A2081" s="38"/>
      <c r="B2081" s="36" t="s">
        <v>224</v>
      </c>
      <c r="C2081" s="29">
        <f t="shared" si="172"/>
        <v>105300</v>
      </c>
      <c r="D2081" s="29">
        <v>105300</v>
      </c>
      <c r="E2081" s="29">
        <v>0</v>
      </c>
      <c r="F2081" s="29">
        <v>0</v>
      </c>
      <c r="G2081" s="29">
        <v>0</v>
      </c>
    </row>
    <row r="2082" spans="1:7" ht="15" customHeight="1">
      <c r="A2082" s="38"/>
      <c r="B2082" s="36" t="s">
        <v>9</v>
      </c>
      <c r="C2082" s="29">
        <f t="shared" si="172"/>
        <v>0</v>
      </c>
      <c r="D2082" s="29">
        <v>0</v>
      </c>
      <c r="E2082" s="29">
        <v>0</v>
      </c>
      <c r="F2082" s="29">
        <v>0</v>
      </c>
      <c r="G2082" s="29">
        <v>0</v>
      </c>
    </row>
    <row r="2083" spans="1:7" ht="15" customHeight="1">
      <c r="A2083" s="38"/>
      <c r="B2083" s="36" t="s">
        <v>10</v>
      </c>
      <c r="C2083" s="29">
        <f t="shared" si="172"/>
        <v>0</v>
      </c>
      <c r="D2083" s="29">
        <v>0</v>
      </c>
      <c r="E2083" s="29">
        <v>0</v>
      </c>
      <c r="F2083" s="29">
        <v>0</v>
      </c>
      <c r="G2083" s="29">
        <v>0</v>
      </c>
    </row>
    <row r="2084" spans="1:7" ht="15" customHeight="1">
      <c r="A2084" s="38"/>
      <c r="B2084" s="36" t="s">
        <v>11</v>
      </c>
      <c r="C2084" s="29">
        <f t="shared" si="172"/>
        <v>0</v>
      </c>
      <c r="D2084" s="29">
        <v>0</v>
      </c>
      <c r="E2084" s="29">
        <v>0</v>
      </c>
      <c r="F2084" s="29">
        <v>0</v>
      </c>
      <c r="G2084" s="29">
        <v>0</v>
      </c>
    </row>
    <row r="2085" spans="1:7" ht="15" customHeight="1">
      <c r="A2085" s="38"/>
      <c r="B2085" s="36" t="s">
        <v>585</v>
      </c>
      <c r="C2085" s="29">
        <f t="shared" si="172"/>
        <v>0</v>
      </c>
      <c r="D2085" s="29">
        <v>0</v>
      </c>
      <c r="E2085" s="29">
        <v>0</v>
      </c>
      <c r="F2085" s="29">
        <v>0</v>
      </c>
      <c r="G2085" s="29">
        <v>0</v>
      </c>
    </row>
    <row r="2086" spans="1:7" ht="15" customHeight="1">
      <c r="A2086" s="38"/>
      <c r="B2086" s="36" t="s">
        <v>586</v>
      </c>
      <c r="C2086" s="29">
        <f t="shared" si="172"/>
        <v>0</v>
      </c>
      <c r="D2086" s="29">
        <v>0</v>
      </c>
      <c r="E2086" s="29">
        <v>0</v>
      </c>
      <c r="F2086" s="29">
        <v>0</v>
      </c>
      <c r="G2086" s="29">
        <v>0</v>
      </c>
    </row>
    <row r="2087" spans="1:7" ht="15" customHeight="1">
      <c r="A2087" s="38"/>
      <c r="B2087" s="36" t="s">
        <v>587</v>
      </c>
      <c r="C2087" s="29">
        <f>SUM(D2087:G2087)</f>
        <v>0</v>
      </c>
      <c r="D2087" s="29">
        <v>0</v>
      </c>
      <c r="E2087" s="29">
        <v>0</v>
      </c>
      <c r="F2087" s="29">
        <v>0</v>
      </c>
      <c r="G2087" s="29">
        <v>0</v>
      </c>
    </row>
    <row r="2088" spans="1:7" ht="15" customHeight="1">
      <c r="A2088" s="38"/>
      <c r="B2088" s="36" t="s">
        <v>588</v>
      </c>
      <c r="C2088" s="29">
        <f>SUM(D2088:G2088)</f>
        <v>0</v>
      </c>
      <c r="D2088" s="29">
        <v>0</v>
      </c>
      <c r="E2088" s="29">
        <v>0</v>
      </c>
      <c r="F2088" s="29">
        <v>0</v>
      </c>
      <c r="G2088" s="29">
        <v>0</v>
      </c>
    </row>
    <row r="2089" spans="1:7" ht="15" customHeight="1">
      <c r="A2089" s="39"/>
      <c r="B2089" s="36" t="s">
        <v>589</v>
      </c>
      <c r="C2089" s="29">
        <f>SUM(D2089:G2089)</f>
        <v>0</v>
      </c>
      <c r="D2089" s="29">
        <v>0</v>
      </c>
      <c r="E2089" s="29">
        <v>0</v>
      </c>
      <c r="F2089" s="29">
        <v>0</v>
      </c>
      <c r="G2089" s="29">
        <v>0</v>
      </c>
    </row>
    <row r="2090" spans="1:7" s="3" customFormat="1" ht="47.25" customHeight="1">
      <c r="A2090" s="43" t="s">
        <v>227</v>
      </c>
      <c r="B2090" s="44" t="s">
        <v>442</v>
      </c>
      <c r="C2090" s="29">
        <f>SUM(C2091:C2104)</f>
        <v>68298.61000000002</v>
      </c>
      <c r="D2090" s="29">
        <f>SUM(D2091:D2104)</f>
        <v>68298.61000000002</v>
      </c>
      <c r="E2090" s="29">
        <f>SUM(E2091:E2104)</f>
        <v>0</v>
      </c>
      <c r="F2090" s="29">
        <f>SUM(F2091:F2104)</f>
        <v>0</v>
      </c>
      <c r="G2090" s="29">
        <f>SUM(G2091:G2104)</f>
        <v>0</v>
      </c>
    </row>
    <row r="2091" spans="1:7" ht="15" customHeight="1">
      <c r="A2091" s="38"/>
      <c r="B2091" s="36" t="s">
        <v>296</v>
      </c>
      <c r="C2091" s="29">
        <f aca="true" t="shared" si="173" ref="C2091:C2101">SUM(D2091:G2091)</f>
        <v>0</v>
      </c>
      <c r="D2091" s="29">
        <v>0</v>
      </c>
      <c r="E2091" s="29">
        <v>0</v>
      </c>
      <c r="F2091" s="29">
        <v>0</v>
      </c>
      <c r="G2091" s="29">
        <v>0</v>
      </c>
    </row>
    <row r="2092" spans="1:7" ht="15" customHeight="1">
      <c r="A2092" s="38"/>
      <c r="B2092" s="36" t="s">
        <v>220</v>
      </c>
      <c r="C2092" s="29">
        <f t="shared" si="173"/>
        <v>8563.3</v>
      </c>
      <c r="D2092" s="29">
        <v>8563.3</v>
      </c>
      <c r="E2092" s="29">
        <v>0</v>
      </c>
      <c r="F2092" s="29">
        <v>0</v>
      </c>
      <c r="G2092" s="29">
        <v>0</v>
      </c>
    </row>
    <row r="2093" spans="1:7" ht="15" customHeight="1">
      <c r="A2093" s="38"/>
      <c r="B2093" s="36" t="s">
        <v>221</v>
      </c>
      <c r="C2093" s="29">
        <f t="shared" si="173"/>
        <v>9171.3</v>
      </c>
      <c r="D2093" s="29">
        <v>9171.3</v>
      </c>
      <c r="E2093" s="29">
        <v>0</v>
      </c>
      <c r="F2093" s="29">
        <v>0</v>
      </c>
      <c r="G2093" s="29">
        <v>0</v>
      </c>
    </row>
    <row r="2094" spans="1:7" ht="15" customHeight="1">
      <c r="A2094" s="38"/>
      <c r="B2094" s="36" t="s">
        <v>222</v>
      </c>
      <c r="C2094" s="29">
        <f t="shared" si="173"/>
        <v>25719.7</v>
      </c>
      <c r="D2094" s="29">
        <v>25719.7</v>
      </c>
      <c r="E2094" s="29">
        <v>0</v>
      </c>
      <c r="F2094" s="29">
        <v>0</v>
      </c>
      <c r="G2094" s="29">
        <v>0</v>
      </c>
    </row>
    <row r="2095" spans="1:7" ht="15" customHeight="1">
      <c r="A2095" s="38"/>
      <c r="B2095" s="36" t="s">
        <v>223</v>
      </c>
      <c r="C2095" s="29">
        <f t="shared" si="173"/>
        <v>1593</v>
      </c>
      <c r="D2095" s="29">
        <v>1593</v>
      </c>
      <c r="E2095" s="29">
        <v>0</v>
      </c>
      <c r="F2095" s="29">
        <v>0</v>
      </c>
      <c r="G2095" s="29">
        <v>0</v>
      </c>
    </row>
    <row r="2096" spans="1:7" ht="15" customHeight="1">
      <c r="A2096" s="38"/>
      <c r="B2096" s="36" t="s">
        <v>224</v>
      </c>
      <c r="C2096" s="29">
        <f t="shared" si="173"/>
        <v>2817.2</v>
      </c>
      <c r="D2096" s="29">
        <v>2817.2</v>
      </c>
      <c r="E2096" s="29">
        <v>0</v>
      </c>
      <c r="F2096" s="29">
        <v>0</v>
      </c>
      <c r="G2096" s="29">
        <v>0</v>
      </c>
    </row>
    <row r="2097" spans="1:7" ht="15" customHeight="1">
      <c r="A2097" s="38"/>
      <c r="B2097" s="36" t="s">
        <v>9</v>
      </c>
      <c r="C2097" s="29">
        <f t="shared" si="173"/>
        <v>784.8</v>
      </c>
      <c r="D2097" s="29">
        <v>784.8</v>
      </c>
      <c r="E2097" s="29">
        <v>0</v>
      </c>
      <c r="F2097" s="29">
        <v>0</v>
      </c>
      <c r="G2097" s="29">
        <v>0</v>
      </c>
    </row>
    <row r="2098" spans="1:7" ht="15" customHeight="1">
      <c r="A2098" s="38"/>
      <c r="B2098" s="36" t="s">
        <v>10</v>
      </c>
      <c r="C2098" s="29">
        <f t="shared" si="173"/>
        <v>7696.72</v>
      </c>
      <c r="D2098" s="29">
        <v>7696.72</v>
      </c>
      <c r="E2098" s="29">
        <v>0</v>
      </c>
      <c r="F2098" s="29">
        <v>0</v>
      </c>
      <c r="G2098" s="29">
        <v>0</v>
      </c>
    </row>
    <row r="2099" spans="1:7" ht="15" customHeight="1">
      <c r="A2099" s="38"/>
      <c r="B2099" s="36" t="s">
        <v>11</v>
      </c>
      <c r="C2099" s="29">
        <f t="shared" si="173"/>
        <v>6628.69</v>
      </c>
      <c r="D2099" s="29">
        <v>6628.69</v>
      </c>
      <c r="E2099" s="29">
        <v>0</v>
      </c>
      <c r="F2099" s="29">
        <v>0</v>
      </c>
      <c r="G2099" s="29">
        <v>0</v>
      </c>
    </row>
    <row r="2100" spans="1:7" ht="15" customHeight="1">
      <c r="A2100" s="38"/>
      <c r="B2100" s="36" t="s">
        <v>585</v>
      </c>
      <c r="C2100" s="29">
        <f t="shared" si="173"/>
        <v>875</v>
      </c>
      <c r="D2100" s="29">
        <v>875</v>
      </c>
      <c r="E2100" s="29">
        <v>0</v>
      </c>
      <c r="F2100" s="29">
        <v>0</v>
      </c>
      <c r="G2100" s="29">
        <v>0</v>
      </c>
    </row>
    <row r="2101" spans="1:7" ht="15" customHeight="1">
      <c r="A2101" s="38"/>
      <c r="B2101" s="36" t="s">
        <v>586</v>
      </c>
      <c r="C2101" s="29">
        <f t="shared" si="173"/>
        <v>513.4</v>
      </c>
      <c r="D2101" s="29">
        <v>513.4</v>
      </c>
      <c r="E2101" s="29">
        <v>0</v>
      </c>
      <c r="F2101" s="29">
        <v>0</v>
      </c>
      <c r="G2101" s="29">
        <v>0</v>
      </c>
    </row>
    <row r="2102" spans="1:7" ht="15" customHeight="1">
      <c r="A2102" s="38"/>
      <c r="B2102" s="36" t="s">
        <v>587</v>
      </c>
      <c r="C2102" s="29">
        <f>SUM(D2102:G2102)</f>
        <v>2700</v>
      </c>
      <c r="D2102" s="29">
        <v>2700</v>
      </c>
      <c r="E2102" s="29">
        <v>0</v>
      </c>
      <c r="F2102" s="29">
        <v>0</v>
      </c>
      <c r="G2102" s="29">
        <v>0</v>
      </c>
    </row>
    <row r="2103" spans="1:7" ht="15" customHeight="1">
      <c r="A2103" s="38"/>
      <c r="B2103" s="36" t="s">
        <v>588</v>
      </c>
      <c r="C2103" s="29">
        <f>SUM(D2103:G2103)</f>
        <v>708.8</v>
      </c>
      <c r="D2103" s="29">
        <v>708.8</v>
      </c>
      <c r="E2103" s="29">
        <v>0</v>
      </c>
      <c r="F2103" s="29">
        <v>0</v>
      </c>
      <c r="G2103" s="29">
        <v>0</v>
      </c>
    </row>
    <row r="2104" spans="1:7" ht="15" customHeight="1">
      <c r="A2104" s="39"/>
      <c r="B2104" s="36" t="s">
        <v>589</v>
      </c>
      <c r="C2104" s="29">
        <f>SUM(D2104:G2104)</f>
        <v>526.7</v>
      </c>
      <c r="D2104" s="29">
        <v>526.7</v>
      </c>
      <c r="E2104" s="29">
        <v>0</v>
      </c>
      <c r="F2104" s="29">
        <v>0</v>
      </c>
      <c r="G2104" s="29">
        <v>0</v>
      </c>
    </row>
    <row r="2105" spans="1:7" s="3" customFormat="1" ht="17.25" customHeight="1">
      <c r="A2105" s="43" t="s">
        <v>616</v>
      </c>
      <c r="B2105" s="44" t="s">
        <v>617</v>
      </c>
      <c r="C2105" s="29">
        <f>SUM(C2106:C2119)</f>
        <v>400</v>
      </c>
      <c r="D2105" s="29">
        <f>SUM(D2106:D2119)</f>
        <v>0</v>
      </c>
      <c r="E2105" s="29">
        <f>SUM(E2106:E2119)</f>
        <v>0</v>
      </c>
      <c r="F2105" s="29">
        <f>SUM(F2106:F2119)</f>
        <v>400</v>
      </c>
      <c r="G2105" s="29">
        <f>SUM(G2106:G2119)</f>
        <v>0</v>
      </c>
    </row>
    <row r="2106" spans="1:7" ht="15" customHeight="1">
      <c r="A2106" s="38"/>
      <c r="B2106" s="36" t="s">
        <v>296</v>
      </c>
      <c r="C2106" s="29">
        <f aca="true" t="shared" si="174" ref="C2106:C2116">SUM(D2106:G2106)</f>
        <v>0</v>
      </c>
      <c r="D2106" s="29">
        <v>0</v>
      </c>
      <c r="E2106" s="29">
        <v>0</v>
      </c>
      <c r="F2106" s="29">
        <v>0</v>
      </c>
      <c r="G2106" s="29">
        <v>0</v>
      </c>
    </row>
    <row r="2107" spans="1:7" ht="15" customHeight="1">
      <c r="A2107" s="38"/>
      <c r="B2107" s="36" t="s">
        <v>220</v>
      </c>
      <c r="C2107" s="29">
        <f t="shared" si="174"/>
        <v>0</v>
      </c>
      <c r="D2107" s="29">
        <v>0</v>
      </c>
      <c r="E2107" s="29">
        <v>0</v>
      </c>
      <c r="F2107" s="29">
        <v>0</v>
      </c>
      <c r="G2107" s="29">
        <v>0</v>
      </c>
    </row>
    <row r="2108" spans="1:7" ht="15" customHeight="1">
      <c r="A2108" s="38"/>
      <c r="B2108" s="36" t="s">
        <v>221</v>
      </c>
      <c r="C2108" s="29">
        <f t="shared" si="174"/>
        <v>0</v>
      </c>
      <c r="D2108" s="29">
        <v>0</v>
      </c>
      <c r="E2108" s="29">
        <v>0</v>
      </c>
      <c r="F2108" s="29">
        <v>0</v>
      </c>
      <c r="G2108" s="29">
        <v>0</v>
      </c>
    </row>
    <row r="2109" spans="1:7" ht="15" customHeight="1">
      <c r="A2109" s="38"/>
      <c r="B2109" s="36" t="s">
        <v>222</v>
      </c>
      <c r="C2109" s="29">
        <f t="shared" si="174"/>
        <v>0</v>
      </c>
      <c r="D2109" s="29">
        <v>0</v>
      </c>
      <c r="E2109" s="29">
        <v>0</v>
      </c>
      <c r="F2109" s="29">
        <v>0</v>
      </c>
      <c r="G2109" s="29">
        <v>0</v>
      </c>
    </row>
    <row r="2110" spans="1:7" ht="15" customHeight="1">
      <c r="A2110" s="38"/>
      <c r="B2110" s="36" t="s">
        <v>223</v>
      </c>
      <c r="C2110" s="29">
        <f t="shared" si="174"/>
        <v>0</v>
      </c>
      <c r="D2110" s="29">
        <v>0</v>
      </c>
      <c r="E2110" s="29">
        <v>0</v>
      </c>
      <c r="F2110" s="29">
        <v>0</v>
      </c>
      <c r="G2110" s="29">
        <v>0</v>
      </c>
    </row>
    <row r="2111" spans="1:7" ht="15" customHeight="1">
      <c r="A2111" s="38"/>
      <c r="B2111" s="36" t="s">
        <v>224</v>
      </c>
      <c r="C2111" s="29">
        <f t="shared" si="174"/>
        <v>0</v>
      </c>
      <c r="D2111" s="29">
        <v>0</v>
      </c>
      <c r="E2111" s="29">
        <v>0</v>
      </c>
      <c r="F2111" s="29">
        <v>0</v>
      </c>
      <c r="G2111" s="29">
        <v>0</v>
      </c>
    </row>
    <row r="2112" spans="1:7" ht="15" customHeight="1">
      <c r="A2112" s="38"/>
      <c r="B2112" s="36" t="s">
        <v>9</v>
      </c>
      <c r="C2112" s="29">
        <f t="shared" si="174"/>
        <v>0</v>
      </c>
      <c r="D2112" s="29">
        <v>0</v>
      </c>
      <c r="E2112" s="29">
        <v>0</v>
      </c>
      <c r="F2112" s="29">
        <v>0</v>
      </c>
      <c r="G2112" s="29">
        <v>0</v>
      </c>
    </row>
    <row r="2113" spans="1:7" ht="15" customHeight="1">
      <c r="A2113" s="38"/>
      <c r="B2113" s="36" t="s">
        <v>10</v>
      </c>
      <c r="C2113" s="29">
        <f t="shared" si="174"/>
        <v>0</v>
      </c>
      <c r="D2113" s="29">
        <v>0</v>
      </c>
      <c r="E2113" s="29">
        <v>0</v>
      </c>
      <c r="F2113" s="29">
        <v>0</v>
      </c>
      <c r="G2113" s="29">
        <v>0</v>
      </c>
    </row>
    <row r="2114" spans="1:7" ht="15" customHeight="1">
      <c r="A2114" s="38"/>
      <c r="B2114" s="36" t="s">
        <v>11</v>
      </c>
      <c r="C2114" s="29">
        <f t="shared" si="174"/>
        <v>0</v>
      </c>
      <c r="D2114" s="29">
        <v>0</v>
      </c>
      <c r="E2114" s="29">
        <v>0</v>
      </c>
      <c r="F2114" s="29">
        <v>0</v>
      </c>
      <c r="G2114" s="29">
        <v>0</v>
      </c>
    </row>
    <row r="2115" spans="1:7" ht="15" customHeight="1">
      <c r="A2115" s="38"/>
      <c r="B2115" s="36" t="s">
        <v>585</v>
      </c>
      <c r="C2115" s="29">
        <f t="shared" si="174"/>
        <v>0</v>
      </c>
      <c r="D2115" s="29">
        <v>0</v>
      </c>
      <c r="E2115" s="29">
        <v>0</v>
      </c>
      <c r="F2115" s="29">
        <v>0</v>
      </c>
      <c r="G2115" s="29">
        <v>0</v>
      </c>
    </row>
    <row r="2116" spans="1:7" ht="15" customHeight="1">
      <c r="A2116" s="38"/>
      <c r="B2116" s="36" t="s">
        <v>586</v>
      </c>
      <c r="C2116" s="29">
        <f t="shared" si="174"/>
        <v>400</v>
      </c>
      <c r="D2116" s="29">
        <v>0</v>
      </c>
      <c r="E2116" s="29">
        <v>0</v>
      </c>
      <c r="F2116" s="29">
        <v>400</v>
      </c>
      <c r="G2116" s="29">
        <v>0</v>
      </c>
    </row>
    <row r="2117" spans="1:7" ht="15" customHeight="1">
      <c r="A2117" s="38"/>
      <c r="B2117" s="36" t="s">
        <v>587</v>
      </c>
      <c r="C2117" s="29">
        <f>SUM(D2117:G2117)</f>
        <v>0</v>
      </c>
      <c r="D2117" s="29">
        <v>0</v>
      </c>
      <c r="E2117" s="29">
        <v>0</v>
      </c>
      <c r="F2117" s="29">
        <v>0</v>
      </c>
      <c r="G2117" s="29">
        <v>0</v>
      </c>
    </row>
    <row r="2118" spans="1:7" ht="15" customHeight="1">
      <c r="A2118" s="38"/>
      <c r="B2118" s="36" t="s">
        <v>588</v>
      </c>
      <c r="C2118" s="29">
        <f>SUM(D2118:G2118)</f>
        <v>0</v>
      </c>
      <c r="D2118" s="29">
        <v>0</v>
      </c>
      <c r="E2118" s="29">
        <v>0</v>
      </c>
      <c r="F2118" s="29">
        <v>0</v>
      </c>
      <c r="G2118" s="29">
        <v>0</v>
      </c>
    </row>
    <row r="2119" spans="1:7" ht="15" customHeight="1">
      <c r="A2119" s="39"/>
      <c r="B2119" s="36" t="s">
        <v>589</v>
      </c>
      <c r="C2119" s="29">
        <f>SUM(D2119:G2119)</f>
        <v>0</v>
      </c>
      <c r="D2119" s="29">
        <v>0</v>
      </c>
      <c r="E2119" s="29">
        <v>0</v>
      </c>
      <c r="F2119" s="29">
        <v>0</v>
      </c>
      <c r="G2119" s="29">
        <v>0</v>
      </c>
    </row>
    <row r="2120" spans="1:7" s="3" customFormat="1" ht="32.25" customHeight="1">
      <c r="A2120" s="43" t="s">
        <v>618</v>
      </c>
      <c r="B2120" s="44" t="s">
        <v>634</v>
      </c>
      <c r="C2120" s="29">
        <f>SUM(C2121:C2134)</f>
        <v>10547.5</v>
      </c>
      <c r="D2120" s="29">
        <f>SUM(D2121:D2134)</f>
        <v>0</v>
      </c>
      <c r="E2120" s="29">
        <f>SUM(E2121:E2134)</f>
        <v>0</v>
      </c>
      <c r="F2120" s="29">
        <f>SUM(F2121:F2134)</f>
        <v>10547.5</v>
      </c>
      <c r="G2120" s="29">
        <f>SUM(G2121:G2134)</f>
        <v>0</v>
      </c>
    </row>
    <row r="2121" spans="1:7" ht="15" customHeight="1">
      <c r="A2121" s="38"/>
      <c r="B2121" s="36" t="s">
        <v>296</v>
      </c>
      <c r="C2121" s="29">
        <f aca="true" t="shared" si="175" ref="C2121:C2131">SUM(D2121:G2121)</f>
        <v>0</v>
      </c>
      <c r="D2121" s="29">
        <v>0</v>
      </c>
      <c r="E2121" s="29">
        <v>0</v>
      </c>
      <c r="F2121" s="29">
        <v>0</v>
      </c>
      <c r="G2121" s="29">
        <v>0</v>
      </c>
    </row>
    <row r="2122" spans="1:7" ht="15" customHeight="1">
      <c r="A2122" s="38"/>
      <c r="B2122" s="36" t="s">
        <v>220</v>
      </c>
      <c r="C2122" s="29">
        <f t="shared" si="175"/>
        <v>0</v>
      </c>
      <c r="D2122" s="29">
        <v>0</v>
      </c>
      <c r="E2122" s="29">
        <v>0</v>
      </c>
      <c r="F2122" s="29">
        <v>0</v>
      </c>
      <c r="G2122" s="29">
        <v>0</v>
      </c>
    </row>
    <row r="2123" spans="1:7" ht="15" customHeight="1">
      <c r="A2123" s="38"/>
      <c r="B2123" s="36" t="s">
        <v>221</v>
      </c>
      <c r="C2123" s="29">
        <f t="shared" si="175"/>
        <v>0</v>
      </c>
      <c r="D2123" s="29">
        <v>0</v>
      </c>
      <c r="E2123" s="29">
        <v>0</v>
      </c>
      <c r="F2123" s="29">
        <v>0</v>
      </c>
      <c r="G2123" s="29">
        <v>0</v>
      </c>
    </row>
    <row r="2124" spans="1:7" ht="15" customHeight="1">
      <c r="A2124" s="38"/>
      <c r="B2124" s="36" t="s">
        <v>222</v>
      </c>
      <c r="C2124" s="29">
        <f t="shared" si="175"/>
        <v>0</v>
      </c>
      <c r="D2124" s="29">
        <v>0</v>
      </c>
      <c r="E2124" s="29">
        <v>0</v>
      </c>
      <c r="F2124" s="29">
        <v>0</v>
      </c>
      <c r="G2124" s="29">
        <v>0</v>
      </c>
    </row>
    <row r="2125" spans="1:7" ht="15" customHeight="1">
      <c r="A2125" s="38"/>
      <c r="B2125" s="36" t="s">
        <v>223</v>
      </c>
      <c r="C2125" s="29">
        <f t="shared" si="175"/>
        <v>0</v>
      </c>
      <c r="D2125" s="29">
        <v>0</v>
      </c>
      <c r="E2125" s="29">
        <v>0</v>
      </c>
      <c r="F2125" s="29">
        <v>0</v>
      </c>
      <c r="G2125" s="29">
        <v>0</v>
      </c>
    </row>
    <row r="2126" spans="1:7" ht="15" customHeight="1">
      <c r="A2126" s="38"/>
      <c r="B2126" s="36" t="s">
        <v>224</v>
      </c>
      <c r="C2126" s="29">
        <f t="shared" si="175"/>
        <v>0</v>
      </c>
      <c r="D2126" s="29">
        <v>0</v>
      </c>
      <c r="E2126" s="29">
        <v>0</v>
      </c>
      <c r="F2126" s="29">
        <v>0</v>
      </c>
      <c r="G2126" s="29">
        <v>0</v>
      </c>
    </row>
    <row r="2127" spans="1:7" ht="15" customHeight="1">
      <c r="A2127" s="38"/>
      <c r="B2127" s="36" t="s">
        <v>9</v>
      </c>
      <c r="C2127" s="29">
        <f t="shared" si="175"/>
        <v>0</v>
      </c>
      <c r="D2127" s="29">
        <v>0</v>
      </c>
      <c r="E2127" s="29">
        <v>0</v>
      </c>
      <c r="F2127" s="29">
        <v>0</v>
      </c>
      <c r="G2127" s="29">
        <v>0</v>
      </c>
    </row>
    <row r="2128" spans="1:7" ht="15" customHeight="1">
      <c r="A2128" s="38"/>
      <c r="B2128" s="36" t="s">
        <v>10</v>
      </c>
      <c r="C2128" s="29">
        <f t="shared" si="175"/>
        <v>0</v>
      </c>
      <c r="D2128" s="29">
        <v>0</v>
      </c>
      <c r="E2128" s="29">
        <v>0</v>
      </c>
      <c r="F2128" s="29">
        <v>0</v>
      </c>
      <c r="G2128" s="29">
        <v>0</v>
      </c>
    </row>
    <row r="2129" spans="1:7" ht="15" customHeight="1">
      <c r="A2129" s="38"/>
      <c r="B2129" s="36" t="s">
        <v>11</v>
      </c>
      <c r="C2129" s="29">
        <f t="shared" si="175"/>
        <v>0</v>
      </c>
      <c r="D2129" s="29">
        <v>0</v>
      </c>
      <c r="E2129" s="29">
        <v>0</v>
      </c>
      <c r="F2129" s="29">
        <v>0</v>
      </c>
      <c r="G2129" s="29">
        <v>0</v>
      </c>
    </row>
    <row r="2130" spans="1:7" ht="15" customHeight="1">
      <c r="A2130" s="38"/>
      <c r="B2130" s="36" t="s">
        <v>585</v>
      </c>
      <c r="C2130" s="29">
        <f t="shared" si="175"/>
        <v>2109.5</v>
      </c>
      <c r="D2130" s="29">
        <v>0</v>
      </c>
      <c r="E2130" s="29">
        <v>0</v>
      </c>
      <c r="F2130" s="29">
        <v>2109.5</v>
      </c>
      <c r="G2130" s="29">
        <v>0</v>
      </c>
    </row>
    <row r="2131" spans="1:7" ht="15" customHeight="1">
      <c r="A2131" s="38"/>
      <c r="B2131" s="36" t="s">
        <v>586</v>
      </c>
      <c r="C2131" s="29">
        <f t="shared" si="175"/>
        <v>2109.5</v>
      </c>
      <c r="D2131" s="29">
        <v>0</v>
      </c>
      <c r="E2131" s="29">
        <v>0</v>
      </c>
      <c r="F2131" s="29">
        <v>2109.5</v>
      </c>
      <c r="G2131" s="29">
        <v>0</v>
      </c>
    </row>
    <row r="2132" spans="1:7" ht="15" customHeight="1">
      <c r="A2132" s="38"/>
      <c r="B2132" s="36" t="s">
        <v>587</v>
      </c>
      <c r="C2132" s="29">
        <f>SUM(D2132:G2132)</f>
        <v>2109.5</v>
      </c>
      <c r="D2132" s="29">
        <v>0</v>
      </c>
      <c r="E2132" s="29">
        <v>0</v>
      </c>
      <c r="F2132" s="29">
        <v>2109.5</v>
      </c>
      <c r="G2132" s="29">
        <v>0</v>
      </c>
    </row>
    <row r="2133" spans="1:7" ht="15" customHeight="1">
      <c r="A2133" s="38"/>
      <c r="B2133" s="36" t="s">
        <v>588</v>
      </c>
      <c r="C2133" s="29">
        <f>SUM(D2133:G2133)</f>
        <v>2109.5</v>
      </c>
      <c r="D2133" s="29">
        <v>0</v>
      </c>
      <c r="E2133" s="29">
        <v>0</v>
      </c>
      <c r="F2133" s="29">
        <v>2109.5</v>
      </c>
      <c r="G2133" s="29">
        <v>0</v>
      </c>
    </row>
    <row r="2134" spans="1:7" ht="15" customHeight="1">
      <c r="A2134" s="39"/>
      <c r="B2134" s="36" t="s">
        <v>589</v>
      </c>
      <c r="C2134" s="29">
        <f>SUM(D2134:G2134)</f>
        <v>2109.5</v>
      </c>
      <c r="D2134" s="29">
        <v>0</v>
      </c>
      <c r="E2134" s="29">
        <v>0</v>
      </c>
      <c r="F2134" s="29">
        <v>2109.5</v>
      </c>
      <c r="G2134" s="29">
        <v>0</v>
      </c>
    </row>
    <row r="2135" spans="1:7" s="3" customFormat="1" ht="48.75" customHeight="1">
      <c r="A2135" s="35"/>
      <c r="B2135" s="26" t="s">
        <v>74</v>
      </c>
      <c r="C2135" s="29">
        <f>SUM(C2136:C2149)</f>
        <v>267404.81</v>
      </c>
      <c r="D2135" s="29">
        <f>SUM(D2136:D2149)</f>
        <v>173598.61</v>
      </c>
      <c r="E2135" s="29">
        <f>SUM(E2136:E2149)</f>
        <v>2814.8</v>
      </c>
      <c r="F2135" s="29">
        <f>SUM(F2136:F2149)</f>
        <v>89239.5</v>
      </c>
      <c r="G2135" s="29">
        <f>SUM(G2136:G2149)</f>
        <v>1751.9</v>
      </c>
    </row>
    <row r="2136" spans="1:7" ht="15" customHeight="1">
      <c r="A2136" s="38"/>
      <c r="B2136" s="36" t="s">
        <v>296</v>
      </c>
      <c r="C2136" s="29">
        <f aca="true" t="shared" si="176" ref="C2136:C2146">SUM(D2136:G2136)</f>
        <v>0</v>
      </c>
      <c r="D2136" s="29">
        <f aca="true" t="shared" si="177" ref="D2136:G2149">+D2061+D2091+D2076+D2106+D2121</f>
        <v>0</v>
      </c>
      <c r="E2136" s="29">
        <f t="shared" si="177"/>
        <v>0</v>
      </c>
      <c r="F2136" s="29">
        <f t="shared" si="177"/>
        <v>0</v>
      </c>
      <c r="G2136" s="29">
        <f t="shared" si="177"/>
        <v>0</v>
      </c>
    </row>
    <row r="2137" spans="1:7" ht="15" customHeight="1">
      <c r="A2137" s="38"/>
      <c r="B2137" s="36" t="s">
        <v>220</v>
      </c>
      <c r="C2137" s="29">
        <f t="shared" si="176"/>
        <v>13037.099999999999</v>
      </c>
      <c r="D2137" s="29">
        <f t="shared" si="177"/>
        <v>8563.3</v>
      </c>
      <c r="E2137" s="29">
        <f t="shared" si="177"/>
        <v>0</v>
      </c>
      <c r="F2137" s="29">
        <f t="shared" si="177"/>
        <v>4473.8</v>
      </c>
      <c r="G2137" s="29">
        <f t="shared" si="177"/>
        <v>0</v>
      </c>
    </row>
    <row r="2138" spans="1:7" ht="15" customHeight="1">
      <c r="A2138" s="38"/>
      <c r="B2138" s="36" t="s">
        <v>221</v>
      </c>
      <c r="C2138" s="29">
        <f t="shared" si="176"/>
        <v>15195.199999999999</v>
      </c>
      <c r="D2138" s="29">
        <f t="shared" si="177"/>
        <v>9171.3</v>
      </c>
      <c r="E2138" s="29">
        <f t="shared" si="177"/>
        <v>0</v>
      </c>
      <c r="F2138" s="29">
        <f t="shared" si="177"/>
        <v>6023.9</v>
      </c>
      <c r="G2138" s="29">
        <f t="shared" si="177"/>
        <v>0</v>
      </c>
    </row>
    <row r="2139" spans="1:7" ht="15" customHeight="1">
      <c r="A2139" s="38"/>
      <c r="B2139" s="36" t="s">
        <v>222</v>
      </c>
      <c r="C2139" s="29">
        <f t="shared" si="176"/>
        <v>28417</v>
      </c>
      <c r="D2139" s="29">
        <f t="shared" si="177"/>
        <v>25719.7</v>
      </c>
      <c r="E2139" s="29">
        <f t="shared" si="177"/>
        <v>0</v>
      </c>
      <c r="F2139" s="29">
        <f t="shared" si="177"/>
        <v>2697.3</v>
      </c>
      <c r="G2139" s="29">
        <f t="shared" si="177"/>
        <v>0</v>
      </c>
    </row>
    <row r="2140" spans="1:7" ht="15" customHeight="1">
      <c r="A2140" s="38"/>
      <c r="B2140" s="36" t="s">
        <v>223</v>
      </c>
      <c r="C2140" s="29">
        <f t="shared" si="176"/>
        <v>12029.300000000001</v>
      </c>
      <c r="D2140" s="29">
        <f t="shared" si="177"/>
        <v>1593</v>
      </c>
      <c r="E2140" s="29">
        <f t="shared" si="177"/>
        <v>0</v>
      </c>
      <c r="F2140" s="29">
        <f t="shared" si="177"/>
        <v>9498.1</v>
      </c>
      <c r="G2140" s="29">
        <f t="shared" si="177"/>
        <v>938.2</v>
      </c>
    </row>
    <row r="2141" spans="1:7" ht="15" customHeight="1">
      <c r="A2141" s="38"/>
      <c r="B2141" s="36" t="s">
        <v>224</v>
      </c>
      <c r="C2141" s="29">
        <f t="shared" si="176"/>
        <v>119080.2</v>
      </c>
      <c r="D2141" s="29">
        <f t="shared" si="177"/>
        <v>108117.2</v>
      </c>
      <c r="E2141" s="29">
        <f t="shared" si="177"/>
        <v>2814.8</v>
      </c>
      <c r="F2141" s="29">
        <f t="shared" si="177"/>
        <v>7334.5</v>
      </c>
      <c r="G2141" s="29">
        <f t="shared" si="177"/>
        <v>813.7</v>
      </c>
    </row>
    <row r="2142" spans="1:7" ht="15" customHeight="1">
      <c r="A2142" s="38"/>
      <c r="B2142" s="36" t="s">
        <v>9</v>
      </c>
      <c r="C2142" s="29">
        <f t="shared" si="176"/>
        <v>16301.099999999999</v>
      </c>
      <c r="D2142" s="29">
        <f t="shared" si="177"/>
        <v>784.8</v>
      </c>
      <c r="E2142" s="29">
        <f t="shared" si="177"/>
        <v>0</v>
      </c>
      <c r="F2142" s="29">
        <f t="shared" si="177"/>
        <v>15516.3</v>
      </c>
      <c r="G2142" s="29">
        <f t="shared" si="177"/>
        <v>0</v>
      </c>
    </row>
    <row r="2143" spans="1:7" ht="15" customHeight="1">
      <c r="A2143" s="38"/>
      <c r="B2143" s="36" t="s">
        <v>10</v>
      </c>
      <c r="C2143" s="29">
        <f t="shared" si="176"/>
        <v>19648.120000000003</v>
      </c>
      <c r="D2143" s="29">
        <f t="shared" si="177"/>
        <v>7696.72</v>
      </c>
      <c r="E2143" s="29">
        <f t="shared" si="177"/>
        <v>0</v>
      </c>
      <c r="F2143" s="29">
        <f t="shared" si="177"/>
        <v>11951.400000000001</v>
      </c>
      <c r="G2143" s="29">
        <f t="shared" si="177"/>
        <v>0</v>
      </c>
    </row>
    <row r="2144" spans="1:7" ht="15" customHeight="1">
      <c r="A2144" s="38"/>
      <c r="B2144" s="36" t="s">
        <v>11</v>
      </c>
      <c r="C2144" s="29">
        <f t="shared" si="176"/>
        <v>6628.69</v>
      </c>
      <c r="D2144" s="29">
        <f t="shared" si="177"/>
        <v>6628.69</v>
      </c>
      <c r="E2144" s="29">
        <f t="shared" si="177"/>
        <v>0</v>
      </c>
      <c r="F2144" s="29">
        <f t="shared" si="177"/>
        <v>0</v>
      </c>
      <c r="G2144" s="29">
        <f t="shared" si="177"/>
        <v>0</v>
      </c>
    </row>
    <row r="2145" spans="1:7" ht="15" customHeight="1">
      <c r="A2145" s="38"/>
      <c r="B2145" s="36" t="s">
        <v>585</v>
      </c>
      <c r="C2145" s="29">
        <f t="shared" si="176"/>
        <v>12443.4</v>
      </c>
      <c r="D2145" s="29">
        <f t="shared" si="177"/>
        <v>875</v>
      </c>
      <c r="E2145" s="29">
        <f t="shared" si="177"/>
        <v>0</v>
      </c>
      <c r="F2145" s="29">
        <f t="shared" si="177"/>
        <v>11568.4</v>
      </c>
      <c r="G2145" s="29">
        <f t="shared" si="177"/>
        <v>0</v>
      </c>
    </row>
    <row r="2146" spans="1:7" ht="15" customHeight="1">
      <c r="A2146" s="38"/>
      <c r="B2146" s="36" t="s">
        <v>586</v>
      </c>
      <c r="C2146" s="29">
        <f t="shared" si="176"/>
        <v>7100.7</v>
      </c>
      <c r="D2146" s="29">
        <f t="shared" si="177"/>
        <v>513.4</v>
      </c>
      <c r="E2146" s="29">
        <f t="shared" si="177"/>
        <v>0</v>
      </c>
      <c r="F2146" s="29">
        <f t="shared" si="177"/>
        <v>6587.3</v>
      </c>
      <c r="G2146" s="29">
        <f t="shared" si="177"/>
        <v>0</v>
      </c>
    </row>
    <row r="2147" spans="1:7" ht="15" customHeight="1">
      <c r="A2147" s="38"/>
      <c r="B2147" s="36" t="s">
        <v>587</v>
      </c>
      <c r="C2147" s="29">
        <f>SUM(D2147:G2147)</f>
        <v>7229.5</v>
      </c>
      <c r="D2147" s="29">
        <f t="shared" si="177"/>
        <v>2700</v>
      </c>
      <c r="E2147" s="29">
        <f t="shared" si="177"/>
        <v>0</v>
      </c>
      <c r="F2147" s="29">
        <f t="shared" si="177"/>
        <v>4529.5</v>
      </c>
      <c r="G2147" s="29">
        <f t="shared" si="177"/>
        <v>0</v>
      </c>
    </row>
    <row r="2148" spans="1:7" ht="15" customHeight="1">
      <c r="A2148" s="38"/>
      <c r="B2148" s="36" t="s">
        <v>588</v>
      </c>
      <c r="C2148" s="29">
        <f>SUM(D2148:G2148)</f>
        <v>5238.3</v>
      </c>
      <c r="D2148" s="29">
        <f t="shared" si="177"/>
        <v>708.8</v>
      </c>
      <c r="E2148" s="29">
        <f t="shared" si="177"/>
        <v>0</v>
      </c>
      <c r="F2148" s="29">
        <f t="shared" si="177"/>
        <v>4529.5</v>
      </c>
      <c r="G2148" s="29">
        <f t="shared" si="177"/>
        <v>0</v>
      </c>
    </row>
    <row r="2149" spans="1:7" ht="15" customHeight="1">
      <c r="A2149" s="39"/>
      <c r="B2149" s="36" t="s">
        <v>589</v>
      </c>
      <c r="C2149" s="29">
        <f>SUM(D2149:G2149)</f>
        <v>5056.2</v>
      </c>
      <c r="D2149" s="29">
        <f t="shared" si="177"/>
        <v>526.7</v>
      </c>
      <c r="E2149" s="29">
        <f t="shared" si="177"/>
        <v>0</v>
      </c>
      <c r="F2149" s="29">
        <f t="shared" si="177"/>
        <v>4529.5</v>
      </c>
      <c r="G2149" s="29">
        <f t="shared" si="177"/>
        <v>0</v>
      </c>
    </row>
    <row r="2150" spans="1:7" s="3" customFormat="1" ht="16.5" customHeight="1">
      <c r="A2150" s="25"/>
      <c r="B2150" s="197" t="s">
        <v>333</v>
      </c>
      <c r="C2150" s="198"/>
      <c r="D2150" s="198"/>
      <c r="E2150" s="198"/>
      <c r="F2150" s="198"/>
      <c r="G2150" s="199"/>
    </row>
    <row r="2151" spans="1:7" s="3" customFormat="1" ht="95.25" customHeight="1">
      <c r="A2151" s="43" t="s">
        <v>228</v>
      </c>
      <c r="B2151" s="44" t="s">
        <v>661</v>
      </c>
      <c r="C2151" s="29">
        <f>SUM(C2152:C2165)</f>
        <v>16498.5</v>
      </c>
      <c r="D2151" s="29">
        <f>SUM(D2152:D2165)</f>
        <v>0</v>
      </c>
      <c r="E2151" s="29">
        <f>SUM(E2152:E2165)</f>
        <v>0</v>
      </c>
      <c r="F2151" s="29">
        <f>SUM(F2152:F2165)</f>
        <v>7932.600000000002</v>
      </c>
      <c r="G2151" s="29">
        <f>SUM(G2152:G2165)</f>
        <v>8565.9</v>
      </c>
    </row>
    <row r="2152" spans="1:7" ht="15" customHeight="1">
      <c r="A2152" s="38"/>
      <c r="B2152" s="36" t="s">
        <v>296</v>
      </c>
      <c r="C2152" s="29">
        <f aca="true" t="shared" si="178" ref="C2152:C2162">SUM(D2152:G2152)</f>
        <v>0</v>
      </c>
      <c r="D2152" s="29">
        <v>0</v>
      </c>
      <c r="E2152" s="29">
        <v>0</v>
      </c>
      <c r="F2152" s="29">
        <v>0</v>
      </c>
      <c r="G2152" s="29">
        <v>0</v>
      </c>
    </row>
    <row r="2153" spans="1:7" ht="15" customHeight="1">
      <c r="A2153" s="38"/>
      <c r="B2153" s="36" t="s">
        <v>220</v>
      </c>
      <c r="C2153" s="29">
        <f t="shared" si="178"/>
        <v>0</v>
      </c>
      <c r="D2153" s="29">
        <v>0</v>
      </c>
      <c r="E2153" s="29">
        <v>0</v>
      </c>
      <c r="F2153" s="29">
        <v>0</v>
      </c>
      <c r="G2153" s="29">
        <v>0</v>
      </c>
    </row>
    <row r="2154" spans="1:7" ht="15" customHeight="1">
      <c r="A2154" s="38"/>
      <c r="B2154" s="36" t="s">
        <v>221</v>
      </c>
      <c r="C2154" s="29">
        <f t="shared" si="178"/>
        <v>0</v>
      </c>
      <c r="D2154" s="29">
        <v>0</v>
      </c>
      <c r="E2154" s="29">
        <v>0</v>
      </c>
      <c r="F2154" s="29">
        <v>0</v>
      </c>
      <c r="G2154" s="29">
        <v>0</v>
      </c>
    </row>
    <row r="2155" spans="1:7" ht="15" customHeight="1">
      <c r="A2155" s="38"/>
      <c r="B2155" s="36" t="s">
        <v>222</v>
      </c>
      <c r="C2155" s="29">
        <f t="shared" si="178"/>
        <v>4112.9</v>
      </c>
      <c r="D2155" s="29">
        <v>0</v>
      </c>
      <c r="E2155" s="29">
        <v>0</v>
      </c>
      <c r="F2155" s="29">
        <v>3312.9</v>
      </c>
      <c r="G2155" s="29">
        <v>800</v>
      </c>
    </row>
    <row r="2156" spans="1:7" ht="15" customHeight="1">
      <c r="A2156" s="38"/>
      <c r="B2156" s="36" t="s">
        <v>223</v>
      </c>
      <c r="C2156" s="29">
        <f t="shared" si="178"/>
        <v>2519.9</v>
      </c>
      <c r="D2156" s="29">
        <v>0</v>
      </c>
      <c r="E2156" s="29">
        <v>0</v>
      </c>
      <c r="F2156" s="29">
        <v>154</v>
      </c>
      <c r="G2156" s="29">
        <v>2365.9</v>
      </c>
    </row>
    <row r="2157" spans="1:7" ht="15" customHeight="1">
      <c r="A2157" s="38"/>
      <c r="B2157" s="36" t="s">
        <v>224</v>
      </c>
      <c r="C2157" s="29">
        <f t="shared" si="178"/>
        <v>600</v>
      </c>
      <c r="D2157" s="29">
        <v>0</v>
      </c>
      <c r="E2157" s="29">
        <v>0</v>
      </c>
      <c r="F2157" s="29">
        <v>0</v>
      </c>
      <c r="G2157" s="29">
        <v>600</v>
      </c>
    </row>
    <row r="2158" spans="1:7" ht="15" customHeight="1">
      <c r="A2158" s="38"/>
      <c r="B2158" s="36" t="s">
        <v>9</v>
      </c>
      <c r="C2158" s="29">
        <f t="shared" si="178"/>
        <v>735</v>
      </c>
      <c r="D2158" s="29">
        <v>0</v>
      </c>
      <c r="E2158" s="29">
        <v>0</v>
      </c>
      <c r="F2158" s="29">
        <v>135</v>
      </c>
      <c r="G2158" s="29">
        <v>600</v>
      </c>
    </row>
    <row r="2159" spans="1:7" ht="15" customHeight="1">
      <c r="A2159" s="38"/>
      <c r="B2159" s="36" t="s">
        <v>10</v>
      </c>
      <c r="C2159" s="29">
        <f t="shared" si="178"/>
        <v>4358.1</v>
      </c>
      <c r="D2159" s="29">
        <v>0</v>
      </c>
      <c r="E2159" s="29">
        <v>0</v>
      </c>
      <c r="F2159" s="29">
        <v>3758.1</v>
      </c>
      <c r="G2159" s="29">
        <v>600</v>
      </c>
    </row>
    <row r="2160" spans="1:7" ht="15" customHeight="1">
      <c r="A2160" s="38"/>
      <c r="B2160" s="36" t="s">
        <v>11</v>
      </c>
      <c r="C2160" s="29">
        <f t="shared" si="178"/>
        <v>612.1</v>
      </c>
      <c r="D2160" s="29">
        <v>0</v>
      </c>
      <c r="E2160" s="29">
        <v>0</v>
      </c>
      <c r="F2160" s="29">
        <v>12.1</v>
      </c>
      <c r="G2160" s="29">
        <v>600</v>
      </c>
    </row>
    <row r="2161" spans="1:7" ht="15" customHeight="1">
      <c r="A2161" s="38"/>
      <c r="B2161" s="36" t="s">
        <v>585</v>
      </c>
      <c r="C2161" s="29">
        <f t="shared" si="178"/>
        <v>712.1</v>
      </c>
      <c r="D2161" s="29">
        <v>0</v>
      </c>
      <c r="E2161" s="29">
        <v>0</v>
      </c>
      <c r="F2161" s="29">
        <v>112.1</v>
      </c>
      <c r="G2161" s="29">
        <v>600</v>
      </c>
    </row>
    <row r="2162" spans="1:7" ht="15" customHeight="1">
      <c r="A2162" s="38"/>
      <c r="B2162" s="36" t="s">
        <v>586</v>
      </c>
      <c r="C2162" s="29">
        <f t="shared" si="178"/>
        <v>712.1</v>
      </c>
      <c r="D2162" s="29">
        <v>0</v>
      </c>
      <c r="E2162" s="29">
        <v>0</v>
      </c>
      <c r="F2162" s="29">
        <v>112.1</v>
      </c>
      <c r="G2162" s="29">
        <v>600</v>
      </c>
    </row>
    <row r="2163" spans="1:7" ht="15" customHeight="1">
      <c r="A2163" s="38"/>
      <c r="B2163" s="36" t="s">
        <v>587</v>
      </c>
      <c r="C2163" s="29">
        <f>SUM(D2163:G2163)</f>
        <v>712.1</v>
      </c>
      <c r="D2163" s="29">
        <v>0</v>
      </c>
      <c r="E2163" s="29">
        <v>0</v>
      </c>
      <c r="F2163" s="29">
        <v>112.1</v>
      </c>
      <c r="G2163" s="29">
        <v>600</v>
      </c>
    </row>
    <row r="2164" spans="1:7" ht="15" customHeight="1">
      <c r="A2164" s="38"/>
      <c r="B2164" s="36" t="s">
        <v>588</v>
      </c>
      <c r="C2164" s="29">
        <f>SUM(D2164:G2164)</f>
        <v>712.1</v>
      </c>
      <c r="D2164" s="29">
        <v>0</v>
      </c>
      <c r="E2164" s="29">
        <v>0</v>
      </c>
      <c r="F2164" s="29">
        <v>112.1</v>
      </c>
      <c r="G2164" s="29">
        <v>600</v>
      </c>
    </row>
    <row r="2165" spans="1:7" ht="15" customHeight="1">
      <c r="A2165" s="39"/>
      <c r="B2165" s="36" t="s">
        <v>589</v>
      </c>
      <c r="C2165" s="29">
        <f>SUM(D2165:G2165)</f>
        <v>712.1</v>
      </c>
      <c r="D2165" s="29">
        <v>0</v>
      </c>
      <c r="E2165" s="29">
        <v>0</v>
      </c>
      <c r="F2165" s="29">
        <v>112.1</v>
      </c>
      <c r="G2165" s="29">
        <v>600</v>
      </c>
    </row>
    <row r="2166" spans="1:7" s="3" customFormat="1" ht="32.25" customHeight="1">
      <c r="A2166" s="43" t="s">
        <v>176</v>
      </c>
      <c r="B2166" s="44" t="s">
        <v>354</v>
      </c>
      <c r="C2166" s="29">
        <f>SUM(C2167:C2180)</f>
        <v>4594</v>
      </c>
      <c r="D2166" s="29">
        <f>SUM(D2167:D2180)</f>
        <v>3539</v>
      </c>
      <c r="E2166" s="29">
        <f>SUM(E2167:E2180)</f>
        <v>0</v>
      </c>
      <c r="F2166" s="29">
        <f>SUM(F2167:F2180)</f>
        <v>1055</v>
      </c>
      <c r="G2166" s="29">
        <f>SUM(G2167:G2180)</f>
        <v>0</v>
      </c>
    </row>
    <row r="2167" spans="1:7" ht="15" customHeight="1">
      <c r="A2167" s="38"/>
      <c r="B2167" s="36" t="s">
        <v>296</v>
      </c>
      <c r="C2167" s="29">
        <f aca="true" t="shared" si="179" ref="C2167:C2177">SUM(D2167:G2167)</f>
        <v>3539</v>
      </c>
      <c r="D2167" s="29">
        <v>3539</v>
      </c>
      <c r="E2167" s="29">
        <v>0</v>
      </c>
      <c r="F2167" s="29">
        <v>0</v>
      </c>
      <c r="G2167" s="29">
        <v>0</v>
      </c>
    </row>
    <row r="2168" spans="1:7" ht="15" customHeight="1">
      <c r="A2168" s="38"/>
      <c r="B2168" s="36" t="s">
        <v>220</v>
      </c>
      <c r="C2168" s="29">
        <f t="shared" si="179"/>
        <v>139.7</v>
      </c>
      <c r="D2168" s="29">
        <v>0</v>
      </c>
      <c r="E2168" s="29">
        <v>0</v>
      </c>
      <c r="F2168" s="29">
        <v>139.7</v>
      </c>
      <c r="G2168" s="29">
        <v>0</v>
      </c>
    </row>
    <row r="2169" spans="1:7" ht="15" customHeight="1">
      <c r="A2169" s="38"/>
      <c r="B2169" s="36" t="s">
        <v>221</v>
      </c>
      <c r="C2169" s="29">
        <f t="shared" si="179"/>
        <v>597.3</v>
      </c>
      <c r="D2169" s="29">
        <v>0</v>
      </c>
      <c r="E2169" s="29">
        <v>0</v>
      </c>
      <c r="F2169" s="29">
        <v>597.3</v>
      </c>
      <c r="G2169" s="29">
        <v>0</v>
      </c>
    </row>
    <row r="2170" spans="1:7" ht="15" customHeight="1">
      <c r="A2170" s="38"/>
      <c r="B2170" s="36" t="s">
        <v>222</v>
      </c>
      <c r="C2170" s="29">
        <f t="shared" si="179"/>
        <v>0</v>
      </c>
      <c r="D2170" s="29">
        <v>0</v>
      </c>
      <c r="E2170" s="29">
        <v>0</v>
      </c>
      <c r="F2170" s="29">
        <v>0</v>
      </c>
      <c r="G2170" s="29">
        <v>0</v>
      </c>
    </row>
    <row r="2171" spans="1:7" ht="15" customHeight="1">
      <c r="A2171" s="38"/>
      <c r="B2171" s="36" t="s">
        <v>223</v>
      </c>
      <c r="C2171" s="29">
        <f t="shared" si="179"/>
        <v>0</v>
      </c>
      <c r="D2171" s="29">
        <v>0</v>
      </c>
      <c r="E2171" s="29">
        <v>0</v>
      </c>
      <c r="F2171" s="29">
        <v>0</v>
      </c>
      <c r="G2171" s="29">
        <v>0</v>
      </c>
    </row>
    <row r="2172" spans="1:7" ht="15" customHeight="1">
      <c r="A2172" s="38"/>
      <c r="B2172" s="36" t="s">
        <v>224</v>
      </c>
      <c r="C2172" s="29">
        <f t="shared" si="179"/>
        <v>318</v>
      </c>
      <c r="D2172" s="29">
        <v>0</v>
      </c>
      <c r="E2172" s="29">
        <v>0</v>
      </c>
      <c r="F2172" s="29">
        <v>318</v>
      </c>
      <c r="G2172" s="29">
        <v>0</v>
      </c>
    </row>
    <row r="2173" spans="1:7" ht="15" customHeight="1">
      <c r="A2173" s="38"/>
      <c r="B2173" s="36" t="s">
        <v>9</v>
      </c>
      <c r="C2173" s="29">
        <f t="shared" si="179"/>
        <v>0</v>
      </c>
      <c r="D2173" s="29">
        <v>0</v>
      </c>
      <c r="E2173" s="29">
        <v>0</v>
      </c>
      <c r="F2173" s="29">
        <v>0</v>
      </c>
      <c r="G2173" s="29">
        <v>0</v>
      </c>
    </row>
    <row r="2174" spans="1:7" ht="15" customHeight="1">
      <c r="A2174" s="38"/>
      <c r="B2174" s="36" t="s">
        <v>10</v>
      </c>
      <c r="C2174" s="29">
        <f t="shared" si="179"/>
        <v>0</v>
      </c>
      <c r="D2174" s="29">
        <v>0</v>
      </c>
      <c r="E2174" s="29">
        <v>0</v>
      </c>
      <c r="F2174" s="29">
        <v>0</v>
      </c>
      <c r="G2174" s="29">
        <v>0</v>
      </c>
    </row>
    <row r="2175" spans="1:7" ht="15" customHeight="1">
      <c r="A2175" s="38"/>
      <c r="B2175" s="36" t="s">
        <v>11</v>
      </c>
      <c r="C2175" s="29">
        <f t="shared" si="179"/>
        <v>0</v>
      </c>
      <c r="D2175" s="29">
        <v>0</v>
      </c>
      <c r="E2175" s="29">
        <v>0</v>
      </c>
      <c r="F2175" s="29">
        <v>0</v>
      </c>
      <c r="G2175" s="29">
        <v>0</v>
      </c>
    </row>
    <row r="2176" spans="1:7" ht="15" customHeight="1">
      <c r="A2176" s="38"/>
      <c r="B2176" s="36" t="s">
        <v>585</v>
      </c>
      <c r="C2176" s="29">
        <f t="shared" si="179"/>
        <v>0</v>
      </c>
      <c r="D2176" s="29">
        <v>0</v>
      </c>
      <c r="E2176" s="29">
        <v>0</v>
      </c>
      <c r="F2176" s="29">
        <v>0</v>
      </c>
      <c r="G2176" s="29">
        <v>0</v>
      </c>
    </row>
    <row r="2177" spans="1:7" ht="15" customHeight="1">
      <c r="A2177" s="38"/>
      <c r="B2177" s="36" t="s">
        <v>586</v>
      </c>
      <c r="C2177" s="29">
        <f t="shared" si="179"/>
        <v>0</v>
      </c>
      <c r="D2177" s="29">
        <v>0</v>
      </c>
      <c r="E2177" s="29">
        <v>0</v>
      </c>
      <c r="F2177" s="29">
        <v>0</v>
      </c>
      <c r="G2177" s="29">
        <v>0</v>
      </c>
    </row>
    <row r="2178" spans="1:7" ht="15" customHeight="1">
      <c r="A2178" s="38"/>
      <c r="B2178" s="36" t="s">
        <v>587</v>
      </c>
      <c r="C2178" s="29">
        <f>SUM(D2178:G2178)</f>
        <v>0</v>
      </c>
      <c r="D2178" s="29">
        <v>0</v>
      </c>
      <c r="E2178" s="29">
        <v>0</v>
      </c>
      <c r="F2178" s="29">
        <v>0</v>
      </c>
      <c r="G2178" s="29">
        <v>0</v>
      </c>
    </row>
    <row r="2179" spans="1:7" ht="15" customHeight="1">
      <c r="A2179" s="38"/>
      <c r="B2179" s="36" t="s">
        <v>588</v>
      </c>
      <c r="C2179" s="29">
        <f>SUM(D2179:G2179)</f>
        <v>0</v>
      </c>
      <c r="D2179" s="29">
        <v>0</v>
      </c>
      <c r="E2179" s="29">
        <v>0</v>
      </c>
      <c r="F2179" s="29">
        <v>0</v>
      </c>
      <c r="G2179" s="29">
        <v>0</v>
      </c>
    </row>
    <row r="2180" spans="1:7" ht="15" customHeight="1">
      <c r="A2180" s="39"/>
      <c r="B2180" s="36" t="s">
        <v>589</v>
      </c>
      <c r="C2180" s="29">
        <f>SUM(D2180:G2180)</f>
        <v>0</v>
      </c>
      <c r="D2180" s="29">
        <v>0</v>
      </c>
      <c r="E2180" s="29">
        <v>0</v>
      </c>
      <c r="F2180" s="29">
        <v>0</v>
      </c>
      <c r="G2180" s="29">
        <v>0</v>
      </c>
    </row>
    <row r="2181" spans="1:7" s="3" customFormat="1" ht="16.5" customHeight="1">
      <c r="A2181" s="139" t="s">
        <v>178</v>
      </c>
      <c r="B2181" s="134" t="s">
        <v>583</v>
      </c>
      <c r="C2181" s="133"/>
      <c r="D2181" s="133"/>
      <c r="E2181" s="133"/>
      <c r="F2181" s="133"/>
      <c r="G2181" s="133"/>
    </row>
    <row r="2182" spans="1:7" ht="15" customHeight="1" hidden="1">
      <c r="A2182" s="25"/>
      <c r="B2182" s="36" t="s">
        <v>296</v>
      </c>
      <c r="C2182" s="29"/>
      <c r="D2182" s="29"/>
      <c r="E2182" s="29"/>
      <c r="F2182" s="29"/>
      <c r="G2182" s="29"/>
    </row>
    <row r="2183" spans="1:7" ht="15" customHeight="1" hidden="1">
      <c r="A2183" s="25"/>
      <c r="B2183" s="36" t="s">
        <v>220</v>
      </c>
      <c r="C2183" s="29"/>
      <c r="D2183" s="29"/>
      <c r="E2183" s="29"/>
      <c r="F2183" s="29"/>
      <c r="G2183" s="29"/>
    </row>
    <row r="2184" spans="1:7" ht="15" customHeight="1" hidden="1">
      <c r="A2184" s="25"/>
      <c r="B2184" s="36" t="s">
        <v>221</v>
      </c>
      <c r="C2184" s="29"/>
      <c r="D2184" s="29"/>
      <c r="E2184" s="29"/>
      <c r="F2184" s="29"/>
      <c r="G2184" s="29"/>
    </row>
    <row r="2185" spans="1:7" ht="15" customHeight="1" hidden="1">
      <c r="A2185" s="25"/>
      <c r="B2185" s="36" t="s">
        <v>222</v>
      </c>
      <c r="C2185" s="29"/>
      <c r="D2185" s="29"/>
      <c r="E2185" s="29"/>
      <c r="F2185" s="29"/>
      <c r="G2185" s="29"/>
    </row>
    <row r="2186" spans="1:7" ht="15" customHeight="1" hidden="1">
      <c r="A2186" s="25"/>
      <c r="B2186" s="36" t="s">
        <v>223</v>
      </c>
      <c r="C2186" s="29"/>
      <c r="D2186" s="29"/>
      <c r="E2186" s="29"/>
      <c r="F2186" s="29"/>
      <c r="G2186" s="29"/>
    </row>
    <row r="2187" spans="1:7" ht="15" customHeight="1" hidden="1">
      <c r="A2187" s="25"/>
      <c r="B2187" s="36" t="s">
        <v>224</v>
      </c>
      <c r="C2187" s="29"/>
      <c r="D2187" s="29"/>
      <c r="E2187" s="29"/>
      <c r="F2187" s="29"/>
      <c r="G2187" s="29"/>
    </row>
    <row r="2188" spans="1:7" ht="15" customHeight="1" hidden="1">
      <c r="A2188" s="25"/>
      <c r="B2188" s="36" t="s">
        <v>9</v>
      </c>
      <c r="C2188" s="29"/>
      <c r="D2188" s="29"/>
      <c r="E2188" s="29"/>
      <c r="F2188" s="29"/>
      <c r="G2188" s="29"/>
    </row>
    <row r="2189" spans="1:7" ht="15" customHeight="1" hidden="1">
      <c r="A2189" s="25"/>
      <c r="B2189" s="36" t="s">
        <v>10</v>
      </c>
      <c r="C2189" s="29"/>
      <c r="D2189" s="29"/>
      <c r="E2189" s="29"/>
      <c r="F2189" s="29"/>
      <c r="G2189" s="29"/>
    </row>
    <row r="2190" spans="1:7" ht="15" customHeight="1" hidden="1">
      <c r="A2190" s="25"/>
      <c r="B2190" s="36" t="s">
        <v>11</v>
      </c>
      <c r="C2190" s="29"/>
      <c r="D2190" s="29"/>
      <c r="E2190" s="29"/>
      <c r="F2190" s="29"/>
      <c r="G2190" s="29"/>
    </row>
    <row r="2191" spans="1:7" ht="15" customHeight="1" hidden="1">
      <c r="A2191" s="25"/>
      <c r="B2191" s="36" t="s">
        <v>585</v>
      </c>
      <c r="C2191" s="29">
        <f>SUM(D2191:G2191)</f>
        <v>0</v>
      </c>
      <c r="D2191" s="29">
        <v>0</v>
      </c>
      <c r="E2191" s="29">
        <v>0</v>
      </c>
      <c r="F2191" s="29">
        <v>0</v>
      </c>
      <c r="G2191" s="29">
        <v>0</v>
      </c>
    </row>
    <row r="2192" spans="1:7" ht="15" customHeight="1" hidden="1">
      <c r="A2192" s="25"/>
      <c r="B2192" s="36" t="s">
        <v>586</v>
      </c>
      <c r="C2192" s="29">
        <f>SUM(D2192:G2192)</f>
        <v>0</v>
      </c>
      <c r="D2192" s="29">
        <v>0</v>
      </c>
      <c r="E2192" s="29">
        <v>0</v>
      </c>
      <c r="F2192" s="29">
        <v>0</v>
      </c>
      <c r="G2192" s="29">
        <v>0</v>
      </c>
    </row>
    <row r="2193" spans="1:7" ht="15" customHeight="1" hidden="1">
      <c r="A2193" s="25"/>
      <c r="B2193" s="36" t="s">
        <v>587</v>
      </c>
      <c r="C2193" s="29">
        <f>SUM(D2193:G2193)</f>
        <v>0</v>
      </c>
      <c r="D2193" s="29">
        <v>0</v>
      </c>
      <c r="E2193" s="29">
        <v>0</v>
      </c>
      <c r="F2193" s="29">
        <v>0</v>
      </c>
      <c r="G2193" s="29">
        <v>0</v>
      </c>
    </row>
    <row r="2194" spans="1:7" ht="15" customHeight="1" hidden="1">
      <c r="A2194" s="25"/>
      <c r="B2194" s="36" t="s">
        <v>588</v>
      </c>
      <c r="C2194" s="29">
        <f>SUM(D2194:G2194)</f>
        <v>0</v>
      </c>
      <c r="D2194" s="29">
        <v>0</v>
      </c>
      <c r="E2194" s="29">
        <v>0</v>
      </c>
      <c r="F2194" s="29">
        <v>0</v>
      </c>
      <c r="G2194" s="29">
        <v>0</v>
      </c>
    </row>
    <row r="2195" spans="1:7" ht="15" customHeight="1" hidden="1">
      <c r="A2195" s="25"/>
      <c r="B2195" s="36" t="s">
        <v>589</v>
      </c>
      <c r="C2195" s="29">
        <f>SUM(D2195:G2195)</f>
        <v>0</v>
      </c>
      <c r="D2195" s="29">
        <v>0</v>
      </c>
      <c r="E2195" s="29">
        <v>0</v>
      </c>
      <c r="F2195" s="29">
        <v>0</v>
      </c>
      <c r="G2195" s="29">
        <v>0</v>
      </c>
    </row>
    <row r="2196" spans="1:7" s="3" customFormat="1" ht="33" customHeight="1">
      <c r="A2196" s="43" t="s">
        <v>231</v>
      </c>
      <c r="B2196" s="44" t="s">
        <v>168</v>
      </c>
      <c r="C2196" s="29">
        <f>SUM(C2197:C2210)</f>
        <v>61500.1</v>
      </c>
      <c r="D2196" s="29">
        <f>SUM(D2197:D2210)</f>
        <v>0</v>
      </c>
      <c r="E2196" s="29">
        <f>SUM(E2197:E2210)</f>
        <v>0</v>
      </c>
      <c r="F2196" s="29">
        <f>SUM(F2197:F2210)</f>
        <v>0</v>
      </c>
      <c r="G2196" s="29">
        <f>SUM(G2197:G2210)</f>
        <v>61500.1</v>
      </c>
    </row>
    <row r="2197" spans="1:7" ht="15" customHeight="1">
      <c r="A2197" s="38"/>
      <c r="B2197" s="36" t="s">
        <v>296</v>
      </c>
      <c r="C2197" s="29">
        <f aca="true" t="shared" si="180" ref="C2197:C2207">SUM(D2197:G2197)</f>
        <v>0</v>
      </c>
      <c r="D2197" s="29">
        <v>0</v>
      </c>
      <c r="E2197" s="29">
        <v>0</v>
      </c>
      <c r="F2197" s="29">
        <v>0</v>
      </c>
      <c r="G2197" s="29">
        <v>0</v>
      </c>
    </row>
    <row r="2198" spans="1:7" ht="15" customHeight="1">
      <c r="A2198" s="38"/>
      <c r="B2198" s="36" t="s">
        <v>220</v>
      </c>
      <c r="C2198" s="29">
        <f t="shared" si="180"/>
        <v>0</v>
      </c>
      <c r="D2198" s="29">
        <v>0</v>
      </c>
      <c r="E2198" s="29">
        <v>0</v>
      </c>
      <c r="F2198" s="29">
        <v>0</v>
      </c>
      <c r="G2198" s="29">
        <v>0</v>
      </c>
    </row>
    <row r="2199" spans="1:7" ht="15" customHeight="1">
      <c r="A2199" s="38"/>
      <c r="B2199" s="36" t="s">
        <v>221</v>
      </c>
      <c r="C2199" s="29">
        <f t="shared" si="180"/>
        <v>0</v>
      </c>
      <c r="D2199" s="29">
        <v>0</v>
      </c>
      <c r="E2199" s="29">
        <v>0</v>
      </c>
      <c r="F2199" s="29">
        <v>0</v>
      </c>
      <c r="G2199" s="29">
        <v>0</v>
      </c>
    </row>
    <row r="2200" spans="1:7" ht="15" customHeight="1">
      <c r="A2200" s="38"/>
      <c r="B2200" s="36" t="s">
        <v>222</v>
      </c>
      <c r="C2200" s="29">
        <f t="shared" si="180"/>
        <v>0</v>
      </c>
      <c r="D2200" s="29">
        <v>0</v>
      </c>
      <c r="E2200" s="29">
        <v>0</v>
      </c>
      <c r="F2200" s="29">
        <v>0</v>
      </c>
      <c r="G2200" s="29">
        <v>0</v>
      </c>
    </row>
    <row r="2201" spans="1:7" ht="15" customHeight="1">
      <c r="A2201" s="38"/>
      <c r="B2201" s="36" t="s">
        <v>223</v>
      </c>
      <c r="C2201" s="29">
        <f t="shared" si="180"/>
        <v>0</v>
      </c>
      <c r="D2201" s="29">
        <v>0</v>
      </c>
      <c r="E2201" s="29">
        <v>0</v>
      </c>
      <c r="F2201" s="29">
        <v>0</v>
      </c>
      <c r="G2201" s="29">
        <v>0</v>
      </c>
    </row>
    <row r="2202" spans="1:7" ht="15" customHeight="1">
      <c r="A2202" s="38"/>
      <c r="B2202" s="36" t="s">
        <v>224</v>
      </c>
      <c r="C2202" s="29">
        <f t="shared" si="180"/>
        <v>0</v>
      </c>
      <c r="D2202" s="29">
        <v>0</v>
      </c>
      <c r="E2202" s="29">
        <v>0</v>
      </c>
      <c r="F2202" s="29">
        <v>0</v>
      </c>
      <c r="G2202" s="29">
        <v>0</v>
      </c>
    </row>
    <row r="2203" spans="1:7" ht="15" customHeight="1">
      <c r="A2203" s="38"/>
      <c r="B2203" s="36" t="s">
        <v>9</v>
      </c>
      <c r="C2203" s="29">
        <f t="shared" si="180"/>
        <v>0</v>
      </c>
      <c r="D2203" s="29">
        <v>0</v>
      </c>
      <c r="E2203" s="29">
        <v>0</v>
      </c>
      <c r="F2203" s="29">
        <v>0</v>
      </c>
      <c r="G2203" s="29">
        <v>0</v>
      </c>
    </row>
    <row r="2204" spans="1:7" ht="15" customHeight="1">
      <c r="A2204" s="38"/>
      <c r="B2204" s="36" t="s">
        <v>10</v>
      </c>
      <c r="C2204" s="29">
        <f t="shared" si="180"/>
        <v>0</v>
      </c>
      <c r="D2204" s="29">
        <v>0</v>
      </c>
      <c r="E2204" s="29">
        <v>0</v>
      </c>
      <c r="F2204" s="29">
        <v>0</v>
      </c>
      <c r="G2204" s="29">
        <v>0</v>
      </c>
    </row>
    <row r="2205" spans="1:7" ht="15" customHeight="1">
      <c r="A2205" s="38"/>
      <c r="B2205" s="36" t="s">
        <v>11</v>
      </c>
      <c r="C2205" s="29">
        <f t="shared" si="180"/>
        <v>1490.1</v>
      </c>
      <c r="D2205" s="29">
        <v>0</v>
      </c>
      <c r="E2205" s="29">
        <v>0</v>
      </c>
      <c r="F2205" s="29">
        <v>0</v>
      </c>
      <c r="G2205" s="29">
        <v>1490.1</v>
      </c>
    </row>
    <row r="2206" spans="1:7" ht="15" customHeight="1">
      <c r="A2206" s="38"/>
      <c r="B2206" s="36" t="s">
        <v>585</v>
      </c>
      <c r="C2206" s="29">
        <f t="shared" si="180"/>
        <v>26350</v>
      </c>
      <c r="D2206" s="29">
        <v>0</v>
      </c>
      <c r="E2206" s="29">
        <v>0</v>
      </c>
      <c r="F2206" s="29">
        <v>0</v>
      </c>
      <c r="G2206" s="29">
        <v>26350</v>
      </c>
    </row>
    <row r="2207" spans="1:7" ht="15" customHeight="1">
      <c r="A2207" s="38"/>
      <c r="B2207" s="36" t="s">
        <v>586</v>
      </c>
      <c r="C2207" s="29">
        <f t="shared" si="180"/>
        <v>4500</v>
      </c>
      <c r="D2207" s="29">
        <v>0</v>
      </c>
      <c r="E2207" s="29">
        <v>0</v>
      </c>
      <c r="F2207" s="29">
        <v>0</v>
      </c>
      <c r="G2207" s="29">
        <v>4500</v>
      </c>
    </row>
    <row r="2208" spans="1:7" ht="15" customHeight="1">
      <c r="A2208" s="38"/>
      <c r="B2208" s="36" t="s">
        <v>587</v>
      </c>
      <c r="C2208" s="29">
        <f>SUM(D2208:G2208)</f>
        <v>19160</v>
      </c>
      <c r="D2208" s="29">
        <v>0</v>
      </c>
      <c r="E2208" s="29">
        <v>0</v>
      </c>
      <c r="F2208" s="29">
        <v>0</v>
      </c>
      <c r="G2208" s="29">
        <v>19160</v>
      </c>
    </row>
    <row r="2209" spans="1:7" ht="15" customHeight="1">
      <c r="A2209" s="38"/>
      <c r="B2209" s="36" t="s">
        <v>588</v>
      </c>
      <c r="C2209" s="29">
        <f>SUM(D2209:G2209)</f>
        <v>10000</v>
      </c>
      <c r="D2209" s="29">
        <v>0</v>
      </c>
      <c r="E2209" s="29">
        <v>0</v>
      </c>
      <c r="F2209" s="29">
        <v>0</v>
      </c>
      <c r="G2209" s="29">
        <v>10000</v>
      </c>
    </row>
    <row r="2210" spans="1:7" ht="15" customHeight="1">
      <c r="A2210" s="39"/>
      <c r="B2210" s="36" t="s">
        <v>589</v>
      </c>
      <c r="C2210" s="29">
        <f>SUM(D2210:G2210)</f>
        <v>0</v>
      </c>
      <c r="D2210" s="29">
        <v>0</v>
      </c>
      <c r="E2210" s="29">
        <v>0</v>
      </c>
      <c r="F2210" s="29">
        <v>0</v>
      </c>
      <c r="G2210" s="29">
        <v>0</v>
      </c>
    </row>
    <row r="2211" spans="1:7" s="3" customFormat="1" ht="33.75" customHeight="1">
      <c r="A2211" s="43" t="s">
        <v>371</v>
      </c>
      <c r="B2211" s="44" t="s">
        <v>177</v>
      </c>
      <c r="C2211" s="29">
        <f>SUM(C2212:C2225)</f>
        <v>24031</v>
      </c>
      <c r="D2211" s="29">
        <f>SUM(D2212:D2225)</f>
        <v>0</v>
      </c>
      <c r="E2211" s="29">
        <f>SUM(E2212:E2225)</f>
        <v>0</v>
      </c>
      <c r="F2211" s="29">
        <f>SUM(F2212:F2225)</f>
        <v>0</v>
      </c>
      <c r="G2211" s="29">
        <f>SUM(G2212:G2225)</f>
        <v>24031</v>
      </c>
    </row>
    <row r="2212" spans="1:7" ht="15" customHeight="1">
      <c r="A2212" s="38"/>
      <c r="B2212" s="36" t="s">
        <v>296</v>
      </c>
      <c r="C2212" s="29">
        <f aca="true" t="shared" si="181" ref="C2212:C2222">SUM(D2212:G2212)</f>
        <v>24031</v>
      </c>
      <c r="D2212" s="29">
        <v>0</v>
      </c>
      <c r="E2212" s="29">
        <v>0</v>
      </c>
      <c r="F2212" s="29">
        <v>0</v>
      </c>
      <c r="G2212" s="29">
        <v>24031</v>
      </c>
    </row>
    <row r="2213" spans="1:7" ht="15" customHeight="1">
      <c r="A2213" s="38"/>
      <c r="B2213" s="36" t="s">
        <v>220</v>
      </c>
      <c r="C2213" s="29">
        <f t="shared" si="181"/>
        <v>0</v>
      </c>
      <c r="D2213" s="29">
        <v>0</v>
      </c>
      <c r="E2213" s="29">
        <v>0</v>
      </c>
      <c r="F2213" s="29">
        <v>0</v>
      </c>
      <c r="G2213" s="29">
        <v>0</v>
      </c>
    </row>
    <row r="2214" spans="1:7" ht="15" customHeight="1">
      <c r="A2214" s="38"/>
      <c r="B2214" s="36" t="s">
        <v>221</v>
      </c>
      <c r="C2214" s="29">
        <f t="shared" si="181"/>
        <v>0</v>
      </c>
      <c r="D2214" s="29">
        <v>0</v>
      </c>
      <c r="E2214" s="29">
        <v>0</v>
      </c>
      <c r="F2214" s="29">
        <v>0</v>
      </c>
      <c r="G2214" s="29">
        <v>0</v>
      </c>
    </row>
    <row r="2215" spans="1:7" ht="15" customHeight="1">
      <c r="A2215" s="38"/>
      <c r="B2215" s="36" t="s">
        <v>222</v>
      </c>
      <c r="C2215" s="29">
        <f t="shared" si="181"/>
        <v>0</v>
      </c>
      <c r="D2215" s="29">
        <v>0</v>
      </c>
      <c r="E2215" s="29">
        <v>0</v>
      </c>
      <c r="F2215" s="29">
        <v>0</v>
      </c>
      <c r="G2215" s="29">
        <v>0</v>
      </c>
    </row>
    <row r="2216" spans="1:7" ht="15" customHeight="1">
      <c r="A2216" s="38"/>
      <c r="B2216" s="36" t="s">
        <v>223</v>
      </c>
      <c r="C2216" s="29">
        <f t="shared" si="181"/>
        <v>0</v>
      </c>
      <c r="D2216" s="29">
        <v>0</v>
      </c>
      <c r="E2216" s="29">
        <v>0</v>
      </c>
      <c r="F2216" s="29">
        <v>0</v>
      </c>
      <c r="G2216" s="29">
        <v>0</v>
      </c>
    </row>
    <row r="2217" spans="1:7" ht="15" customHeight="1">
      <c r="A2217" s="38"/>
      <c r="B2217" s="36" t="s">
        <v>224</v>
      </c>
      <c r="C2217" s="29">
        <f t="shared" si="181"/>
        <v>0</v>
      </c>
      <c r="D2217" s="29">
        <v>0</v>
      </c>
      <c r="E2217" s="29">
        <v>0</v>
      </c>
      <c r="F2217" s="29">
        <v>0</v>
      </c>
      <c r="G2217" s="29">
        <v>0</v>
      </c>
    </row>
    <row r="2218" spans="1:7" ht="15" customHeight="1">
      <c r="A2218" s="38"/>
      <c r="B2218" s="36" t="s">
        <v>9</v>
      </c>
      <c r="C2218" s="29">
        <f t="shared" si="181"/>
        <v>0</v>
      </c>
      <c r="D2218" s="29">
        <v>0</v>
      </c>
      <c r="E2218" s="29">
        <v>0</v>
      </c>
      <c r="F2218" s="29">
        <v>0</v>
      </c>
      <c r="G2218" s="29">
        <v>0</v>
      </c>
    </row>
    <row r="2219" spans="1:7" ht="15" customHeight="1">
      <c r="A2219" s="38"/>
      <c r="B2219" s="36" t="s">
        <v>10</v>
      </c>
      <c r="C2219" s="29">
        <f t="shared" si="181"/>
        <v>0</v>
      </c>
      <c r="D2219" s="29">
        <v>0</v>
      </c>
      <c r="E2219" s="29">
        <v>0</v>
      </c>
      <c r="F2219" s="29">
        <v>0</v>
      </c>
      <c r="G2219" s="29">
        <v>0</v>
      </c>
    </row>
    <row r="2220" spans="1:7" ht="15" customHeight="1">
      <c r="A2220" s="38"/>
      <c r="B2220" s="36" t="s">
        <v>11</v>
      </c>
      <c r="C2220" s="29">
        <f t="shared" si="181"/>
        <v>0</v>
      </c>
      <c r="D2220" s="29">
        <v>0</v>
      </c>
      <c r="E2220" s="29">
        <v>0</v>
      </c>
      <c r="F2220" s="29">
        <v>0</v>
      </c>
      <c r="G2220" s="29">
        <v>0</v>
      </c>
    </row>
    <row r="2221" spans="1:7" ht="15" customHeight="1">
      <c r="A2221" s="38"/>
      <c r="B2221" s="36" t="s">
        <v>585</v>
      </c>
      <c r="C2221" s="29">
        <f t="shared" si="181"/>
        <v>0</v>
      </c>
      <c r="D2221" s="29">
        <v>0</v>
      </c>
      <c r="E2221" s="29">
        <v>0</v>
      </c>
      <c r="F2221" s="29">
        <v>0</v>
      </c>
      <c r="G2221" s="29">
        <v>0</v>
      </c>
    </row>
    <row r="2222" spans="1:7" ht="15" customHeight="1">
      <c r="A2222" s="38"/>
      <c r="B2222" s="36" t="s">
        <v>586</v>
      </c>
      <c r="C2222" s="29">
        <f t="shared" si="181"/>
        <v>0</v>
      </c>
      <c r="D2222" s="29">
        <v>0</v>
      </c>
      <c r="E2222" s="29">
        <v>0</v>
      </c>
      <c r="F2222" s="29">
        <v>0</v>
      </c>
      <c r="G2222" s="29">
        <v>0</v>
      </c>
    </row>
    <row r="2223" spans="1:7" ht="15" customHeight="1">
      <c r="A2223" s="38"/>
      <c r="B2223" s="36" t="s">
        <v>587</v>
      </c>
      <c r="C2223" s="29">
        <f>SUM(D2223:G2223)</f>
        <v>0</v>
      </c>
      <c r="D2223" s="29">
        <v>0</v>
      </c>
      <c r="E2223" s="29">
        <v>0</v>
      </c>
      <c r="F2223" s="29">
        <v>0</v>
      </c>
      <c r="G2223" s="29">
        <v>0</v>
      </c>
    </row>
    <row r="2224" spans="1:7" ht="15" customHeight="1">
      <c r="A2224" s="38"/>
      <c r="B2224" s="36" t="s">
        <v>588</v>
      </c>
      <c r="C2224" s="29">
        <f>SUM(D2224:G2224)</f>
        <v>0</v>
      </c>
      <c r="D2224" s="29">
        <v>0</v>
      </c>
      <c r="E2224" s="29">
        <v>0</v>
      </c>
      <c r="F2224" s="29">
        <v>0</v>
      </c>
      <c r="G2224" s="29">
        <v>0</v>
      </c>
    </row>
    <row r="2225" spans="1:7" ht="15" customHeight="1">
      <c r="A2225" s="39"/>
      <c r="B2225" s="36" t="s">
        <v>589</v>
      </c>
      <c r="C2225" s="29">
        <f>SUM(D2225:G2225)</f>
        <v>0</v>
      </c>
      <c r="D2225" s="29">
        <v>0</v>
      </c>
      <c r="E2225" s="29">
        <v>0</v>
      </c>
      <c r="F2225" s="29">
        <v>0</v>
      </c>
      <c r="G2225" s="29">
        <v>0</v>
      </c>
    </row>
    <row r="2226" spans="1:7" s="3" customFormat="1" ht="31.5" customHeight="1">
      <c r="A2226" s="43" t="s">
        <v>42</v>
      </c>
      <c r="B2226" s="44" t="s">
        <v>346</v>
      </c>
      <c r="C2226" s="29">
        <f>SUM(C2227:C2240)</f>
        <v>69867.59999999999</v>
      </c>
      <c r="D2226" s="29">
        <f>SUM(D2227:D2240)</f>
        <v>35250</v>
      </c>
      <c r="E2226" s="29">
        <f>SUM(E2227:E2240)</f>
        <v>0</v>
      </c>
      <c r="F2226" s="29">
        <f>SUM(F2227:F2240)</f>
        <v>34617.6</v>
      </c>
      <c r="G2226" s="29">
        <f>SUM(G2227:G2240)</f>
        <v>0</v>
      </c>
    </row>
    <row r="2227" spans="1:7" ht="15" customHeight="1">
      <c r="A2227" s="38"/>
      <c r="B2227" s="36" t="s">
        <v>296</v>
      </c>
      <c r="C2227" s="29">
        <f aca="true" t="shared" si="182" ref="C2227:C2237">SUM(D2227:G2227)</f>
        <v>10250</v>
      </c>
      <c r="D2227" s="29">
        <v>10250</v>
      </c>
      <c r="E2227" s="29">
        <v>0</v>
      </c>
      <c r="F2227" s="29">
        <v>0</v>
      </c>
      <c r="G2227" s="29">
        <v>0</v>
      </c>
    </row>
    <row r="2228" spans="1:7" ht="15" customHeight="1">
      <c r="A2228" s="38"/>
      <c r="B2228" s="36" t="s">
        <v>220</v>
      </c>
      <c r="C2228" s="29">
        <f t="shared" si="182"/>
        <v>15052</v>
      </c>
      <c r="D2228" s="29">
        <v>15000</v>
      </c>
      <c r="E2228" s="29">
        <v>0</v>
      </c>
      <c r="F2228" s="29">
        <v>52</v>
      </c>
      <c r="G2228" s="29">
        <v>0</v>
      </c>
    </row>
    <row r="2229" spans="1:7" ht="15" customHeight="1">
      <c r="A2229" s="38"/>
      <c r="B2229" s="36" t="s">
        <v>221</v>
      </c>
      <c r="C2229" s="29">
        <f t="shared" si="182"/>
        <v>41859.4</v>
      </c>
      <c r="D2229" s="29">
        <v>10000</v>
      </c>
      <c r="E2229" s="29">
        <v>0</v>
      </c>
      <c r="F2229" s="29">
        <v>31859.4</v>
      </c>
      <c r="G2229" s="29">
        <v>0</v>
      </c>
    </row>
    <row r="2230" spans="1:7" ht="15" customHeight="1">
      <c r="A2230" s="38"/>
      <c r="B2230" s="36" t="s">
        <v>222</v>
      </c>
      <c r="C2230" s="29">
        <f t="shared" si="182"/>
        <v>2706.2</v>
      </c>
      <c r="D2230" s="29">
        <v>0</v>
      </c>
      <c r="E2230" s="29">
        <v>0</v>
      </c>
      <c r="F2230" s="29">
        <v>2706.2</v>
      </c>
      <c r="G2230" s="29">
        <v>0</v>
      </c>
    </row>
    <row r="2231" spans="1:7" ht="15" customHeight="1">
      <c r="A2231" s="38"/>
      <c r="B2231" s="36" t="s">
        <v>223</v>
      </c>
      <c r="C2231" s="29">
        <f t="shared" si="182"/>
        <v>0</v>
      </c>
      <c r="D2231" s="29">
        <v>0</v>
      </c>
      <c r="E2231" s="29">
        <v>0</v>
      </c>
      <c r="F2231" s="29">
        <v>0</v>
      </c>
      <c r="G2231" s="29">
        <v>0</v>
      </c>
    </row>
    <row r="2232" spans="1:7" ht="15" customHeight="1">
      <c r="A2232" s="38"/>
      <c r="B2232" s="36" t="s">
        <v>224</v>
      </c>
      <c r="C2232" s="29">
        <f t="shared" si="182"/>
        <v>0</v>
      </c>
      <c r="D2232" s="29">
        <v>0</v>
      </c>
      <c r="E2232" s="29">
        <v>0</v>
      </c>
      <c r="F2232" s="29">
        <v>0</v>
      </c>
      <c r="G2232" s="29">
        <v>0</v>
      </c>
    </row>
    <row r="2233" spans="1:7" ht="15" customHeight="1">
      <c r="A2233" s="38"/>
      <c r="B2233" s="36" t="s">
        <v>9</v>
      </c>
      <c r="C2233" s="29">
        <f t="shared" si="182"/>
        <v>0</v>
      </c>
      <c r="D2233" s="29">
        <v>0</v>
      </c>
      <c r="E2233" s="29">
        <v>0</v>
      </c>
      <c r="F2233" s="29">
        <v>0</v>
      </c>
      <c r="G2233" s="29">
        <v>0</v>
      </c>
    </row>
    <row r="2234" spans="1:7" ht="15" customHeight="1">
      <c r="A2234" s="38"/>
      <c r="B2234" s="36" t="s">
        <v>10</v>
      </c>
      <c r="C2234" s="29">
        <f t="shared" si="182"/>
        <v>0</v>
      </c>
      <c r="D2234" s="29">
        <v>0</v>
      </c>
      <c r="E2234" s="29">
        <v>0</v>
      </c>
      <c r="F2234" s="29">
        <v>0</v>
      </c>
      <c r="G2234" s="29">
        <v>0</v>
      </c>
    </row>
    <row r="2235" spans="1:7" ht="15" customHeight="1">
      <c r="A2235" s="38"/>
      <c r="B2235" s="36" t="s">
        <v>11</v>
      </c>
      <c r="C2235" s="29">
        <f t="shared" si="182"/>
        <v>0</v>
      </c>
      <c r="D2235" s="29">
        <v>0</v>
      </c>
      <c r="E2235" s="29">
        <v>0</v>
      </c>
      <c r="F2235" s="29">
        <v>0</v>
      </c>
      <c r="G2235" s="29">
        <v>0</v>
      </c>
    </row>
    <row r="2236" spans="1:7" ht="15" customHeight="1">
      <c r="A2236" s="38"/>
      <c r="B2236" s="36" t="s">
        <v>585</v>
      </c>
      <c r="C2236" s="29">
        <f t="shared" si="182"/>
        <v>0</v>
      </c>
      <c r="D2236" s="29">
        <v>0</v>
      </c>
      <c r="E2236" s="29">
        <v>0</v>
      </c>
      <c r="F2236" s="29">
        <v>0</v>
      </c>
      <c r="G2236" s="29">
        <v>0</v>
      </c>
    </row>
    <row r="2237" spans="1:7" ht="15" customHeight="1">
      <c r="A2237" s="38"/>
      <c r="B2237" s="36" t="s">
        <v>586</v>
      </c>
      <c r="C2237" s="29">
        <f t="shared" si="182"/>
        <v>0</v>
      </c>
      <c r="D2237" s="29">
        <v>0</v>
      </c>
      <c r="E2237" s="29">
        <v>0</v>
      </c>
      <c r="F2237" s="29">
        <v>0</v>
      </c>
      <c r="G2237" s="29">
        <v>0</v>
      </c>
    </row>
    <row r="2238" spans="1:7" ht="15" customHeight="1">
      <c r="A2238" s="38"/>
      <c r="B2238" s="36" t="s">
        <v>587</v>
      </c>
      <c r="C2238" s="29">
        <f>SUM(D2238:G2238)</f>
        <v>0</v>
      </c>
      <c r="D2238" s="29">
        <v>0</v>
      </c>
      <c r="E2238" s="29">
        <v>0</v>
      </c>
      <c r="F2238" s="29">
        <v>0</v>
      </c>
      <c r="G2238" s="29">
        <v>0</v>
      </c>
    </row>
    <row r="2239" spans="1:7" ht="15" customHeight="1">
      <c r="A2239" s="38"/>
      <c r="B2239" s="36" t="s">
        <v>588</v>
      </c>
      <c r="C2239" s="29">
        <f>SUM(D2239:G2239)</f>
        <v>0</v>
      </c>
      <c r="D2239" s="29">
        <v>0</v>
      </c>
      <c r="E2239" s="29">
        <v>0</v>
      </c>
      <c r="F2239" s="29">
        <v>0</v>
      </c>
      <c r="G2239" s="29">
        <v>0</v>
      </c>
    </row>
    <row r="2240" spans="1:7" ht="15" customHeight="1">
      <c r="A2240" s="39"/>
      <c r="B2240" s="36" t="s">
        <v>589</v>
      </c>
      <c r="C2240" s="29">
        <f>SUM(D2240:G2240)</f>
        <v>0</v>
      </c>
      <c r="D2240" s="29">
        <v>0</v>
      </c>
      <c r="E2240" s="29">
        <v>0</v>
      </c>
      <c r="F2240" s="29">
        <v>0</v>
      </c>
      <c r="G2240" s="29">
        <v>0</v>
      </c>
    </row>
    <row r="2241" spans="1:7" s="3" customFormat="1" ht="17.25" customHeight="1">
      <c r="A2241" s="43" t="s">
        <v>43</v>
      </c>
      <c r="B2241" s="44" t="s">
        <v>167</v>
      </c>
      <c r="C2241" s="29">
        <f>SUM(C2242:C2255)</f>
        <v>31000</v>
      </c>
      <c r="D2241" s="29">
        <f>SUM(D2242:D2255)</f>
        <v>31000</v>
      </c>
      <c r="E2241" s="29">
        <f>SUM(E2242:E2255)</f>
        <v>0</v>
      </c>
      <c r="F2241" s="29">
        <f>SUM(F2242:F2255)</f>
        <v>0</v>
      </c>
      <c r="G2241" s="29">
        <f>SUM(G2242:G2255)</f>
        <v>0</v>
      </c>
    </row>
    <row r="2242" spans="1:7" ht="15" customHeight="1">
      <c r="A2242" s="38"/>
      <c r="B2242" s="36" t="s">
        <v>296</v>
      </c>
      <c r="C2242" s="29">
        <f aca="true" t="shared" si="183" ref="C2242:C2252">SUM(D2242:G2242)</f>
        <v>0</v>
      </c>
      <c r="D2242" s="29">
        <v>0</v>
      </c>
      <c r="E2242" s="29">
        <v>0</v>
      </c>
      <c r="F2242" s="29">
        <v>0</v>
      </c>
      <c r="G2242" s="29">
        <v>0</v>
      </c>
    </row>
    <row r="2243" spans="1:7" ht="15" customHeight="1">
      <c r="A2243" s="38"/>
      <c r="B2243" s="36" t="s">
        <v>220</v>
      </c>
      <c r="C2243" s="29">
        <f t="shared" si="183"/>
        <v>0</v>
      </c>
      <c r="D2243" s="29">
        <v>0</v>
      </c>
      <c r="E2243" s="29">
        <v>0</v>
      </c>
      <c r="F2243" s="29">
        <v>0</v>
      </c>
      <c r="G2243" s="29">
        <v>0</v>
      </c>
    </row>
    <row r="2244" spans="1:7" ht="15" customHeight="1">
      <c r="A2244" s="38"/>
      <c r="B2244" s="36" t="s">
        <v>221</v>
      </c>
      <c r="C2244" s="29">
        <f t="shared" si="183"/>
        <v>0</v>
      </c>
      <c r="D2244" s="29">
        <v>0</v>
      </c>
      <c r="E2244" s="29">
        <v>0</v>
      </c>
      <c r="F2244" s="29">
        <v>0</v>
      </c>
      <c r="G2244" s="29">
        <v>0</v>
      </c>
    </row>
    <row r="2245" spans="1:7" ht="15" customHeight="1">
      <c r="A2245" s="38"/>
      <c r="B2245" s="36" t="s">
        <v>222</v>
      </c>
      <c r="C2245" s="29">
        <f t="shared" si="183"/>
        <v>0</v>
      </c>
      <c r="D2245" s="29">
        <v>0</v>
      </c>
      <c r="E2245" s="29">
        <v>0</v>
      </c>
      <c r="F2245" s="29">
        <v>0</v>
      </c>
      <c r="G2245" s="29">
        <v>0</v>
      </c>
    </row>
    <row r="2246" spans="1:7" ht="15" customHeight="1">
      <c r="A2246" s="38"/>
      <c r="B2246" s="36" t="s">
        <v>223</v>
      </c>
      <c r="C2246" s="29">
        <f t="shared" si="183"/>
        <v>31000</v>
      </c>
      <c r="D2246" s="29">
        <v>31000</v>
      </c>
      <c r="E2246" s="29">
        <v>0</v>
      </c>
      <c r="F2246" s="29">
        <v>0</v>
      </c>
      <c r="G2246" s="29">
        <v>0</v>
      </c>
    </row>
    <row r="2247" spans="1:7" ht="15" customHeight="1">
      <c r="A2247" s="38"/>
      <c r="B2247" s="36" t="s">
        <v>224</v>
      </c>
      <c r="C2247" s="29">
        <f t="shared" si="183"/>
        <v>0</v>
      </c>
      <c r="D2247" s="29">
        <v>0</v>
      </c>
      <c r="E2247" s="29">
        <v>0</v>
      </c>
      <c r="F2247" s="29">
        <v>0</v>
      </c>
      <c r="G2247" s="29">
        <v>0</v>
      </c>
    </row>
    <row r="2248" spans="1:7" ht="15" customHeight="1">
      <c r="A2248" s="38"/>
      <c r="B2248" s="36" t="s">
        <v>9</v>
      </c>
      <c r="C2248" s="29">
        <f t="shared" si="183"/>
        <v>0</v>
      </c>
      <c r="D2248" s="29">
        <v>0</v>
      </c>
      <c r="E2248" s="29">
        <v>0</v>
      </c>
      <c r="F2248" s="29">
        <v>0</v>
      </c>
      <c r="G2248" s="29">
        <v>0</v>
      </c>
    </row>
    <row r="2249" spans="1:7" ht="15" customHeight="1">
      <c r="A2249" s="38"/>
      <c r="B2249" s="36" t="s">
        <v>10</v>
      </c>
      <c r="C2249" s="29">
        <f t="shared" si="183"/>
        <v>0</v>
      </c>
      <c r="D2249" s="29">
        <v>0</v>
      </c>
      <c r="E2249" s="29">
        <v>0</v>
      </c>
      <c r="F2249" s="29">
        <v>0</v>
      </c>
      <c r="G2249" s="29">
        <v>0</v>
      </c>
    </row>
    <row r="2250" spans="1:7" ht="15" customHeight="1">
      <c r="A2250" s="38"/>
      <c r="B2250" s="36" t="s">
        <v>11</v>
      </c>
      <c r="C2250" s="29">
        <f t="shared" si="183"/>
        <v>0</v>
      </c>
      <c r="D2250" s="29">
        <v>0</v>
      </c>
      <c r="E2250" s="29">
        <v>0</v>
      </c>
      <c r="F2250" s="29">
        <v>0</v>
      </c>
      <c r="G2250" s="29">
        <v>0</v>
      </c>
    </row>
    <row r="2251" spans="1:7" ht="15" customHeight="1">
      <c r="A2251" s="38"/>
      <c r="B2251" s="36" t="s">
        <v>585</v>
      </c>
      <c r="C2251" s="29">
        <f t="shared" si="183"/>
        <v>0</v>
      </c>
      <c r="D2251" s="29">
        <v>0</v>
      </c>
      <c r="E2251" s="29">
        <v>0</v>
      </c>
      <c r="F2251" s="29">
        <v>0</v>
      </c>
      <c r="G2251" s="29">
        <v>0</v>
      </c>
    </row>
    <row r="2252" spans="1:7" ht="15" customHeight="1">
      <c r="A2252" s="38"/>
      <c r="B2252" s="36" t="s">
        <v>586</v>
      </c>
      <c r="C2252" s="29">
        <f t="shared" si="183"/>
        <v>0</v>
      </c>
      <c r="D2252" s="29">
        <v>0</v>
      </c>
      <c r="E2252" s="29">
        <v>0</v>
      </c>
      <c r="F2252" s="29">
        <v>0</v>
      </c>
      <c r="G2252" s="29">
        <v>0</v>
      </c>
    </row>
    <row r="2253" spans="1:7" ht="15" customHeight="1">
      <c r="A2253" s="38"/>
      <c r="B2253" s="36" t="s">
        <v>587</v>
      </c>
      <c r="C2253" s="29">
        <f>SUM(D2253:G2253)</f>
        <v>0</v>
      </c>
      <c r="D2253" s="29">
        <v>0</v>
      </c>
      <c r="E2253" s="29">
        <v>0</v>
      </c>
      <c r="F2253" s="29">
        <v>0</v>
      </c>
      <c r="G2253" s="29">
        <v>0</v>
      </c>
    </row>
    <row r="2254" spans="1:7" ht="15" customHeight="1">
      <c r="A2254" s="38"/>
      <c r="B2254" s="36" t="s">
        <v>588</v>
      </c>
      <c r="C2254" s="29">
        <f>SUM(D2254:G2254)</f>
        <v>0</v>
      </c>
      <c r="D2254" s="29">
        <v>0</v>
      </c>
      <c r="E2254" s="29">
        <v>0</v>
      </c>
      <c r="F2254" s="29">
        <v>0</v>
      </c>
      <c r="G2254" s="29">
        <v>0</v>
      </c>
    </row>
    <row r="2255" spans="1:7" ht="15" customHeight="1">
      <c r="A2255" s="39"/>
      <c r="B2255" s="36" t="s">
        <v>589</v>
      </c>
      <c r="C2255" s="29">
        <f>SUM(D2255:G2255)</f>
        <v>0</v>
      </c>
      <c r="D2255" s="29">
        <v>0</v>
      </c>
      <c r="E2255" s="29">
        <v>0</v>
      </c>
      <c r="F2255" s="29">
        <v>0</v>
      </c>
      <c r="G2255" s="29">
        <v>0</v>
      </c>
    </row>
    <row r="2256" spans="1:7" s="3" customFormat="1" ht="32.25" customHeight="1">
      <c r="A2256" s="43" t="s">
        <v>44</v>
      </c>
      <c r="B2256" s="44" t="s">
        <v>413</v>
      </c>
      <c r="C2256" s="29">
        <f>SUM(C2257:C2270)</f>
        <v>46486.5</v>
      </c>
      <c r="D2256" s="29">
        <f>SUM(D2257:D2270)</f>
        <v>0</v>
      </c>
      <c r="E2256" s="29">
        <f>SUM(E2257:E2270)</f>
        <v>0</v>
      </c>
      <c r="F2256" s="29">
        <f>SUM(F2257:F2270)</f>
        <v>0</v>
      </c>
      <c r="G2256" s="29">
        <f>SUM(G2257:G2270)</f>
        <v>46486.5</v>
      </c>
    </row>
    <row r="2257" spans="1:7" ht="15" customHeight="1">
      <c r="A2257" s="38"/>
      <c r="B2257" s="36" t="s">
        <v>296</v>
      </c>
      <c r="C2257" s="29">
        <f aca="true" t="shared" si="184" ref="C2257:C2267">SUM(D2257:G2257)</f>
        <v>11591.5</v>
      </c>
      <c r="D2257" s="29">
        <v>0</v>
      </c>
      <c r="E2257" s="29">
        <v>0</v>
      </c>
      <c r="F2257" s="29">
        <v>0</v>
      </c>
      <c r="G2257" s="29">
        <v>11591.5</v>
      </c>
    </row>
    <row r="2258" spans="1:7" ht="15" customHeight="1">
      <c r="A2258" s="38"/>
      <c r="B2258" s="36" t="s">
        <v>220</v>
      </c>
      <c r="C2258" s="29">
        <f t="shared" si="184"/>
        <v>12600</v>
      </c>
      <c r="D2258" s="29">
        <v>0</v>
      </c>
      <c r="E2258" s="29">
        <v>0</v>
      </c>
      <c r="F2258" s="29">
        <v>0</v>
      </c>
      <c r="G2258" s="29">
        <v>12600</v>
      </c>
    </row>
    <row r="2259" spans="1:7" ht="15" customHeight="1">
      <c r="A2259" s="38"/>
      <c r="B2259" s="36" t="s">
        <v>221</v>
      </c>
      <c r="C2259" s="29">
        <f t="shared" si="184"/>
        <v>22295</v>
      </c>
      <c r="D2259" s="29">
        <v>0</v>
      </c>
      <c r="E2259" s="29">
        <v>0</v>
      </c>
      <c r="F2259" s="29">
        <v>0</v>
      </c>
      <c r="G2259" s="29">
        <v>22295</v>
      </c>
    </row>
    <row r="2260" spans="1:7" ht="15" customHeight="1">
      <c r="A2260" s="38"/>
      <c r="B2260" s="36" t="s">
        <v>222</v>
      </c>
      <c r="C2260" s="29">
        <f t="shared" si="184"/>
        <v>0</v>
      </c>
      <c r="D2260" s="29">
        <v>0</v>
      </c>
      <c r="E2260" s="29">
        <v>0</v>
      </c>
      <c r="F2260" s="29">
        <v>0</v>
      </c>
      <c r="G2260" s="29">
        <v>0</v>
      </c>
    </row>
    <row r="2261" spans="1:7" ht="15" customHeight="1">
      <c r="A2261" s="38"/>
      <c r="B2261" s="36" t="s">
        <v>223</v>
      </c>
      <c r="C2261" s="29">
        <f t="shared" si="184"/>
        <v>0</v>
      </c>
      <c r="D2261" s="29">
        <v>0</v>
      </c>
      <c r="E2261" s="29">
        <v>0</v>
      </c>
      <c r="F2261" s="29">
        <v>0</v>
      </c>
      <c r="G2261" s="29">
        <v>0</v>
      </c>
    </row>
    <row r="2262" spans="1:7" ht="15" customHeight="1">
      <c r="A2262" s="38"/>
      <c r="B2262" s="36" t="s">
        <v>224</v>
      </c>
      <c r="C2262" s="29">
        <f t="shared" si="184"/>
        <v>0</v>
      </c>
      <c r="D2262" s="29">
        <v>0</v>
      </c>
      <c r="E2262" s="29">
        <v>0</v>
      </c>
      <c r="F2262" s="29">
        <v>0</v>
      </c>
      <c r="G2262" s="29">
        <v>0</v>
      </c>
    </row>
    <row r="2263" spans="1:7" ht="15" customHeight="1">
      <c r="A2263" s="38"/>
      <c r="B2263" s="36" t="s">
        <v>9</v>
      </c>
      <c r="C2263" s="29">
        <f t="shared" si="184"/>
        <v>0</v>
      </c>
      <c r="D2263" s="29">
        <v>0</v>
      </c>
      <c r="E2263" s="29">
        <v>0</v>
      </c>
      <c r="F2263" s="29">
        <v>0</v>
      </c>
      <c r="G2263" s="29">
        <v>0</v>
      </c>
    </row>
    <row r="2264" spans="1:7" ht="15" customHeight="1">
      <c r="A2264" s="38"/>
      <c r="B2264" s="36" t="s">
        <v>10</v>
      </c>
      <c r="C2264" s="29">
        <f t="shared" si="184"/>
        <v>0</v>
      </c>
      <c r="D2264" s="29">
        <v>0</v>
      </c>
      <c r="E2264" s="29">
        <v>0</v>
      </c>
      <c r="F2264" s="29">
        <v>0</v>
      </c>
      <c r="G2264" s="29">
        <v>0</v>
      </c>
    </row>
    <row r="2265" spans="1:7" ht="15" customHeight="1">
      <c r="A2265" s="38"/>
      <c r="B2265" s="36" t="s">
        <v>11</v>
      </c>
      <c r="C2265" s="29">
        <f t="shared" si="184"/>
        <v>0</v>
      </c>
      <c r="D2265" s="29">
        <v>0</v>
      </c>
      <c r="E2265" s="29">
        <v>0</v>
      </c>
      <c r="F2265" s="29">
        <v>0</v>
      </c>
      <c r="G2265" s="29">
        <v>0</v>
      </c>
    </row>
    <row r="2266" spans="1:7" ht="15" customHeight="1">
      <c r="A2266" s="38"/>
      <c r="B2266" s="36" t="s">
        <v>585</v>
      </c>
      <c r="C2266" s="29">
        <f t="shared" si="184"/>
        <v>0</v>
      </c>
      <c r="D2266" s="29">
        <v>0</v>
      </c>
      <c r="E2266" s="29">
        <v>0</v>
      </c>
      <c r="F2266" s="29">
        <v>0</v>
      </c>
      <c r="G2266" s="29">
        <v>0</v>
      </c>
    </row>
    <row r="2267" spans="1:7" ht="15" customHeight="1">
      <c r="A2267" s="38"/>
      <c r="B2267" s="36" t="s">
        <v>586</v>
      </c>
      <c r="C2267" s="29">
        <f t="shared" si="184"/>
        <v>0</v>
      </c>
      <c r="D2267" s="29">
        <v>0</v>
      </c>
      <c r="E2267" s="29">
        <v>0</v>
      </c>
      <c r="F2267" s="29">
        <v>0</v>
      </c>
      <c r="G2267" s="29">
        <v>0</v>
      </c>
    </row>
    <row r="2268" spans="1:7" ht="15" customHeight="1">
      <c r="A2268" s="38"/>
      <c r="B2268" s="36" t="s">
        <v>587</v>
      </c>
      <c r="C2268" s="29">
        <f>SUM(D2268:G2268)</f>
        <v>0</v>
      </c>
      <c r="D2268" s="29">
        <v>0</v>
      </c>
      <c r="E2268" s="29">
        <v>0</v>
      </c>
      <c r="F2268" s="29">
        <v>0</v>
      </c>
      <c r="G2268" s="29">
        <v>0</v>
      </c>
    </row>
    <row r="2269" spans="1:7" ht="15" customHeight="1">
      <c r="A2269" s="38"/>
      <c r="B2269" s="36" t="s">
        <v>588</v>
      </c>
      <c r="C2269" s="29">
        <f>SUM(D2269:G2269)</f>
        <v>0</v>
      </c>
      <c r="D2269" s="29">
        <v>0</v>
      </c>
      <c r="E2269" s="29">
        <v>0</v>
      </c>
      <c r="F2269" s="29">
        <v>0</v>
      </c>
      <c r="G2269" s="29">
        <v>0</v>
      </c>
    </row>
    <row r="2270" spans="1:7" ht="15" customHeight="1">
      <c r="A2270" s="39"/>
      <c r="B2270" s="36" t="s">
        <v>589</v>
      </c>
      <c r="C2270" s="29">
        <f>SUM(D2270:G2270)</f>
        <v>0</v>
      </c>
      <c r="D2270" s="29">
        <v>0</v>
      </c>
      <c r="E2270" s="29">
        <v>0</v>
      </c>
      <c r="F2270" s="29">
        <v>0</v>
      </c>
      <c r="G2270" s="29">
        <v>0</v>
      </c>
    </row>
    <row r="2271" spans="1:7" s="3" customFormat="1" ht="31.5" customHeight="1">
      <c r="A2271" s="43" t="s">
        <v>251</v>
      </c>
      <c r="B2271" s="44" t="s">
        <v>229</v>
      </c>
      <c r="C2271" s="29">
        <f>SUM(C2272:C2285)</f>
        <v>4681.8</v>
      </c>
      <c r="D2271" s="29">
        <f>SUM(D2272:D2285)</f>
        <v>0</v>
      </c>
      <c r="E2271" s="29">
        <f>SUM(E2272:E2285)</f>
        <v>0</v>
      </c>
      <c r="F2271" s="29">
        <f>SUM(F2272:F2285)</f>
        <v>0</v>
      </c>
      <c r="G2271" s="29">
        <f>SUM(G2272:G2285)</f>
        <v>4681.8</v>
      </c>
    </row>
    <row r="2272" spans="1:7" ht="15" customHeight="1">
      <c r="A2272" s="38"/>
      <c r="B2272" s="36" t="s">
        <v>296</v>
      </c>
      <c r="C2272" s="29">
        <f aca="true" t="shared" si="185" ref="C2272:C2282">SUM(D2272:G2272)</f>
        <v>0</v>
      </c>
      <c r="D2272" s="29">
        <v>0</v>
      </c>
      <c r="E2272" s="29">
        <v>0</v>
      </c>
      <c r="F2272" s="29">
        <v>0</v>
      </c>
      <c r="G2272" s="29">
        <v>0</v>
      </c>
    </row>
    <row r="2273" spans="1:7" ht="15" customHeight="1">
      <c r="A2273" s="38"/>
      <c r="B2273" s="36" t="s">
        <v>220</v>
      </c>
      <c r="C2273" s="29">
        <f t="shared" si="185"/>
        <v>3261</v>
      </c>
      <c r="D2273" s="29">
        <v>0</v>
      </c>
      <c r="E2273" s="29">
        <v>0</v>
      </c>
      <c r="F2273" s="29">
        <v>0</v>
      </c>
      <c r="G2273" s="29">
        <v>3261</v>
      </c>
    </row>
    <row r="2274" spans="1:7" ht="15" customHeight="1">
      <c r="A2274" s="38"/>
      <c r="B2274" s="36" t="s">
        <v>221</v>
      </c>
      <c r="C2274" s="29">
        <f t="shared" si="185"/>
        <v>0</v>
      </c>
      <c r="D2274" s="29">
        <v>0</v>
      </c>
      <c r="E2274" s="29">
        <v>0</v>
      </c>
      <c r="F2274" s="29">
        <v>0</v>
      </c>
      <c r="G2274" s="29">
        <v>0</v>
      </c>
    </row>
    <row r="2275" spans="1:7" ht="15" customHeight="1">
      <c r="A2275" s="38"/>
      <c r="B2275" s="36" t="s">
        <v>222</v>
      </c>
      <c r="C2275" s="29">
        <f t="shared" si="185"/>
        <v>0</v>
      </c>
      <c r="D2275" s="29">
        <v>0</v>
      </c>
      <c r="E2275" s="29">
        <v>0</v>
      </c>
      <c r="F2275" s="29">
        <v>0</v>
      </c>
      <c r="G2275" s="29">
        <v>0</v>
      </c>
    </row>
    <row r="2276" spans="1:7" ht="15" customHeight="1">
      <c r="A2276" s="38"/>
      <c r="B2276" s="36" t="s">
        <v>223</v>
      </c>
      <c r="C2276" s="29">
        <f t="shared" si="185"/>
        <v>0</v>
      </c>
      <c r="D2276" s="29">
        <v>0</v>
      </c>
      <c r="E2276" s="29">
        <v>0</v>
      </c>
      <c r="F2276" s="29">
        <v>0</v>
      </c>
      <c r="G2276" s="29">
        <v>0</v>
      </c>
    </row>
    <row r="2277" spans="1:7" ht="15" customHeight="1">
      <c r="A2277" s="38"/>
      <c r="B2277" s="36" t="s">
        <v>224</v>
      </c>
      <c r="C2277" s="29">
        <f t="shared" si="185"/>
        <v>0</v>
      </c>
      <c r="D2277" s="29">
        <v>0</v>
      </c>
      <c r="E2277" s="29">
        <v>0</v>
      </c>
      <c r="F2277" s="29">
        <v>0</v>
      </c>
      <c r="G2277" s="29">
        <v>0</v>
      </c>
    </row>
    <row r="2278" spans="1:7" ht="15" customHeight="1">
      <c r="A2278" s="38"/>
      <c r="B2278" s="36" t="s">
        <v>9</v>
      </c>
      <c r="C2278" s="29">
        <f t="shared" si="185"/>
        <v>0</v>
      </c>
      <c r="D2278" s="29">
        <v>0</v>
      </c>
      <c r="E2278" s="29">
        <v>0</v>
      </c>
      <c r="F2278" s="29">
        <v>0</v>
      </c>
      <c r="G2278" s="29">
        <v>0</v>
      </c>
    </row>
    <row r="2279" spans="1:7" ht="15" customHeight="1">
      <c r="A2279" s="38"/>
      <c r="B2279" s="36" t="s">
        <v>10</v>
      </c>
      <c r="C2279" s="29">
        <f t="shared" si="185"/>
        <v>0</v>
      </c>
      <c r="D2279" s="29">
        <v>0</v>
      </c>
      <c r="E2279" s="29">
        <v>0</v>
      </c>
      <c r="F2279" s="29">
        <v>0</v>
      </c>
      <c r="G2279" s="29">
        <v>0</v>
      </c>
    </row>
    <row r="2280" spans="1:7" ht="15" customHeight="1">
      <c r="A2280" s="38"/>
      <c r="B2280" s="36" t="s">
        <v>11</v>
      </c>
      <c r="C2280" s="29">
        <f t="shared" si="185"/>
        <v>0</v>
      </c>
      <c r="D2280" s="29">
        <v>0</v>
      </c>
      <c r="E2280" s="29">
        <v>0</v>
      </c>
      <c r="F2280" s="29">
        <v>0</v>
      </c>
      <c r="G2280" s="29">
        <v>0</v>
      </c>
    </row>
    <row r="2281" spans="1:7" ht="15" customHeight="1">
      <c r="A2281" s="38"/>
      <c r="B2281" s="36" t="s">
        <v>585</v>
      </c>
      <c r="C2281" s="29">
        <f t="shared" si="185"/>
        <v>495</v>
      </c>
      <c r="D2281" s="29">
        <v>0</v>
      </c>
      <c r="E2281" s="29">
        <v>0</v>
      </c>
      <c r="F2281" s="29">
        <v>0</v>
      </c>
      <c r="G2281" s="29">
        <v>495</v>
      </c>
    </row>
    <row r="2282" spans="1:7" ht="15" customHeight="1">
      <c r="A2282" s="38"/>
      <c r="B2282" s="36" t="s">
        <v>586</v>
      </c>
      <c r="C2282" s="29">
        <f t="shared" si="185"/>
        <v>507.1</v>
      </c>
      <c r="D2282" s="29">
        <v>0</v>
      </c>
      <c r="E2282" s="29">
        <v>0</v>
      </c>
      <c r="F2282" s="29">
        <v>0</v>
      </c>
      <c r="G2282" s="29">
        <v>507.1</v>
      </c>
    </row>
    <row r="2283" spans="1:7" ht="15" customHeight="1">
      <c r="A2283" s="38"/>
      <c r="B2283" s="36" t="s">
        <v>587</v>
      </c>
      <c r="C2283" s="29">
        <f>SUM(D2283:G2283)</f>
        <v>418.7</v>
      </c>
      <c r="D2283" s="29">
        <v>0</v>
      </c>
      <c r="E2283" s="29">
        <v>0</v>
      </c>
      <c r="F2283" s="29">
        <v>0</v>
      </c>
      <c r="G2283" s="29">
        <v>418.7</v>
      </c>
    </row>
    <row r="2284" spans="1:7" ht="15" customHeight="1">
      <c r="A2284" s="38"/>
      <c r="B2284" s="36" t="s">
        <v>588</v>
      </c>
      <c r="C2284" s="29">
        <f>SUM(D2284:G2284)</f>
        <v>0</v>
      </c>
      <c r="D2284" s="29">
        <v>0</v>
      </c>
      <c r="E2284" s="29">
        <v>0</v>
      </c>
      <c r="F2284" s="29">
        <v>0</v>
      </c>
      <c r="G2284" s="29">
        <v>0</v>
      </c>
    </row>
    <row r="2285" spans="1:7" ht="15" customHeight="1">
      <c r="A2285" s="39"/>
      <c r="B2285" s="36" t="s">
        <v>589</v>
      </c>
      <c r="C2285" s="29">
        <f>SUM(D2285:G2285)</f>
        <v>0</v>
      </c>
      <c r="D2285" s="29">
        <v>0</v>
      </c>
      <c r="E2285" s="29">
        <v>0</v>
      </c>
      <c r="F2285" s="29">
        <v>0</v>
      </c>
      <c r="G2285" s="29">
        <v>0</v>
      </c>
    </row>
    <row r="2286" spans="1:7" s="3" customFormat="1" ht="33" customHeight="1">
      <c r="A2286" s="43" t="s">
        <v>252</v>
      </c>
      <c r="B2286" s="44" t="s">
        <v>230</v>
      </c>
      <c r="C2286" s="29">
        <f>SUM(C2287:C2300)</f>
        <v>7997.7</v>
      </c>
      <c r="D2286" s="29">
        <f>SUM(D2287:D2300)</f>
        <v>0</v>
      </c>
      <c r="E2286" s="29">
        <f>SUM(E2287:E2300)</f>
        <v>0</v>
      </c>
      <c r="F2286" s="29">
        <f>SUM(F2287:F2300)</f>
        <v>0</v>
      </c>
      <c r="G2286" s="29">
        <f>SUM(G2287:G2300)</f>
        <v>7997.7</v>
      </c>
    </row>
    <row r="2287" spans="1:7" ht="15" customHeight="1">
      <c r="A2287" s="38"/>
      <c r="B2287" s="36" t="s">
        <v>296</v>
      </c>
      <c r="C2287" s="29">
        <f aca="true" t="shared" si="186" ref="C2287:C2297">SUM(D2287:G2287)</f>
        <v>0</v>
      </c>
      <c r="D2287" s="29">
        <v>0</v>
      </c>
      <c r="E2287" s="29">
        <v>0</v>
      </c>
      <c r="F2287" s="29">
        <v>0</v>
      </c>
      <c r="G2287" s="29">
        <v>0</v>
      </c>
    </row>
    <row r="2288" spans="1:7" ht="15" customHeight="1">
      <c r="A2288" s="38"/>
      <c r="B2288" s="36" t="s">
        <v>220</v>
      </c>
      <c r="C2288" s="29">
        <f t="shared" si="186"/>
        <v>1087</v>
      </c>
      <c r="D2288" s="29">
        <v>0</v>
      </c>
      <c r="E2288" s="29">
        <v>0</v>
      </c>
      <c r="F2288" s="29">
        <v>0</v>
      </c>
      <c r="G2288" s="29">
        <v>1087</v>
      </c>
    </row>
    <row r="2289" spans="1:7" ht="15" customHeight="1">
      <c r="A2289" s="38"/>
      <c r="B2289" s="36" t="s">
        <v>221</v>
      </c>
      <c r="C2289" s="29">
        <f t="shared" si="186"/>
        <v>345.6</v>
      </c>
      <c r="D2289" s="29">
        <v>0</v>
      </c>
      <c r="E2289" s="29">
        <v>0</v>
      </c>
      <c r="F2289" s="29">
        <v>0</v>
      </c>
      <c r="G2289" s="29">
        <v>345.6</v>
      </c>
    </row>
    <row r="2290" spans="1:7" ht="15" customHeight="1">
      <c r="A2290" s="38"/>
      <c r="B2290" s="36" t="s">
        <v>222</v>
      </c>
      <c r="C2290" s="29">
        <f t="shared" si="186"/>
        <v>242.2</v>
      </c>
      <c r="D2290" s="29">
        <v>0</v>
      </c>
      <c r="E2290" s="29">
        <v>0</v>
      </c>
      <c r="F2290" s="29">
        <v>0</v>
      </c>
      <c r="G2290" s="29">
        <v>242.2</v>
      </c>
    </row>
    <row r="2291" spans="1:7" ht="15" customHeight="1">
      <c r="A2291" s="38"/>
      <c r="B2291" s="36" t="s">
        <v>223</v>
      </c>
      <c r="C2291" s="29">
        <f t="shared" si="186"/>
        <v>6322.9</v>
      </c>
      <c r="D2291" s="29">
        <v>0</v>
      </c>
      <c r="E2291" s="29">
        <v>0</v>
      </c>
      <c r="F2291" s="29">
        <v>0</v>
      </c>
      <c r="G2291" s="29">
        <v>6322.9</v>
      </c>
    </row>
    <row r="2292" spans="1:7" ht="15" customHeight="1">
      <c r="A2292" s="38"/>
      <c r="B2292" s="36" t="s">
        <v>224</v>
      </c>
      <c r="C2292" s="29">
        <f t="shared" si="186"/>
        <v>0</v>
      </c>
      <c r="D2292" s="29">
        <v>0</v>
      </c>
      <c r="E2292" s="29">
        <v>0</v>
      </c>
      <c r="F2292" s="29">
        <v>0</v>
      </c>
      <c r="G2292" s="29">
        <v>0</v>
      </c>
    </row>
    <row r="2293" spans="1:7" ht="15" customHeight="1">
      <c r="A2293" s="38"/>
      <c r="B2293" s="36" t="s">
        <v>9</v>
      </c>
      <c r="C2293" s="29">
        <f t="shared" si="186"/>
        <v>0</v>
      </c>
      <c r="D2293" s="29">
        <v>0</v>
      </c>
      <c r="E2293" s="29">
        <v>0</v>
      </c>
      <c r="F2293" s="29">
        <v>0</v>
      </c>
      <c r="G2293" s="29">
        <v>0</v>
      </c>
    </row>
    <row r="2294" spans="1:7" ht="15" customHeight="1">
      <c r="A2294" s="38"/>
      <c r="B2294" s="36" t="s">
        <v>10</v>
      </c>
      <c r="C2294" s="29">
        <f t="shared" si="186"/>
        <v>0</v>
      </c>
      <c r="D2294" s="29">
        <v>0</v>
      </c>
      <c r="E2294" s="29">
        <v>0</v>
      </c>
      <c r="F2294" s="29">
        <v>0</v>
      </c>
      <c r="G2294" s="29">
        <v>0</v>
      </c>
    </row>
    <row r="2295" spans="1:7" ht="15" customHeight="1">
      <c r="A2295" s="38"/>
      <c r="B2295" s="36" t="s">
        <v>11</v>
      </c>
      <c r="C2295" s="29">
        <f t="shared" si="186"/>
        <v>0</v>
      </c>
      <c r="D2295" s="29">
        <v>0</v>
      </c>
      <c r="E2295" s="29">
        <v>0</v>
      </c>
      <c r="F2295" s="29">
        <v>0</v>
      </c>
      <c r="G2295" s="29">
        <v>0</v>
      </c>
    </row>
    <row r="2296" spans="1:7" ht="15" customHeight="1">
      <c r="A2296" s="38"/>
      <c r="B2296" s="36" t="s">
        <v>585</v>
      </c>
      <c r="C2296" s="29">
        <f t="shared" si="186"/>
        <v>0</v>
      </c>
      <c r="D2296" s="29">
        <v>0</v>
      </c>
      <c r="E2296" s="29">
        <v>0</v>
      </c>
      <c r="F2296" s="29">
        <v>0</v>
      </c>
      <c r="G2296" s="29">
        <v>0</v>
      </c>
    </row>
    <row r="2297" spans="1:7" ht="15" customHeight="1">
      <c r="A2297" s="38"/>
      <c r="B2297" s="36" t="s">
        <v>586</v>
      </c>
      <c r="C2297" s="29">
        <f t="shared" si="186"/>
        <v>0</v>
      </c>
      <c r="D2297" s="29">
        <v>0</v>
      </c>
      <c r="E2297" s="29">
        <v>0</v>
      </c>
      <c r="F2297" s="29">
        <v>0</v>
      </c>
      <c r="G2297" s="29">
        <v>0</v>
      </c>
    </row>
    <row r="2298" spans="1:7" ht="15" customHeight="1">
      <c r="A2298" s="38"/>
      <c r="B2298" s="36" t="s">
        <v>587</v>
      </c>
      <c r="C2298" s="29">
        <f>SUM(D2298:G2298)</f>
        <v>0</v>
      </c>
      <c r="D2298" s="29">
        <v>0</v>
      </c>
      <c r="E2298" s="29">
        <v>0</v>
      </c>
      <c r="F2298" s="29">
        <v>0</v>
      </c>
      <c r="G2298" s="29">
        <v>0</v>
      </c>
    </row>
    <row r="2299" spans="1:7" ht="15" customHeight="1">
      <c r="A2299" s="38"/>
      <c r="B2299" s="36" t="s">
        <v>588</v>
      </c>
      <c r="C2299" s="29">
        <f>SUM(D2299:G2299)</f>
        <v>0</v>
      </c>
      <c r="D2299" s="29">
        <v>0</v>
      </c>
      <c r="E2299" s="29">
        <v>0</v>
      </c>
      <c r="F2299" s="29">
        <v>0</v>
      </c>
      <c r="G2299" s="29">
        <v>0</v>
      </c>
    </row>
    <row r="2300" spans="1:7" ht="15" customHeight="1">
      <c r="A2300" s="39"/>
      <c r="B2300" s="36" t="s">
        <v>589</v>
      </c>
      <c r="C2300" s="29">
        <f>SUM(D2300:G2300)</f>
        <v>0</v>
      </c>
      <c r="D2300" s="29">
        <v>0</v>
      </c>
      <c r="E2300" s="29">
        <v>0</v>
      </c>
      <c r="F2300" s="29">
        <v>0</v>
      </c>
      <c r="G2300" s="29">
        <v>0</v>
      </c>
    </row>
    <row r="2301" spans="1:7" s="3" customFormat="1" ht="30.75" customHeight="1">
      <c r="A2301" s="43" t="s">
        <v>253</v>
      </c>
      <c r="B2301" s="44" t="s">
        <v>149</v>
      </c>
      <c r="C2301" s="29">
        <f>SUM(C2302:C2315)</f>
        <v>5150.4</v>
      </c>
      <c r="D2301" s="29">
        <f>SUM(D2302:D2315)</f>
        <v>0</v>
      </c>
      <c r="E2301" s="29">
        <f>SUM(E2302:E2315)</f>
        <v>0</v>
      </c>
      <c r="F2301" s="29">
        <f>SUM(F2302:F2315)</f>
        <v>0</v>
      </c>
      <c r="G2301" s="29">
        <f>SUM(G2302:G2315)</f>
        <v>5150.4</v>
      </c>
    </row>
    <row r="2302" spans="1:7" ht="15" customHeight="1">
      <c r="A2302" s="38"/>
      <c r="B2302" s="36" t="s">
        <v>296</v>
      </c>
      <c r="C2302" s="29">
        <f aca="true" t="shared" si="187" ref="C2302:C2312">SUM(D2302:G2302)</f>
        <v>0</v>
      </c>
      <c r="D2302" s="29">
        <v>0</v>
      </c>
      <c r="E2302" s="29">
        <v>0</v>
      </c>
      <c r="F2302" s="29">
        <v>0</v>
      </c>
      <c r="G2302" s="29">
        <v>0</v>
      </c>
    </row>
    <row r="2303" spans="1:7" ht="15" customHeight="1">
      <c r="A2303" s="38"/>
      <c r="B2303" s="36" t="s">
        <v>220</v>
      </c>
      <c r="C2303" s="29">
        <f t="shared" si="187"/>
        <v>0</v>
      </c>
      <c r="D2303" s="29">
        <v>0</v>
      </c>
      <c r="E2303" s="29">
        <v>0</v>
      </c>
      <c r="F2303" s="29">
        <v>0</v>
      </c>
      <c r="G2303" s="29">
        <v>0</v>
      </c>
    </row>
    <row r="2304" spans="1:7" ht="15" customHeight="1">
      <c r="A2304" s="38"/>
      <c r="B2304" s="36" t="s">
        <v>221</v>
      </c>
      <c r="C2304" s="29">
        <f t="shared" si="187"/>
        <v>0</v>
      </c>
      <c r="D2304" s="29">
        <v>0</v>
      </c>
      <c r="E2304" s="29">
        <v>0</v>
      </c>
      <c r="F2304" s="29">
        <v>0</v>
      </c>
      <c r="G2304" s="29">
        <v>0</v>
      </c>
    </row>
    <row r="2305" spans="1:7" ht="15" customHeight="1">
      <c r="A2305" s="38"/>
      <c r="B2305" s="36" t="s">
        <v>222</v>
      </c>
      <c r="C2305" s="29">
        <f t="shared" si="187"/>
        <v>0</v>
      </c>
      <c r="D2305" s="29">
        <v>0</v>
      </c>
      <c r="E2305" s="29">
        <v>0</v>
      </c>
      <c r="F2305" s="29">
        <v>0</v>
      </c>
      <c r="G2305" s="29">
        <v>0</v>
      </c>
    </row>
    <row r="2306" spans="1:7" ht="15" customHeight="1">
      <c r="A2306" s="38"/>
      <c r="B2306" s="36" t="s">
        <v>223</v>
      </c>
      <c r="C2306" s="29">
        <f t="shared" si="187"/>
        <v>4010</v>
      </c>
      <c r="D2306" s="29">
        <v>0</v>
      </c>
      <c r="E2306" s="29">
        <v>0</v>
      </c>
      <c r="F2306" s="29">
        <v>0</v>
      </c>
      <c r="G2306" s="29">
        <v>4010</v>
      </c>
    </row>
    <row r="2307" spans="1:7" ht="15" customHeight="1">
      <c r="A2307" s="38"/>
      <c r="B2307" s="36" t="s">
        <v>224</v>
      </c>
      <c r="C2307" s="29">
        <f t="shared" si="187"/>
        <v>1140.4</v>
      </c>
      <c r="D2307" s="29">
        <v>0</v>
      </c>
      <c r="E2307" s="29">
        <v>0</v>
      </c>
      <c r="F2307" s="29">
        <v>0</v>
      </c>
      <c r="G2307" s="29">
        <v>1140.4</v>
      </c>
    </row>
    <row r="2308" spans="1:7" ht="15" customHeight="1">
      <c r="A2308" s="38"/>
      <c r="B2308" s="36" t="s">
        <v>9</v>
      </c>
      <c r="C2308" s="29">
        <f t="shared" si="187"/>
        <v>0</v>
      </c>
      <c r="D2308" s="29">
        <v>0</v>
      </c>
      <c r="E2308" s="29">
        <v>0</v>
      </c>
      <c r="F2308" s="29">
        <v>0</v>
      </c>
      <c r="G2308" s="29">
        <v>0</v>
      </c>
    </row>
    <row r="2309" spans="1:7" ht="15" customHeight="1">
      <c r="A2309" s="38"/>
      <c r="B2309" s="36" t="s">
        <v>10</v>
      </c>
      <c r="C2309" s="29">
        <f t="shared" si="187"/>
        <v>0</v>
      </c>
      <c r="D2309" s="29">
        <v>0</v>
      </c>
      <c r="E2309" s="29">
        <v>0</v>
      </c>
      <c r="F2309" s="29">
        <v>0</v>
      </c>
      <c r="G2309" s="29">
        <v>0</v>
      </c>
    </row>
    <row r="2310" spans="1:7" ht="15" customHeight="1">
      <c r="A2310" s="38"/>
      <c r="B2310" s="36" t="s">
        <v>11</v>
      </c>
      <c r="C2310" s="29">
        <f t="shared" si="187"/>
        <v>0</v>
      </c>
      <c r="D2310" s="29">
        <v>0</v>
      </c>
      <c r="E2310" s="29">
        <v>0</v>
      </c>
      <c r="F2310" s="29">
        <v>0</v>
      </c>
      <c r="G2310" s="29">
        <v>0</v>
      </c>
    </row>
    <row r="2311" spans="1:7" ht="15" customHeight="1">
      <c r="A2311" s="38"/>
      <c r="B2311" s="36" t="s">
        <v>585</v>
      </c>
      <c r="C2311" s="29">
        <f t="shared" si="187"/>
        <v>0</v>
      </c>
      <c r="D2311" s="29">
        <v>0</v>
      </c>
      <c r="E2311" s="29">
        <v>0</v>
      </c>
      <c r="F2311" s="29">
        <v>0</v>
      </c>
      <c r="G2311" s="29">
        <v>0</v>
      </c>
    </row>
    <row r="2312" spans="1:7" ht="15" customHeight="1">
      <c r="A2312" s="38"/>
      <c r="B2312" s="36" t="s">
        <v>586</v>
      </c>
      <c r="C2312" s="29">
        <f t="shared" si="187"/>
        <v>0</v>
      </c>
      <c r="D2312" s="29">
        <v>0</v>
      </c>
      <c r="E2312" s="29">
        <v>0</v>
      </c>
      <c r="F2312" s="29">
        <v>0</v>
      </c>
      <c r="G2312" s="29">
        <v>0</v>
      </c>
    </row>
    <row r="2313" spans="1:7" ht="15" customHeight="1">
      <c r="A2313" s="38"/>
      <c r="B2313" s="36" t="s">
        <v>587</v>
      </c>
      <c r="C2313" s="29">
        <f>SUM(D2313:G2313)</f>
        <v>0</v>
      </c>
      <c r="D2313" s="29">
        <v>0</v>
      </c>
      <c r="E2313" s="29">
        <v>0</v>
      </c>
      <c r="F2313" s="29">
        <v>0</v>
      </c>
      <c r="G2313" s="29">
        <v>0</v>
      </c>
    </row>
    <row r="2314" spans="1:7" ht="15" customHeight="1">
      <c r="A2314" s="38"/>
      <c r="B2314" s="36" t="s">
        <v>588</v>
      </c>
      <c r="C2314" s="29">
        <f>SUM(D2314:G2314)</f>
        <v>0</v>
      </c>
      <c r="D2314" s="29">
        <v>0</v>
      </c>
      <c r="E2314" s="29">
        <v>0</v>
      </c>
      <c r="F2314" s="29">
        <v>0</v>
      </c>
      <c r="G2314" s="29">
        <v>0</v>
      </c>
    </row>
    <row r="2315" spans="1:7" ht="15" customHeight="1">
      <c r="A2315" s="39"/>
      <c r="B2315" s="36" t="s">
        <v>589</v>
      </c>
      <c r="C2315" s="29">
        <f>SUM(D2315:G2315)</f>
        <v>0</v>
      </c>
      <c r="D2315" s="29">
        <v>0</v>
      </c>
      <c r="E2315" s="29">
        <v>0</v>
      </c>
      <c r="F2315" s="29">
        <v>0</v>
      </c>
      <c r="G2315" s="29">
        <v>0</v>
      </c>
    </row>
    <row r="2316" spans="1:7" s="3" customFormat="1" ht="32.25" customHeight="1">
      <c r="A2316" s="43" t="s">
        <v>428</v>
      </c>
      <c r="B2316" s="44" t="s">
        <v>429</v>
      </c>
      <c r="C2316" s="29">
        <f>SUM(C2317:C2330)</f>
        <v>548221.8</v>
      </c>
      <c r="D2316" s="29">
        <f>SUM(D2317:D2330)</f>
        <v>0</v>
      </c>
      <c r="E2316" s="29">
        <f>SUM(E2317:E2330)</f>
        <v>0</v>
      </c>
      <c r="F2316" s="29">
        <f>SUM(F2317:F2330)</f>
        <v>0</v>
      </c>
      <c r="G2316" s="29">
        <f>SUM(G2317:G2330)</f>
        <v>548221.8</v>
      </c>
    </row>
    <row r="2317" spans="1:7" ht="15" customHeight="1">
      <c r="A2317" s="38"/>
      <c r="B2317" s="36" t="s">
        <v>296</v>
      </c>
      <c r="C2317" s="29">
        <f aca="true" t="shared" si="188" ref="C2317:C2327">SUM(D2317:G2317)</f>
        <v>0</v>
      </c>
      <c r="D2317" s="29">
        <v>0</v>
      </c>
      <c r="E2317" s="29">
        <v>0</v>
      </c>
      <c r="F2317" s="29">
        <v>0</v>
      </c>
      <c r="G2317" s="29">
        <v>0</v>
      </c>
    </row>
    <row r="2318" spans="1:7" ht="15" customHeight="1">
      <c r="A2318" s="38"/>
      <c r="B2318" s="36" t="s">
        <v>220</v>
      </c>
      <c r="C2318" s="29">
        <f t="shared" si="188"/>
        <v>0</v>
      </c>
      <c r="D2318" s="29">
        <v>0</v>
      </c>
      <c r="E2318" s="29">
        <v>0</v>
      </c>
      <c r="F2318" s="29">
        <v>0</v>
      </c>
      <c r="G2318" s="29">
        <v>0</v>
      </c>
    </row>
    <row r="2319" spans="1:7" ht="15" customHeight="1">
      <c r="A2319" s="38"/>
      <c r="B2319" s="36" t="s">
        <v>221</v>
      </c>
      <c r="C2319" s="29">
        <f t="shared" si="188"/>
        <v>0</v>
      </c>
      <c r="D2319" s="29">
        <v>0</v>
      </c>
      <c r="E2319" s="29">
        <v>0</v>
      </c>
      <c r="F2319" s="29">
        <v>0</v>
      </c>
      <c r="G2319" s="29">
        <v>0</v>
      </c>
    </row>
    <row r="2320" spans="1:7" ht="15" customHeight="1">
      <c r="A2320" s="38"/>
      <c r="B2320" s="36" t="s">
        <v>222</v>
      </c>
      <c r="C2320" s="29">
        <f t="shared" si="188"/>
        <v>0</v>
      </c>
      <c r="D2320" s="29">
        <v>0</v>
      </c>
      <c r="E2320" s="29">
        <v>0</v>
      </c>
      <c r="F2320" s="29">
        <v>0</v>
      </c>
      <c r="G2320" s="29">
        <v>0</v>
      </c>
    </row>
    <row r="2321" spans="1:7" ht="15" customHeight="1">
      <c r="A2321" s="38"/>
      <c r="B2321" s="36" t="s">
        <v>223</v>
      </c>
      <c r="C2321" s="29">
        <f t="shared" si="188"/>
        <v>0</v>
      </c>
      <c r="D2321" s="29">
        <v>0</v>
      </c>
      <c r="E2321" s="29">
        <v>0</v>
      </c>
      <c r="F2321" s="29">
        <v>0</v>
      </c>
      <c r="G2321" s="29">
        <v>0</v>
      </c>
    </row>
    <row r="2322" spans="1:7" ht="15" customHeight="1">
      <c r="A2322" s="38"/>
      <c r="B2322" s="36" t="s">
        <v>224</v>
      </c>
      <c r="C2322" s="29">
        <f t="shared" si="188"/>
        <v>29928.3</v>
      </c>
      <c r="D2322" s="29">
        <v>0</v>
      </c>
      <c r="E2322" s="29">
        <v>0</v>
      </c>
      <c r="F2322" s="29">
        <v>0</v>
      </c>
      <c r="G2322" s="29">
        <v>29928.3</v>
      </c>
    </row>
    <row r="2323" spans="1:7" ht="15" customHeight="1">
      <c r="A2323" s="38"/>
      <c r="B2323" s="36" t="s">
        <v>9</v>
      </c>
      <c r="C2323" s="29">
        <f t="shared" si="188"/>
        <v>24463.7</v>
      </c>
      <c r="D2323" s="29">
        <v>0</v>
      </c>
      <c r="E2323" s="29">
        <v>0</v>
      </c>
      <c r="F2323" s="29">
        <v>0</v>
      </c>
      <c r="G2323" s="29">
        <v>24463.7</v>
      </c>
    </row>
    <row r="2324" spans="1:7" ht="15" customHeight="1">
      <c r="A2324" s="38"/>
      <c r="B2324" s="36" t="s">
        <v>10</v>
      </c>
      <c r="C2324" s="29">
        <f t="shared" si="188"/>
        <v>29149.3</v>
      </c>
      <c r="D2324" s="29">
        <v>0</v>
      </c>
      <c r="E2324" s="29">
        <v>0</v>
      </c>
      <c r="F2324" s="29">
        <v>0</v>
      </c>
      <c r="G2324" s="29">
        <v>29149.3</v>
      </c>
    </row>
    <row r="2325" spans="1:7" ht="15" customHeight="1">
      <c r="A2325" s="38"/>
      <c r="B2325" s="36" t="s">
        <v>11</v>
      </c>
      <c r="C2325" s="29">
        <f t="shared" si="188"/>
        <v>0</v>
      </c>
      <c r="D2325" s="29">
        <v>0</v>
      </c>
      <c r="E2325" s="29">
        <v>0</v>
      </c>
      <c r="F2325" s="29">
        <v>0</v>
      </c>
      <c r="G2325" s="29">
        <v>0</v>
      </c>
    </row>
    <row r="2326" spans="1:7" ht="15" customHeight="1">
      <c r="A2326" s="38"/>
      <c r="B2326" s="36" t="s">
        <v>585</v>
      </c>
      <c r="C2326" s="29">
        <f t="shared" si="188"/>
        <v>92239.5</v>
      </c>
      <c r="D2326" s="29">
        <v>0</v>
      </c>
      <c r="E2326" s="29">
        <v>0</v>
      </c>
      <c r="F2326" s="29">
        <v>0</v>
      </c>
      <c r="G2326" s="29">
        <v>92239.5</v>
      </c>
    </row>
    <row r="2327" spans="1:7" ht="15" customHeight="1">
      <c r="A2327" s="38"/>
      <c r="B2327" s="36" t="s">
        <v>586</v>
      </c>
      <c r="C2327" s="29">
        <f t="shared" si="188"/>
        <v>133846</v>
      </c>
      <c r="D2327" s="29">
        <v>0</v>
      </c>
      <c r="E2327" s="29">
        <v>0</v>
      </c>
      <c r="F2327" s="29">
        <v>0</v>
      </c>
      <c r="G2327" s="29">
        <v>133846</v>
      </c>
    </row>
    <row r="2328" spans="1:7" ht="15" customHeight="1">
      <c r="A2328" s="38"/>
      <c r="B2328" s="36" t="s">
        <v>587</v>
      </c>
      <c r="C2328" s="29">
        <f>SUM(D2328:G2328)</f>
        <v>170183</v>
      </c>
      <c r="D2328" s="29">
        <v>0</v>
      </c>
      <c r="E2328" s="29">
        <v>0</v>
      </c>
      <c r="F2328" s="29">
        <v>0</v>
      </c>
      <c r="G2328" s="29">
        <v>170183</v>
      </c>
    </row>
    <row r="2329" spans="1:7" ht="15" customHeight="1">
      <c r="A2329" s="38"/>
      <c r="B2329" s="36" t="s">
        <v>588</v>
      </c>
      <c r="C2329" s="29">
        <f>SUM(D2329:G2329)</f>
        <v>32852</v>
      </c>
      <c r="D2329" s="29">
        <v>0</v>
      </c>
      <c r="E2329" s="29">
        <v>0</v>
      </c>
      <c r="F2329" s="29">
        <v>0</v>
      </c>
      <c r="G2329" s="29">
        <v>32852</v>
      </c>
    </row>
    <row r="2330" spans="1:7" ht="15" customHeight="1">
      <c r="A2330" s="39"/>
      <c r="B2330" s="36" t="s">
        <v>589</v>
      </c>
      <c r="C2330" s="29">
        <f>SUM(D2330:G2330)</f>
        <v>35560</v>
      </c>
      <c r="D2330" s="29">
        <v>0</v>
      </c>
      <c r="E2330" s="29">
        <v>0</v>
      </c>
      <c r="F2330" s="29">
        <v>0</v>
      </c>
      <c r="G2330" s="29">
        <v>35560</v>
      </c>
    </row>
    <row r="2331" spans="1:7" s="3" customFormat="1" ht="48" customHeight="1">
      <c r="A2331" s="43" t="s">
        <v>624</v>
      </c>
      <c r="B2331" s="44" t="s">
        <v>635</v>
      </c>
      <c r="C2331" s="29">
        <f>SUM(C2332:C2345)</f>
        <v>17436.4</v>
      </c>
      <c r="D2331" s="29">
        <f>SUM(D2332:D2345)</f>
        <v>0</v>
      </c>
      <c r="E2331" s="29">
        <f>SUM(E2332:E2345)</f>
        <v>0</v>
      </c>
      <c r="F2331" s="29">
        <f>SUM(F2332:F2345)</f>
        <v>0</v>
      </c>
      <c r="G2331" s="29">
        <f>SUM(G2332:G2345)</f>
        <v>17436.4</v>
      </c>
    </row>
    <row r="2332" spans="1:7" ht="15" customHeight="1">
      <c r="A2332" s="38"/>
      <c r="B2332" s="36" t="s">
        <v>296</v>
      </c>
      <c r="C2332" s="29">
        <f aca="true" t="shared" si="189" ref="C2332:C2342">SUM(D2332:G2332)</f>
        <v>0</v>
      </c>
      <c r="D2332" s="29">
        <v>0</v>
      </c>
      <c r="E2332" s="29">
        <v>0</v>
      </c>
      <c r="F2332" s="29">
        <v>0</v>
      </c>
      <c r="G2332" s="29">
        <v>0</v>
      </c>
    </row>
    <row r="2333" spans="1:7" ht="15" customHeight="1">
      <c r="A2333" s="38"/>
      <c r="B2333" s="36" t="s">
        <v>220</v>
      </c>
      <c r="C2333" s="29">
        <f t="shared" si="189"/>
        <v>0</v>
      </c>
      <c r="D2333" s="29">
        <v>0</v>
      </c>
      <c r="E2333" s="29">
        <v>0</v>
      </c>
      <c r="F2333" s="29">
        <v>0</v>
      </c>
      <c r="G2333" s="29">
        <v>0</v>
      </c>
    </row>
    <row r="2334" spans="1:7" ht="15" customHeight="1">
      <c r="A2334" s="38"/>
      <c r="B2334" s="36" t="s">
        <v>221</v>
      </c>
      <c r="C2334" s="29">
        <f t="shared" si="189"/>
        <v>0</v>
      </c>
      <c r="D2334" s="29">
        <v>0</v>
      </c>
      <c r="E2334" s="29">
        <v>0</v>
      </c>
      <c r="F2334" s="29">
        <v>0</v>
      </c>
      <c r="G2334" s="29">
        <v>0</v>
      </c>
    </row>
    <row r="2335" spans="1:7" ht="15" customHeight="1">
      <c r="A2335" s="38"/>
      <c r="B2335" s="36" t="s">
        <v>222</v>
      </c>
      <c r="C2335" s="29">
        <f t="shared" si="189"/>
        <v>0</v>
      </c>
      <c r="D2335" s="29">
        <v>0</v>
      </c>
      <c r="E2335" s="29">
        <v>0</v>
      </c>
      <c r="F2335" s="29">
        <v>0</v>
      </c>
      <c r="G2335" s="29">
        <v>0</v>
      </c>
    </row>
    <row r="2336" spans="1:7" ht="15" customHeight="1">
      <c r="A2336" s="38"/>
      <c r="B2336" s="36" t="s">
        <v>223</v>
      </c>
      <c r="C2336" s="29">
        <f t="shared" si="189"/>
        <v>0</v>
      </c>
      <c r="D2336" s="29">
        <v>0</v>
      </c>
      <c r="E2336" s="29">
        <v>0</v>
      </c>
      <c r="F2336" s="29">
        <v>0</v>
      </c>
      <c r="G2336" s="29">
        <v>0</v>
      </c>
    </row>
    <row r="2337" spans="1:7" ht="15" customHeight="1">
      <c r="A2337" s="38"/>
      <c r="B2337" s="36" t="s">
        <v>224</v>
      </c>
      <c r="C2337" s="29">
        <f t="shared" si="189"/>
        <v>0</v>
      </c>
      <c r="D2337" s="29">
        <v>0</v>
      </c>
      <c r="E2337" s="29">
        <v>0</v>
      </c>
      <c r="F2337" s="29">
        <v>0</v>
      </c>
      <c r="G2337" s="29">
        <v>0</v>
      </c>
    </row>
    <row r="2338" spans="1:7" ht="15" customHeight="1">
      <c r="A2338" s="38"/>
      <c r="B2338" s="36" t="s">
        <v>9</v>
      </c>
      <c r="C2338" s="29">
        <f t="shared" si="189"/>
        <v>0</v>
      </c>
      <c r="D2338" s="29">
        <v>0</v>
      </c>
      <c r="E2338" s="29">
        <v>0</v>
      </c>
      <c r="F2338" s="29">
        <v>0</v>
      </c>
      <c r="G2338" s="29">
        <v>0</v>
      </c>
    </row>
    <row r="2339" spans="1:7" ht="15" customHeight="1">
      <c r="A2339" s="38"/>
      <c r="B2339" s="36" t="s">
        <v>10</v>
      </c>
      <c r="C2339" s="29">
        <f t="shared" si="189"/>
        <v>0</v>
      </c>
      <c r="D2339" s="29">
        <v>0</v>
      </c>
      <c r="E2339" s="29">
        <v>0</v>
      </c>
      <c r="F2339" s="29">
        <v>0</v>
      </c>
      <c r="G2339" s="29">
        <v>0</v>
      </c>
    </row>
    <row r="2340" spans="1:7" ht="15" customHeight="1">
      <c r="A2340" s="38"/>
      <c r="B2340" s="36" t="s">
        <v>11</v>
      </c>
      <c r="C2340" s="29">
        <f t="shared" si="189"/>
        <v>0</v>
      </c>
      <c r="D2340" s="29">
        <v>0</v>
      </c>
      <c r="E2340" s="29">
        <v>0</v>
      </c>
      <c r="F2340" s="29">
        <v>0</v>
      </c>
      <c r="G2340" s="29">
        <v>0</v>
      </c>
    </row>
    <row r="2341" spans="1:7" ht="15" customHeight="1">
      <c r="A2341" s="38"/>
      <c r="B2341" s="36" t="s">
        <v>585</v>
      </c>
      <c r="C2341" s="29">
        <f t="shared" si="189"/>
        <v>0</v>
      </c>
      <c r="D2341" s="29">
        <v>0</v>
      </c>
      <c r="E2341" s="29">
        <v>0</v>
      </c>
      <c r="F2341" s="29">
        <v>0</v>
      </c>
      <c r="G2341" s="29">
        <v>0</v>
      </c>
    </row>
    <row r="2342" spans="1:7" ht="15" customHeight="1">
      <c r="A2342" s="38"/>
      <c r="B2342" s="36" t="s">
        <v>586</v>
      </c>
      <c r="C2342" s="29">
        <f t="shared" si="189"/>
        <v>8300</v>
      </c>
      <c r="D2342" s="29">
        <v>0</v>
      </c>
      <c r="E2342" s="29">
        <v>0</v>
      </c>
      <c r="F2342" s="29">
        <v>0</v>
      </c>
      <c r="G2342" s="29">
        <v>8300</v>
      </c>
    </row>
    <row r="2343" spans="1:7" ht="15" customHeight="1">
      <c r="A2343" s="38"/>
      <c r="B2343" s="36" t="s">
        <v>587</v>
      </c>
      <c r="C2343" s="29">
        <f>SUM(D2343:G2343)</f>
        <v>9136.4</v>
      </c>
      <c r="D2343" s="29">
        <v>0</v>
      </c>
      <c r="E2343" s="29">
        <v>0</v>
      </c>
      <c r="F2343" s="29">
        <v>0</v>
      </c>
      <c r="G2343" s="29">
        <v>9136.4</v>
      </c>
    </row>
    <row r="2344" spans="1:7" ht="15" customHeight="1">
      <c r="A2344" s="38"/>
      <c r="B2344" s="36" t="s">
        <v>588</v>
      </c>
      <c r="C2344" s="29">
        <f>SUM(D2344:G2344)</f>
        <v>0</v>
      </c>
      <c r="D2344" s="29">
        <v>0</v>
      </c>
      <c r="E2344" s="29">
        <v>0</v>
      </c>
      <c r="F2344" s="29">
        <v>0</v>
      </c>
      <c r="G2344" s="29">
        <v>0</v>
      </c>
    </row>
    <row r="2345" spans="1:7" ht="15" customHeight="1">
      <c r="A2345" s="39"/>
      <c r="B2345" s="36" t="s">
        <v>589</v>
      </c>
      <c r="C2345" s="29">
        <f>SUM(D2345:G2345)</f>
        <v>0</v>
      </c>
      <c r="D2345" s="29">
        <v>0</v>
      </c>
      <c r="E2345" s="29">
        <v>0</v>
      </c>
      <c r="F2345" s="29">
        <v>0</v>
      </c>
      <c r="G2345" s="29">
        <v>0</v>
      </c>
    </row>
    <row r="2346" spans="1:7" s="3" customFormat="1" ht="21.75" customHeight="1" hidden="1">
      <c r="A2346" s="43"/>
      <c r="B2346" s="148" t="s">
        <v>625</v>
      </c>
      <c r="C2346" s="29">
        <f>SUM(C2347:C2360)</f>
        <v>0</v>
      </c>
      <c r="D2346" s="29">
        <f>SUM(D2347:D2360)</f>
        <v>0</v>
      </c>
      <c r="E2346" s="29">
        <f>SUM(E2347:E2360)</f>
        <v>0</v>
      </c>
      <c r="F2346" s="29">
        <f>SUM(F2347:F2360)</f>
        <v>0</v>
      </c>
      <c r="G2346" s="29">
        <f>SUM(G2347:G2360)</f>
        <v>0</v>
      </c>
    </row>
    <row r="2347" spans="1:7" ht="15" customHeight="1" hidden="1">
      <c r="A2347" s="38"/>
      <c r="B2347" s="36" t="s">
        <v>296</v>
      </c>
      <c r="C2347" s="29">
        <f aca="true" t="shared" si="190" ref="C2347:C2357">SUM(D2347:G2347)</f>
        <v>0</v>
      </c>
      <c r="D2347" s="29">
        <v>0</v>
      </c>
      <c r="E2347" s="29">
        <v>0</v>
      </c>
      <c r="F2347" s="29">
        <v>0</v>
      </c>
      <c r="G2347" s="29">
        <v>0</v>
      </c>
    </row>
    <row r="2348" spans="1:7" ht="15" customHeight="1" hidden="1">
      <c r="A2348" s="38"/>
      <c r="B2348" s="36" t="s">
        <v>220</v>
      </c>
      <c r="C2348" s="29">
        <f t="shared" si="190"/>
        <v>0</v>
      </c>
      <c r="D2348" s="29">
        <v>0</v>
      </c>
      <c r="E2348" s="29">
        <v>0</v>
      </c>
      <c r="F2348" s="29">
        <v>0</v>
      </c>
      <c r="G2348" s="29">
        <v>0</v>
      </c>
    </row>
    <row r="2349" spans="1:7" ht="15" customHeight="1" hidden="1">
      <c r="A2349" s="38"/>
      <c r="B2349" s="36" t="s">
        <v>221</v>
      </c>
      <c r="C2349" s="29">
        <f t="shared" si="190"/>
        <v>0</v>
      </c>
      <c r="D2349" s="29">
        <v>0</v>
      </c>
      <c r="E2349" s="29">
        <v>0</v>
      </c>
      <c r="F2349" s="29">
        <v>0</v>
      </c>
      <c r="G2349" s="29">
        <v>0</v>
      </c>
    </row>
    <row r="2350" spans="1:7" ht="15" customHeight="1" hidden="1">
      <c r="A2350" s="38"/>
      <c r="B2350" s="36" t="s">
        <v>222</v>
      </c>
      <c r="C2350" s="29">
        <f t="shared" si="190"/>
        <v>0</v>
      </c>
      <c r="D2350" s="29">
        <v>0</v>
      </c>
      <c r="E2350" s="29">
        <v>0</v>
      </c>
      <c r="F2350" s="29">
        <v>0</v>
      </c>
      <c r="G2350" s="29">
        <v>0</v>
      </c>
    </row>
    <row r="2351" spans="1:7" ht="15" customHeight="1" hidden="1">
      <c r="A2351" s="38"/>
      <c r="B2351" s="36" t="s">
        <v>223</v>
      </c>
      <c r="C2351" s="29">
        <f t="shared" si="190"/>
        <v>0</v>
      </c>
      <c r="D2351" s="29">
        <v>0</v>
      </c>
      <c r="E2351" s="29">
        <v>0</v>
      </c>
      <c r="F2351" s="29">
        <v>0</v>
      </c>
      <c r="G2351" s="29">
        <v>0</v>
      </c>
    </row>
    <row r="2352" spans="1:7" ht="15" customHeight="1" hidden="1">
      <c r="A2352" s="38"/>
      <c r="B2352" s="36" t="s">
        <v>224</v>
      </c>
      <c r="C2352" s="29">
        <f t="shared" si="190"/>
        <v>0</v>
      </c>
      <c r="D2352" s="29">
        <v>0</v>
      </c>
      <c r="E2352" s="29">
        <v>0</v>
      </c>
      <c r="F2352" s="29">
        <v>0</v>
      </c>
      <c r="G2352" s="29">
        <v>0</v>
      </c>
    </row>
    <row r="2353" spans="1:7" ht="15" customHeight="1" hidden="1">
      <c r="A2353" s="38"/>
      <c r="B2353" s="36" t="s">
        <v>9</v>
      </c>
      <c r="C2353" s="29">
        <f t="shared" si="190"/>
        <v>0</v>
      </c>
      <c r="D2353" s="29">
        <v>0</v>
      </c>
      <c r="E2353" s="29">
        <v>0</v>
      </c>
      <c r="F2353" s="29">
        <v>0</v>
      </c>
      <c r="G2353" s="29">
        <v>0</v>
      </c>
    </row>
    <row r="2354" spans="1:7" ht="15" customHeight="1" hidden="1">
      <c r="A2354" s="38"/>
      <c r="B2354" s="36" t="s">
        <v>10</v>
      </c>
      <c r="C2354" s="29">
        <f t="shared" si="190"/>
        <v>0</v>
      </c>
      <c r="D2354" s="29">
        <v>0</v>
      </c>
      <c r="E2354" s="29">
        <v>0</v>
      </c>
      <c r="F2354" s="29">
        <v>0</v>
      </c>
      <c r="G2354" s="29">
        <v>0</v>
      </c>
    </row>
    <row r="2355" spans="1:7" ht="15" customHeight="1" hidden="1">
      <c r="A2355" s="39"/>
      <c r="B2355" s="36" t="s">
        <v>11</v>
      </c>
      <c r="C2355" s="29">
        <f t="shared" si="190"/>
        <v>0</v>
      </c>
      <c r="D2355" s="29">
        <v>0</v>
      </c>
      <c r="E2355" s="29">
        <v>0</v>
      </c>
      <c r="F2355" s="29">
        <v>0</v>
      </c>
      <c r="G2355" s="29">
        <v>0</v>
      </c>
    </row>
    <row r="2356" spans="1:7" ht="15" customHeight="1" hidden="1">
      <c r="A2356" s="38"/>
      <c r="B2356" s="36" t="s">
        <v>585</v>
      </c>
      <c r="C2356" s="29">
        <f t="shared" si="190"/>
        <v>0</v>
      </c>
      <c r="D2356" s="29">
        <v>0</v>
      </c>
      <c r="E2356" s="29">
        <v>0</v>
      </c>
      <c r="F2356" s="29">
        <v>0</v>
      </c>
      <c r="G2356" s="29">
        <v>0</v>
      </c>
    </row>
    <row r="2357" spans="1:7" ht="15" customHeight="1" hidden="1">
      <c r="A2357" s="38"/>
      <c r="B2357" s="36" t="s">
        <v>586</v>
      </c>
      <c r="C2357" s="29">
        <f t="shared" si="190"/>
        <v>0</v>
      </c>
      <c r="D2357" s="29">
        <v>0</v>
      </c>
      <c r="E2357" s="29">
        <v>0</v>
      </c>
      <c r="F2357" s="29">
        <v>0</v>
      </c>
      <c r="G2357" s="29">
        <v>0</v>
      </c>
    </row>
    <row r="2358" spans="1:7" ht="15" customHeight="1" hidden="1">
      <c r="A2358" s="38"/>
      <c r="B2358" s="36" t="s">
        <v>587</v>
      </c>
      <c r="C2358" s="29">
        <f>SUM(D2358:G2358)</f>
        <v>0</v>
      </c>
      <c r="D2358" s="29">
        <v>0</v>
      </c>
      <c r="E2358" s="29">
        <v>0</v>
      </c>
      <c r="F2358" s="29">
        <v>0</v>
      </c>
      <c r="G2358" s="29">
        <v>0</v>
      </c>
    </row>
    <row r="2359" spans="1:7" ht="15" customHeight="1" hidden="1">
      <c r="A2359" s="38"/>
      <c r="B2359" s="36" t="s">
        <v>588</v>
      </c>
      <c r="C2359" s="29">
        <f>SUM(D2359:G2359)</f>
        <v>0</v>
      </c>
      <c r="D2359" s="29">
        <v>0</v>
      </c>
      <c r="E2359" s="29">
        <v>0</v>
      </c>
      <c r="F2359" s="29">
        <v>0</v>
      </c>
      <c r="G2359" s="29">
        <v>0</v>
      </c>
    </row>
    <row r="2360" spans="1:7" ht="15" customHeight="1" hidden="1">
      <c r="A2360" s="39"/>
      <c r="B2360" s="36" t="s">
        <v>589</v>
      </c>
      <c r="C2360" s="29">
        <f>SUM(D2360:G2360)</f>
        <v>0</v>
      </c>
      <c r="D2360" s="29">
        <v>0</v>
      </c>
      <c r="E2360" s="29">
        <v>0</v>
      </c>
      <c r="F2360" s="29">
        <v>0</v>
      </c>
      <c r="G2360" s="29">
        <v>0</v>
      </c>
    </row>
    <row r="2361" spans="1:7" s="3" customFormat="1" ht="33" customHeight="1">
      <c r="A2361" s="43" t="s">
        <v>254</v>
      </c>
      <c r="B2361" s="134" t="s">
        <v>414</v>
      </c>
      <c r="C2361" s="29">
        <f>SUM(C2362:C2375)</f>
        <v>8050.8</v>
      </c>
      <c r="D2361" s="29">
        <f>SUM(D2362:D2375)</f>
        <v>0</v>
      </c>
      <c r="E2361" s="29">
        <f>SUM(E2362:E2375)</f>
        <v>0</v>
      </c>
      <c r="F2361" s="29">
        <f>SUM(F2362:F2375)</f>
        <v>420</v>
      </c>
      <c r="G2361" s="29">
        <f>SUM(G2362:G2375)</f>
        <v>7630.8</v>
      </c>
    </row>
    <row r="2362" spans="1:7" ht="15" customHeight="1">
      <c r="A2362" s="38"/>
      <c r="B2362" s="53" t="s">
        <v>296</v>
      </c>
      <c r="C2362" s="29">
        <f aca="true" t="shared" si="191" ref="C2362:C2372">SUM(D2362:G2362)</f>
        <v>0</v>
      </c>
      <c r="D2362" s="29">
        <v>0</v>
      </c>
      <c r="E2362" s="29">
        <v>0</v>
      </c>
      <c r="F2362" s="29">
        <v>0</v>
      </c>
      <c r="G2362" s="29">
        <v>0</v>
      </c>
    </row>
    <row r="2363" spans="1:7" ht="15" customHeight="1">
      <c r="A2363" s="38"/>
      <c r="B2363" s="36" t="s">
        <v>220</v>
      </c>
      <c r="C2363" s="29">
        <f t="shared" si="191"/>
        <v>0</v>
      </c>
      <c r="D2363" s="29">
        <v>0</v>
      </c>
      <c r="E2363" s="29">
        <v>0</v>
      </c>
      <c r="F2363" s="29">
        <v>0</v>
      </c>
      <c r="G2363" s="29">
        <v>0</v>
      </c>
    </row>
    <row r="2364" spans="1:7" ht="15" customHeight="1">
      <c r="A2364" s="38"/>
      <c r="B2364" s="36" t="s">
        <v>221</v>
      </c>
      <c r="C2364" s="29">
        <f t="shared" si="191"/>
        <v>0</v>
      </c>
      <c r="D2364" s="29">
        <v>0</v>
      </c>
      <c r="E2364" s="29">
        <v>0</v>
      </c>
      <c r="F2364" s="29">
        <v>0</v>
      </c>
      <c r="G2364" s="29">
        <v>0</v>
      </c>
    </row>
    <row r="2365" spans="1:7" ht="15" customHeight="1">
      <c r="A2365" s="38"/>
      <c r="B2365" s="36" t="s">
        <v>222</v>
      </c>
      <c r="C2365" s="29">
        <f t="shared" si="191"/>
        <v>0</v>
      </c>
      <c r="D2365" s="29">
        <v>0</v>
      </c>
      <c r="E2365" s="29">
        <v>0</v>
      </c>
      <c r="F2365" s="29">
        <v>0</v>
      </c>
      <c r="G2365" s="29">
        <v>0</v>
      </c>
    </row>
    <row r="2366" spans="1:7" ht="15" customHeight="1">
      <c r="A2366" s="38"/>
      <c r="B2366" s="36" t="s">
        <v>223</v>
      </c>
      <c r="C2366" s="29">
        <f t="shared" si="191"/>
        <v>2210</v>
      </c>
      <c r="D2366" s="29">
        <v>0</v>
      </c>
      <c r="E2366" s="29">
        <v>0</v>
      </c>
      <c r="F2366" s="29">
        <v>0</v>
      </c>
      <c r="G2366" s="29">
        <v>2210</v>
      </c>
    </row>
    <row r="2367" spans="1:7" ht="15" customHeight="1">
      <c r="A2367" s="38"/>
      <c r="B2367" s="36" t="s">
        <v>224</v>
      </c>
      <c r="C2367" s="29">
        <f t="shared" si="191"/>
        <v>2210</v>
      </c>
      <c r="D2367" s="29">
        <v>0</v>
      </c>
      <c r="E2367" s="29">
        <v>0</v>
      </c>
      <c r="F2367" s="29">
        <v>0</v>
      </c>
      <c r="G2367" s="29">
        <v>2210</v>
      </c>
    </row>
    <row r="2368" spans="1:7" ht="15" customHeight="1">
      <c r="A2368" s="38"/>
      <c r="B2368" s="36" t="s">
        <v>9</v>
      </c>
      <c r="C2368" s="29">
        <f t="shared" si="191"/>
        <v>2800</v>
      </c>
      <c r="D2368" s="29">
        <v>0</v>
      </c>
      <c r="E2368" s="29">
        <v>0</v>
      </c>
      <c r="F2368" s="29">
        <v>420</v>
      </c>
      <c r="G2368" s="29">
        <v>2380</v>
      </c>
    </row>
    <row r="2369" spans="1:7" ht="15" customHeight="1">
      <c r="A2369" s="38"/>
      <c r="B2369" s="36" t="s">
        <v>10</v>
      </c>
      <c r="C2369" s="29">
        <f t="shared" si="191"/>
        <v>0</v>
      </c>
      <c r="D2369" s="29">
        <v>0</v>
      </c>
      <c r="E2369" s="29">
        <v>0</v>
      </c>
      <c r="F2369" s="29">
        <v>0</v>
      </c>
      <c r="G2369" s="29">
        <v>0</v>
      </c>
    </row>
    <row r="2370" spans="1:7" ht="15" customHeight="1">
      <c r="A2370" s="38"/>
      <c r="B2370" s="36" t="s">
        <v>11</v>
      </c>
      <c r="C2370" s="29">
        <f t="shared" si="191"/>
        <v>0</v>
      </c>
      <c r="D2370" s="29">
        <v>0</v>
      </c>
      <c r="E2370" s="29">
        <v>0</v>
      </c>
      <c r="F2370" s="29">
        <v>0</v>
      </c>
      <c r="G2370" s="29">
        <v>0</v>
      </c>
    </row>
    <row r="2371" spans="1:7" ht="15" customHeight="1">
      <c r="A2371" s="38"/>
      <c r="B2371" s="36" t="s">
        <v>585</v>
      </c>
      <c r="C2371" s="29">
        <f t="shared" si="191"/>
        <v>403.7</v>
      </c>
      <c r="D2371" s="29">
        <v>0</v>
      </c>
      <c r="E2371" s="29">
        <v>0</v>
      </c>
      <c r="F2371" s="29">
        <v>0</v>
      </c>
      <c r="G2371" s="29">
        <f>103.7+300</f>
        <v>403.7</v>
      </c>
    </row>
    <row r="2372" spans="1:7" ht="15" customHeight="1">
      <c r="A2372" s="38"/>
      <c r="B2372" s="36" t="s">
        <v>586</v>
      </c>
      <c r="C2372" s="29">
        <f t="shared" si="191"/>
        <v>108.3</v>
      </c>
      <c r="D2372" s="29">
        <v>0</v>
      </c>
      <c r="E2372" s="29">
        <v>0</v>
      </c>
      <c r="F2372" s="29">
        <v>0</v>
      </c>
      <c r="G2372" s="29">
        <v>108.3</v>
      </c>
    </row>
    <row r="2373" spans="1:7" ht="15" customHeight="1">
      <c r="A2373" s="38"/>
      <c r="B2373" s="36" t="s">
        <v>587</v>
      </c>
      <c r="C2373" s="29">
        <f>SUM(D2373:G2373)</f>
        <v>101.1</v>
      </c>
      <c r="D2373" s="29">
        <v>0</v>
      </c>
      <c r="E2373" s="29">
        <v>0</v>
      </c>
      <c r="F2373" s="29">
        <v>0</v>
      </c>
      <c r="G2373" s="29">
        <v>101.1</v>
      </c>
    </row>
    <row r="2374" spans="1:7" ht="15" customHeight="1">
      <c r="A2374" s="38"/>
      <c r="B2374" s="36" t="s">
        <v>588</v>
      </c>
      <c r="C2374" s="29">
        <f>SUM(D2374:G2374)</f>
        <v>106.2</v>
      </c>
      <c r="D2374" s="29">
        <v>0</v>
      </c>
      <c r="E2374" s="29">
        <v>0</v>
      </c>
      <c r="F2374" s="29">
        <v>0</v>
      </c>
      <c r="G2374" s="29">
        <v>106.2</v>
      </c>
    </row>
    <row r="2375" spans="1:7" ht="15" customHeight="1">
      <c r="A2375" s="39"/>
      <c r="B2375" s="36" t="s">
        <v>589</v>
      </c>
      <c r="C2375" s="29">
        <f>SUM(D2375:G2375)</f>
        <v>111.5</v>
      </c>
      <c r="D2375" s="29">
        <v>0</v>
      </c>
      <c r="E2375" s="29">
        <v>0</v>
      </c>
      <c r="F2375" s="29">
        <v>0</v>
      </c>
      <c r="G2375" s="29">
        <v>111.5</v>
      </c>
    </row>
    <row r="2376" spans="1:7" s="3" customFormat="1" ht="34.5" customHeight="1" hidden="1">
      <c r="A2376" s="43"/>
      <c r="B2376" s="150" t="s">
        <v>626</v>
      </c>
      <c r="C2376" s="29">
        <f>SUM(C2377:C2390)</f>
        <v>0</v>
      </c>
      <c r="D2376" s="29">
        <f>SUM(D2377:D2390)</f>
        <v>0</v>
      </c>
      <c r="E2376" s="29">
        <f>SUM(E2377:E2390)</f>
        <v>0</v>
      </c>
      <c r="F2376" s="29">
        <f>SUM(F2377:F2390)</f>
        <v>0</v>
      </c>
      <c r="G2376" s="29">
        <f>SUM(G2377:G2390)</f>
        <v>0</v>
      </c>
    </row>
    <row r="2377" spans="1:7" ht="15" customHeight="1" hidden="1">
      <c r="A2377" s="38"/>
      <c r="B2377" s="53" t="s">
        <v>296</v>
      </c>
      <c r="C2377" s="29">
        <f aca="true" t="shared" si="192" ref="C2377:C2387">SUM(D2377:G2377)</f>
        <v>0</v>
      </c>
      <c r="D2377" s="29">
        <v>0</v>
      </c>
      <c r="E2377" s="29">
        <v>0</v>
      </c>
      <c r="F2377" s="29">
        <v>0</v>
      </c>
      <c r="G2377" s="29">
        <v>0</v>
      </c>
    </row>
    <row r="2378" spans="1:7" ht="15" customHeight="1" hidden="1">
      <c r="A2378" s="38"/>
      <c r="B2378" s="36" t="s">
        <v>220</v>
      </c>
      <c r="C2378" s="29">
        <f t="shared" si="192"/>
        <v>0</v>
      </c>
      <c r="D2378" s="29">
        <v>0</v>
      </c>
      <c r="E2378" s="29">
        <v>0</v>
      </c>
      <c r="F2378" s="29">
        <v>0</v>
      </c>
      <c r="G2378" s="29">
        <v>0</v>
      </c>
    </row>
    <row r="2379" spans="1:7" ht="15" customHeight="1" hidden="1">
      <c r="A2379" s="38"/>
      <c r="B2379" s="36" t="s">
        <v>221</v>
      </c>
      <c r="C2379" s="29">
        <f t="shared" si="192"/>
        <v>0</v>
      </c>
      <c r="D2379" s="29">
        <v>0</v>
      </c>
      <c r="E2379" s="29">
        <v>0</v>
      </c>
      <c r="F2379" s="29">
        <v>0</v>
      </c>
      <c r="G2379" s="29">
        <v>0</v>
      </c>
    </row>
    <row r="2380" spans="1:7" ht="15" customHeight="1" hidden="1">
      <c r="A2380" s="38"/>
      <c r="B2380" s="36" t="s">
        <v>222</v>
      </c>
      <c r="C2380" s="29">
        <f t="shared" si="192"/>
        <v>0</v>
      </c>
      <c r="D2380" s="29">
        <v>0</v>
      </c>
      <c r="E2380" s="29">
        <v>0</v>
      </c>
      <c r="F2380" s="29">
        <v>0</v>
      </c>
      <c r="G2380" s="29">
        <v>0</v>
      </c>
    </row>
    <row r="2381" spans="1:7" ht="15" customHeight="1" hidden="1">
      <c r="A2381" s="38"/>
      <c r="B2381" s="36" t="s">
        <v>223</v>
      </c>
      <c r="C2381" s="29">
        <f t="shared" si="192"/>
        <v>0</v>
      </c>
      <c r="D2381" s="29">
        <v>0</v>
      </c>
      <c r="E2381" s="29">
        <v>0</v>
      </c>
      <c r="F2381" s="29">
        <v>0</v>
      </c>
      <c r="G2381" s="29">
        <v>0</v>
      </c>
    </row>
    <row r="2382" spans="1:7" ht="15" customHeight="1" hidden="1">
      <c r="A2382" s="38"/>
      <c r="B2382" s="36" t="s">
        <v>224</v>
      </c>
      <c r="C2382" s="29">
        <f t="shared" si="192"/>
        <v>0</v>
      </c>
      <c r="D2382" s="29">
        <v>0</v>
      </c>
      <c r="E2382" s="29">
        <v>0</v>
      </c>
      <c r="F2382" s="29">
        <v>0</v>
      </c>
      <c r="G2382" s="29">
        <v>0</v>
      </c>
    </row>
    <row r="2383" spans="1:7" ht="15" customHeight="1" hidden="1">
      <c r="A2383" s="38"/>
      <c r="B2383" s="36" t="s">
        <v>9</v>
      </c>
      <c r="C2383" s="29">
        <f t="shared" si="192"/>
        <v>0</v>
      </c>
      <c r="D2383" s="29">
        <v>0</v>
      </c>
      <c r="E2383" s="29">
        <v>0</v>
      </c>
      <c r="F2383" s="29">
        <v>0</v>
      </c>
      <c r="G2383" s="29">
        <v>0</v>
      </c>
    </row>
    <row r="2384" spans="1:7" ht="15" customHeight="1" hidden="1">
      <c r="A2384" s="38"/>
      <c r="B2384" s="36" t="s">
        <v>10</v>
      </c>
      <c r="C2384" s="29">
        <f t="shared" si="192"/>
        <v>0</v>
      </c>
      <c r="D2384" s="29">
        <v>0</v>
      </c>
      <c r="E2384" s="29">
        <v>0</v>
      </c>
      <c r="F2384" s="29">
        <v>0</v>
      </c>
      <c r="G2384" s="29">
        <v>0</v>
      </c>
    </row>
    <row r="2385" spans="1:7" ht="15" customHeight="1" hidden="1">
      <c r="A2385" s="39"/>
      <c r="B2385" s="36" t="s">
        <v>11</v>
      </c>
      <c r="C2385" s="29">
        <f t="shared" si="192"/>
        <v>0</v>
      </c>
      <c r="D2385" s="29">
        <v>0</v>
      </c>
      <c r="E2385" s="29">
        <v>0</v>
      </c>
      <c r="F2385" s="29">
        <v>0</v>
      </c>
      <c r="G2385" s="29">
        <v>0</v>
      </c>
    </row>
    <row r="2386" spans="1:7" ht="15" customHeight="1" hidden="1">
      <c r="A2386" s="38"/>
      <c r="B2386" s="36" t="s">
        <v>585</v>
      </c>
      <c r="C2386" s="29">
        <f t="shared" si="192"/>
        <v>0</v>
      </c>
      <c r="D2386" s="29">
        <v>0</v>
      </c>
      <c r="E2386" s="29">
        <v>0</v>
      </c>
      <c r="F2386" s="29">
        <v>0</v>
      </c>
      <c r="G2386" s="29">
        <v>0</v>
      </c>
    </row>
    <row r="2387" spans="1:7" ht="15" customHeight="1" hidden="1">
      <c r="A2387" s="38"/>
      <c r="B2387" s="36" t="s">
        <v>586</v>
      </c>
      <c r="C2387" s="29">
        <f t="shared" si="192"/>
        <v>0</v>
      </c>
      <c r="D2387" s="29">
        <v>0</v>
      </c>
      <c r="E2387" s="29">
        <v>0</v>
      </c>
      <c r="F2387" s="29">
        <v>0</v>
      </c>
      <c r="G2387" s="149">
        <v>0</v>
      </c>
    </row>
    <row r="2388" spans="1:7" ht="15" customHeight="1" hidden="1">
      <c r="A2388" s="38"/>
      <c r="B2388" s="36" t="s">
        <v>587</v>
      </c>
      <c r="C2388" s="29">
        <f>SUM(D2388:G2388)</f>
        <v>0</v>
      </c>
      <c r="D2388" s="29">
        <v>0</v>
      </c>
      <c r="E2388" s="29">
        <v>0</v>
      </c>
      <c r="F2388" s="29">
        <v>0</v>
      </c>
      <c r="G2388" s="149">
        <v>0</v>
      </c>
    </row>
    <row r="2389" spans="1:7" ht="15" customHeight="1" hidden="1">
      <c r="A2389" s="38"/>
      <c r="B2389" s="36" t="s">
        <v>588</v>
      </c>
      <c r="C2389" s="29">
        <f>SUM(D2389:G2389)</f>
        <v>0</v>
      </c>
      <c r="D2389" s="29">
        <v>0</v>
      </c>
      <c r="E2389" s="29">
        <v>0</v>
      </c>
      <c r="F2389" s="29">
        <v>0</v>
      </c>
      <c r="G2389" s="149">
        <v>0</v>
      </c>
    </row>
    <row r="2390" spans="1:7" ht="15" customHeight="1" hidden="1">
      <c r="A2390" s="39"/>
      <c r="B2390" s="36" t="s">
        <v>589</v>
      </c>
      <c r="C2390" s="29">
        <f>SUM(D2390:G2390)</f>
        <v>0</v>
      </c>
      <c r="D2390" s="29">
        <v>0</v>
      </c>
      <c r="E2390" s="29">
        <v>0</v>
      </c>
      <c r="F2390" s="29">
        <v>0</v>
      </c>
      <c r="G2390" s="149">
        <v>0</v>
      </c>
    </row>
    <row r="2391" spans="1:7" s="3" customFormat="1" ht="31.5" customHeight="1">
      <c r="A2391" s="35"/>
      <c r="B2391" s="26" t="s">
        <v>75</v>
      </c>
      <c r="C2391" s="29">
        <f>SUM(C2392:C2405)</f>
        <v>845516.6000000001</v>
      </c>
      <c r="D2391" s="29">
        <f>SUM(D2392:D2405)</f>
        <v>69789</v>
      </c>
      <c r="E2391" s="29">
        <f>SUM(E2392:E2405)</f>
        <v>0</v>
      </c>
      <c r="F2391" s="29">
        <f>SUM(F2392:F2405)</f>
        <v>44025.19999999999</v>
      </c>
      <c r="G2391" s="29">
        <f>SUM(G2392:G2405)</f>
        <v>731702.3999999999</v>
      </c>
    </row>
    <row r="2392" spans="1:7" ht="15" customHeight="1">
      <c r="A2392" s="38"/>
      <c r="B2392" s="36" t="s">
        <v>296</v>
      </c>
      <c r="C2392" s="29">
        <f aca="true" t="shared" si="193" ref="C2392:C2402">SUM(D2392:G2392)</f>
        <v>49411.5</v>
      </c>
      <c r="D2392" s="29">
        <f aca="true" t="shared" si="194" ref="D2392:G2405">D2152+D2167+D2182+D2197+D2212+D2227+D2242+D2257+D2272+D2287+D2302+D2317+D2332+D2347+D2362+D2377</f>
        <v>13789</v>
      </c>
      <c r="E2392" s="29">
        <f t="shared" si="194"/>
        <v>0</v>
      </c>
      <c r="F2392" s="29">
        <f t="shared" si="194"/>
        <v>0</v>
      </c>
      <c r="G2392" s="29">
        <f t="shared" si="194"/>
        <v>35622.5</v>
      </c>
    </row>
    <row r="2393" spans="1:7" ht="15" customHeight="1">
      <c r="A2393" s="38"/>
      <c r="B2393" s="36" t="s">
        <v>220</v>
      </c>
      <c r="C2393" s="29">
        <f t="shared" si="193"/>
        <v>32139.7</v>
      </c>
      <c r="D2393" s="29">
        <f t="shared" si="194"/>
        <v>15000</v>
      </c>
      <c r="E2393" s="29">
        <f t="shared" si="194"/>
        <v>0</v>
      </c>
      <c r="F2393" s="29">
        <f t="shared" si="194"/>
        <v>191.7</v>
      </c>
      <c r="G2393" s="29">
        <f t="shared" si="194"/>
        <v>16948</v>
      </c>
    </row>
    <row r="2394" spans="1:7" ht="15" customHeight="1">
      <c r="A2394" s="38"/>
      <c r="B2394" s="36" t="s">
        <v>221</v>
      </c>
      <c r="C2394" s="29">
        <f t="shared" si="193"/>
        <v>65097.299999999996</v>
      </c>
      <c r="D2394" s="29">
        <f t="shared" si="194"/>
        <v>10000</v>
      </c>
      <c r="E2394" s="29">
        <f t="shared" si="194"/>
        <v>0</v>
      </c>
      <c r="F2394" s="29">
        <f t="shared" si="194"/>
        <v>32456.7</v>
      </c>
      <c r="G2394" s="29">
        <f t="shared" si="194"/>
        <v>22640.6</v>
      </c>
    </row>
    <row r="2395" spans="1:7" ht="15" customHeight="1">
      <c r="A2395" s="38"/>
      <c r="B2395" s="36" t="s">
        <v>222</v>
      </c>
      <c r="C2395" s="29">
        <f t="shared" si="193"/>
        <v>7061.3</v>
      </c>
      <c r="D2395" s="29">
        <f t="shared" si="194"/>
        <v>0</v>
      </c>
      <c r="E2395" s="29">
        <f t="shared" si="194"/>
        <v>0</v>
      </c>
      <c r="F2395" s="29">
        <f t="shared" si="194"/>
        <v>6019.1</v>
      </c>
      <c r="G2395" s="29">
        <f t="shared" si="194"/>
        <v>1042.2</v>
      </c>
    </row>
    <row r="2396" spans="1:7" ht="15" customHeight="1">
      <c r="A2396" s="38"/>
      <c r="B2396" s="36" t="s">
        <v>223</v>
      </c>
      <c r="C2396" s="29">
        <f t="shared" si="193"/>
        <v>46062.8</v>
      </c>
      <c r="D2396" s="29">
        <f t="shared" si="194"/>
        <v>31000</v>
      </c>
      <c r="E2396" s="29">
        <f t="shared" si="194"/>
        <v>0</v>
      </c>
      <c r="F2396" s="29">
        <f t="shared" si="194"/>
        <v>154</v>
      </c>
      <c r="G2396" s="29">
        <f t="shared" si="194"/>
        <v>14908.8</v>
      </c>
    </row>
    <row r="2397" spans="1:7" ht="15" customHeight="1">
      <c r="A2397" s="38"/>
      <c r="B2397" s="36" t="s">
        <v>224</v>
      </c>
      <c r="C2397" s="29">
        <f t="shared" si="193"/>
        <v>34196.7</v>
      </c>
      <c r="D2397" s="29">
        <f t="shared" si="194"/>
        <v>0</v>
      </c>
      <c r="E2397" s="29">
        <f t="shared" si="194"/>
        <v>0</v>
      </c>
      <c r="F2397" s="29">
        <f t="shared" si="194"/>
        <v>318</v>
      </c>
      <c r="G2397" s="29">
        <f t="shared" si="194"/>
        <v>33878.7</v>
      </c>
    </row>
    <row r="2398" spans="1:7" ht="15" customHeight="1">
      <c r="A2398" s="38"/>
      <c r="B2398" s="36" t="s">
        <v>9</v>
      </c>
      <c r="C2398" s="29">
        <f t="shared" si="193"/>
        <v>27998.7</v>
      </c>
      <c r="D2398" s="29">
        <f t="shared" si="194"/>
        <v>0</v>
      </c>
      <c r="E2398" s="29">
        <f t="shared" si="194"/>
        <v>0</v>
      </c>
      <c r="F2398" s="29">
        <f t="shared" si="194"/>
        <v>555</v>
      </c>
      <c r="G2398" s="29">
        <f t="shared" si="194"/>
        <v>27443.7</v>
      </c>
    </row>
    <row r="2399" spans="1:7" ht="15" customHeight="1">
      <c r="A2399" s="38"/>
      <c r="B2399" s="36" t="s">
        <v>10</v>
      </c>
      <c r="C2399" s="29">
        <f t="shared" si="193"/>
        <v>33507.4</v>
      </c>
      <c r="D2399" s="29">
        <f t="shared" si="194"/>
        <v>0</v>
      </c>
      <c r="E2399" s="29">
        <f t="shared" si="194"/>
        <v>0</v>
      </c>
      <c r="F2399" s="29">
        <f t="shared" si="194"/>
        <v>3758.1</v>
      </c>
      <c r="G2399" s="29">
        <f t="shared" si="194"/>
        <v>29749.3</v>
      </c>
    </row>
    <row r="2400" spans="1:7" ht="15" customHeight="1">
      <c r="A2400" s="38"/>
      <c r="B2400" s="36" t="s">
        <v>11</v>
      </c>
      <c r="C2400" s="29">
        <f t="shared" si="193"/>
        <v>2102.2</v>
      </c>
      <c r="D2400" s="29">
        <f t="shared" si="194"/>
        <v>0</v>
      </c>
      <c r="E2400" s="29">
        <f t="shared" si="194"/>
        <v>0</v>
      </c>
      <c r="F2400" s="29">
        <f t="shared" si="194"/>
        <v>12.1</v>
      </c>
      <c r="G2400" s="29">
        <f t="shared" si="194"/>
        <v>2090.1</v>
      </c>
    </row>
    <row r="2401" spans="1:7" ht="15" customHeight="1">
      <c r="A2401" s="38"/>
      <c r="B2401" s="36" t="s">
        <v>585</v>
      </c>
      <c r="C2401" s="29">
        <f t="shared" si="193"/>
        <v>120200.3</v>
      </c>
      <c r="D2401" s="29">
        <f t="shared" si="194"/>
        <v>0</v>
      </c>
      <c r="E2401" s="29">
        <f t="shared" si="194"/>
        <v>0</v>
      </c>
      <c r="F2401" s="29">
        <f t="shared" si="194"/>
        <v>112.1</v>
      </c>
      <c r="G2401" s="29">
        <f t="shared" si="194"/>
        <v>120088.2</v>
      </c>
    </row>
    <row r="2402" spans="1:7" ht="15" customHeight="1">
      <c r="A2402" s="38"/>
      <c r="B2402" s="36" t="s">
        <v>586</v>
      </c>
      <c r="C2402" s="29">
        <f t="shared" si="193"/>
        <v>147973.5</v>
      </c>
      <c r="D2402" s="29">
        <f t="shared" si="194"/>
        <v>0</v>
      </c>
      <c r="E2402" s="29">
        <f t="shared" si="194"/>
        <v>0</v>
      </c>
      <c r="F2402" s="29">
        <f t="shared" si="194"/>
        <v>112.1</v>
      </c>
      <c r="G2402" s="29">
        <f t="shared" si="194"/>
        <v>147861.4</v>
      </c>
    </row>
    <row r="2403" spans="1:7" ht="15" customHeight="1">
      <c r="A2403" s="38"/>
      <c r="B2403" s="36" t="s">
        <v>587</v>
      </c>
      <c r="C2403" s="29">
        <f>SUM(D2403:G2403)</f>
        <v>199711.30000000002</v>
      </c>
      <c r="D2403" s="29">
        <f t="shared" si="194"/>
        <v>0</v>
      </c>
      <c r="E2403" s="29">
        <f t="shared" si="194"/>
        <v>0</v>
      </c>
      <c r="F2403" s="29">
        <f t="shared" si="194"/>
        <v>112.1</v>
      </c>
      <c r="G2403" s="29">
        <f t="shared" si="194"/>
        <v>199599.2</v>
      </c>
    </row>
    <row r="2404" spans="1:7" ht="15" customHeight="1">
      <c r="A2404" s="38"/>
      <c r="B2404" s="36" t="s">
        <v>588</v>
      </c>
      <c r="C2404" s="29">
        <f>SUM(D2404:G2404)</f>
        <v>43670.299999999996</v>
      </c>
      <c r="D2404" s="29">
        <f t="shared" si="194"/>
        <v>0</v>
      </c>
      <c r="E2404" s="29">
        <f t="shared" si="194"/>
        <v>0</v>
      </c>
      <c r="F2404" s="29">
        <f t="shared" si="194"/>
        <v>112.1</v>
      </c>
      <c r="G2404" s="29">
        <f t="shared" si="194"/>
        <v>43558.2</v>
      </c>
    </row>
    <row r="2405" spans="1:7" ht="15" customHeight="1">
      <c r="A2405" s="39"/>
      <c r="B2405" s="36" t="s">
        <v>589</v>
      </c>
      <c r="C2405" s="29">
        <f>SUM(D2405:G2405)</f>
        <v>36383.6</v>
      </c>
      <c r="D2405" s="29">
        <f t="shared" si="194"/>
        <v>0</v>
      </c>
      <c r="E2405" s="29">
        <f t="shared" si="194"/>
        <v>0</v>
      </c>
      <c r="F2405" s="29">
        <f t="shared" si="194"/>
        <v>112.1</v>
      </c>
      <c r="G2405" s="29">
        <f t="shared" si="194"/>
        <v>36271.5</v>
      </c>
    </row>
    <row r="2406" spans="1:7" ht="18" customHeight="1">
      <c r="A2406" s="25" t="s">
        <v>372</v>
      </c>
      <c r="B2406" s="203" t="s">
        <v>159</v>
      </c>
      <c r="C2406" s="204"/>
      <c r="D2406" s="204"/>
      <c r="E2406" s="204"/>
      <c r="F2406" s="204"/>
      <c r="G2406" s="205"/>
    </row>
    <row r="2407" spans="1:7" ht="18" customHeight="1">
      <c r="A2407" s="25"/>
      <c r="B2407" s="197" t="s">
        <v>160</v>
      </c>
      <c r="C2407" s="198"/>
      <c r="D2407" s="198"/>
      <c r="E2407" s="198"/>
      <c r="F2407" s="198"/>
      <c r="G2407" s="199"/>
    </row>
    <row r="2408" spans="1:7" s="3" customFormat="1" ht="32.25" customHeight="1">
      <c r="A2408" s="43" t="s">
        <v>161</v>
      </c>
      <c r="B2408" s="44" t="s">
        <v>341</v>
      </c>
      <c r="C2408" s="29">
        <f>SUM(C2409:C2422)</f>
        <v>65787.70000000001</v>
      </c>
      <c r="D2408" s="29">
        <f>SUM(D2409:D2422)</f>
        <v>22468.100000000002</v>
      </c>
      <c r="E2408" s="29">
        <f>SUM(E2409:E2422)</f>
        <v>8240</v>
      </c>
      <c r="F2408" s="29">
        <f>SUM(F2409:F2422)</f>
        <v>15079.6</v>
      </c>
      <c r="G2408" s="29">
        <f>SUM(G2409:G2422)</f>
        <v>20000</v>
      </c>
    </row>
    <row r="2409" spans="1:7" ht="15.75" customHeight="1">
      <c r="A2409" s="38"/>
      <c r="B2409" s="36" t="s">
        <v>296</v>
      </c>
      <c r="C2409" s="29">
        <f aca="true" t="shared" si="195" ref="C2409:C2419">SUM(D2409:G2409)</f>
        <v>1537</v>
      </c>
      <c r="D2409" s="29">
        <v>0</v>
      </c>
      <c r="E2409" s="29">
        <v>0</v>
      </c>
      <c r="F2409" s="29">
        <v>1537</v>
      </c>
      <c r="G2409" s="29">
        <v>0</v>
      </c>
    </row>
    <row r="2410" spans="1:7" ht="15.75" customHeight="1">
      <c r="A2410" s="38"/>
      <c r="B2410" s="36" t="s">
        <v>220</v>
      </c>
      <c r="C2410" s="29">
        <f t="shared" si="195"/>
        <v>15050</v>
      </c>
      <c r="D2410" s="29">
        <v>10000</v>
      </c>
      <c r="E2410" s="29">
        <v>5000</v>
      </c>
      <c r="F2410" s="29">
        <v>50</v>
      </c>
      <c r="G2410" s="29">
        <v>0</v>
      </c>
    </row>
    <row r="2411" spans="1:7" ht="15.75" customHeight="1">
      <c r="A2411" s="38"/>
      <c r="B2411" s="36" t="s">
        <v>221</v>
      </c>
      <c r="C2411" s="29">
        <f t="shared" si="195"/>
        <v>7584.9</v>
      </c>
      <c r="D2411" s="29">
        <v>7584.9</v>
      </c>
      <c r="E2411" s="29">
        <v>0</v>
      </c>
      <c r="F2411" s="29">
        <v>0</v>
      </c>
      <c r="G2411" s="29">
        <v>0</v>
      </c>
    </row>
    <row r="2412" spans="1:7" ht="15.75" customHeight="1">
      <c r="A2412" s="38"/>
      <c r="B2412" s="36" t="s">
        <v>222</v>
      </c>
      <c r="C2412" s="29">
        <f t="shared" si="195"/>
        <v>0</v>
      </c>
      <c r="D2412" s="29">
        <v>0</v>
      </c>
      <c r="E2412" s="29">
        <v>0</v>
      </c>
      <c r="F2412" s="29">
        <v>0</v>
      </c>
      <c r="G2412" s="29">
        <v>0</v>
      </c>
    </row>
    <row r="2413" spans="1:7" ht="15.75" customHeight="1">
      <c r="A2413" s="38"/>
      <c r="B2413" s="36" t="s">
        <v>223</v>
      </c>
      <c r="C2413" s="29">
        <f t="shared" si="195"/>
        <v>0</v>
      </c>
      <c r="D2413" s="29">
        <v>0</v>
      </c>
      <c r="E2413" s="29">
        <v>0</v>
      </c>
      <c r="F2413" s="29">
        <v>0</v>
      </c>
      <c r="G2413" s="29">
        <v>0</v>
      </c>
    </row>
    <row r="2414" spans="1:7" ht="15.75" customHeight="1">
      <c r="A2414" s="38"/>
      <c r="B2414" s="36" t="s">
        <v>224</v>
      </c>
      <c r="C2414" s="29">
        <f t="shared" si="195"/>
        <v>4883.2</v>
      </c>
      <c r="D2414" s="29">
        <v>4883.2</v>
      </c>
      <c r="E2414" s="29">
        <v>0</v>
      </c>
      <c r="F2414" s="29">
        <v>0</v>
      </c>
      <c r="G2414" s="29">
        <v>0</v>
      </c>
    </row>
    <row r="2415" spans="1:7" ht="15.75" customHeight="1">
      <c r="A2415" s="38"/>
      <c r="B2415" s="36" t="s">
        <v>9</v>
      </c>
      <c r="C2415" s="29">
        <f t="shared" si="195"/>
        <v>7895.5</v>
      </c>
      <c r="D2415" s="29">
        <v>0</v>
      </c>
      <c r="E2415" s="29">
        <v>0</v>
      </c>
      <c r="F2415" s="29">
        <v>7895.5</v>
      </c>
      <c r="G2415" s="29">
        <v>0</v>
      </c>
    </row>
    <row r="2416" spans="1:7" ht="15.75" customHeight="1">
      <c r="A2416" s="38"/>
      <c r="B2416" s="36" t="s">
        <v>10</v>
      </c>
      <c r="C2416" s="29">
        <f t="shared" si="195"/>
        <v>4050</v>
      </c>
      <c r="D2416" s="29">
        <v>0</v>
      </c>
      <c r="E2416" s="29">
        <v>3240</v>
      </c>
      <c r="F2416" s="29">
        <v>810</v>
      </c>
      <c r="G2416" s="29">
        <v>0</v>
      </c>
    </row>
    <row r="2417" spans="1:7" ht="15.75" customHeight="1">
      <c r="A2417" s="38"/>
      <c r="B2417" s="36" t="s">
        <v>11</v>
      </c>
      <c r="C2417" s="29">
        <f t="shared" si="195"/>
        <v>0</v>
      </c>
      <c r="D2417" s="29">
        <v>0</v>
      </c>
      <c r="E2417" s="29">
        <v>0</v>
      </c>
      <c r="F2417" s="29">
        <v>0</v>
      </c>
      <c r="G2417" s="29">
        <v>0</v>
      </c>
    </row>
    <row r="2418" spans="1:7" ht="15.75" customHeight="1">
      <c r="A2418" s="38"/>
      <c r="B2418" s="36" t="s">
        <v>585</v>
      </c>
      <c r="C2418" s="29">
        <f t="shared" si="195"/>
        <v>4787.1</v>
      </c>
      <c r="D2418" s="29">
        <v>0</v>
      </c>
      <c r="E2418" s="29">
        <v>0</v>
      </c>
      <c r="F2418" s="29">
        <f>3037.1+1750</f>
        <v>4787.1</v>
      </c>
      <c r="G2418" s="29">
        <v>0</v>
      </c>
    </row>
    <row r="2419" spans="1:7" ht="15.75" customHeight="1">
      <c r="A2419" s="38"/>
      <c r="B2419" s="36" t="s">
        <v>586</v>
      </c>
      <c r="C2419" s="29">
        <f t="shared" si="195"/>
        <v>5000</v>
      </c>
      <c r="D2419" s="29">
        <v>0</v>
      </c>
      <c r="E2419" s="29">
        <v>0</v>
      </c>
      <c r="F2419" s="29">
        <v>0</v>
      </c>
      <c r="G2419" s="29">
        <v>5000</v>
      </c>
    </row>
    <row r="2420" spans="1:7" ht="15.75" customHeight="1">
      <c r="A2420" s="38"/>
      <c r="B2420" s="36" t="s">
        <v>587</v>
      </c>
      <c r="C2420" s="29">
        <f>SUM(D2420:G2420)</f>
        <v>5000</v>
      </c>
      <c r="D2420" s="29">
        <v>0</v>
      </c>
      <c r="E2420" s="29">
        <v>0</v>
      </c>
      <c r="F2420" s="29">
        <v>0</v>
      </c>
      <c r="G2420" s="29">
        <v>5000</v>
      </c>
    </row>
    <row r="2421" spans="1:7" ht="15.75" customHeight="1">
      <c r="A2421" s="38"/>
      <c r="B2421" s="36" t="s">
        <v>588</v>
      </c>
      <c r="C2421" s="29">
        <f>SUM(D2421:G2421)</f>
        <v>5000</v>
      </c>
      <c r="D2421" s="29">
        <v>0</v>
      </c>
      <c r="E2421" s="29">
        <v>0</v>
      </c>
      <c r="F2421" s="29">
        <v>0</v>
      </c>
      <c r="G2421" s="29">
        <v>5000</v>
      </c>
    </row>
    <row r="2422" spans="1:7" ht="15.75" customHeight="1">
      <c r="A2422" s="39"/>
      <c r="B2422" s="36" t="s">
        <v>589</v>
      </c>
      <c r="C2422" s="29">
        <f>SUM(D2422:G2422)</f>
        <v>5000</v>
      </c>
      <c r="D2422" s="29">
        <v>0</v>
      </c>
      <c r="E2422" s="29">
        <v>0</v>
      </c>
      <c r="F2422" s="29">
        <v>0</v>
      </c>
      <c r="G2422" s="29">
        <v>5000</v>
      </c>
    </row>
    <row r="2423" spans="1:7" s="3" customFormat="1" ht="17.25" customHeight="1">
      <c r="A2423" s="43" t="s">
        <v>197</v>
      </c>
      <c r="B2423" s="44" t="s">
        <v>128</v>
      </c>
      <c r="C2423" s="29">
        <f>SUM(C2424:C2437)</f>
        <v>11000</v>
      </c>
      <c r="D2423" s="29">
        <f>SUM(D2424:D2437)</f>
        <v>0</v>
      </c>
      <c r="E2423" s="29">
        <f>SUM(E2424:E2437)</f>
        <v>0</v>
      </c>
      <c r="F2423" s="29">
        <f>SUM(F2424:F2437)</f>
        <v>3000</v>
      </c>
      <c r="G2423" s="29">
        <f>SUM(G2424:G2437)</f>
        <v>8000</v>
      </c>
    </row>
    <row r="2424" spans="1:7" ht="15.75" customHeight="1">
      <c r="A2424" s="38"/>
      <c r="B2424" s="36" t="s">
        <v>296</v>
      </c>
      <c r="C2424" s="29">
        <f aca="true" t="shared" si="196" ref="C2424:C2434">SUM(D2424:G2424)</f>
        <v>0</v>
      </c>
      <c r="D2424" s="29">
        <v>0</v>
      </c>
      <c r="E2424" s="29">
        <v>0</v>
      </c>
      <c r="F2424" s="29">
        <v>0</v>
      </c>
      <c r="G2424" s="29">
        <v>0</v>
      </c>
    </row>
    <row r="2425" spans="1:7" ht="15.75" customHeight="1">
      <c r="A2425" s="38"/>
      <c r="B2425" s="36" t="s">
        <v>220</v>
      </c>
      <c r="C2425" s="29">
        <f t="shared" si="196"/>
        <v>0</v>
      </c>
      <c r="D2425" s="29">
        <v>0</v>
      </c>
      <c r="E2425" s="29">
        <v>0</v>
      </c>
      <c r="F2425" s="29">
        <v>0</v>
      </c>
      <c r="G2425" s="29">
        <v>0</v>
      </c>
    </row>
    <row r="2426" spans="1:7" ht="15.75" customHeight="1">
      <c r="A2426" s="38"/>
      <c r="B2426" s="36" t="s">
        <v>221</v>
      </c>
      <c r="C2426" s="29">
        <f t="shared" si="196"/>
        <v>0</v>
      </c>
      <c r="D2426" s="29">
        <v>0</v>
      </c>
      <c r="E2426" s="29">
        <v>0</v>
      </c>
      <c r="F2426" s="29">
        <v>0</v>
      </c>
      <c r="G2426" s="29">
        <v>0</v>
      </c>
    </row>
    <row r="2427" spans="1:7" ht="15.75" customHeight="1">
      <c r="A2427" s="38"/>
      <c r="B2427" s="36" t="s">
        <v>222</v>
      </c>
      <c r="C2427" s="29">
        <f t="shared" si="196"/>
        <v>0</v>
      </c>
      <c r="D2427" s="29">
        <v>0</v>
      </c>
      <c r="E2427" s="29">
        <v>0</v>
      </c>
      <c r="F2427" s="29">
        <v>0</v>
      </c>
      <c r="G2427" s="29">
        <v>0</v>
      </c>
    </row>
    <row r="2428" spans="1:7" ht="15.75" customHeight="1">
      <c r="A2428" s="38"/>
      <c r="B2428" s="36" t="s">
        <v>223</v>
      </c>
      <c r="C2428" s="29">
        <f t="shared" si="196"/>
        <v>0</v>
      </c>
      <c r="D2428" s="29">
        <v>0</v>
      </c>
      <c r="E2428" s="29">
        <v>0</v>
      </c>
      <c r="F2428" s="29">
        <v>0</v>
      </c>
      <c r="G2428" s="29">
        <v>0</v>
      </c>
    </row>
    <row r="2429" spans="1:7" ht="15.75" customHeight="1">
      <c r="A2429" s="38"/>
      <c r="B2429" s="36" t="s">
        <v>224</v>
      </c>
      <c r="C2429" s="29">
        <f t="shared" si="196"/>
        <v>2000</v>
      </c>
      <c r="D2429" s="29">
        <v>0</v>
      </c>
      <c r="E2429" s="29">
        <v>0</v>
      </c>
      <c r="F2429" s="29">
        <v>0</v>
      </c>
      <c r="G2429" s="29">
        <v>2000</v>
      </c>
    </row>
    <row r="2430" spans="1:7" ht="15.75" customHeight="1">
      <c r="A2430" s="38"/>
      <c r="B2430" s="36" t="s">
        <v>9</v>
      </c>
      <c r="C2430" s="29">
        <f t="shared" si="196"/>
        <v>5000</v>
      </c>
      <c r="D2430" s="29">
        <v>0</v>
      </c>
      <c r="E2430" s="29">
        <v>0</v>
      </c>
      <c r="F2430" s="29">
        <v>3000</v>
      </c>
      <c r="G2430" s="29">
        <v>2000</v>
      </c>
    </row>
    <row r="2431" spans="1:7" ht="15.75" customHeight="1">
      <c r="A2431" s="38"/>
      <c r="B2431" s="36" t="s">
        <v>10</v>
      </c>
      <c r="C2431" s="29">
        <f t="shared" si="196"/>
        <v>2000</v>
      </c>
      <c r="D2431" s="29">
        <v>0</v>
      </c>
      <c r="E2431" s="29">
        <v>0</v>
      </c>
      <c r="F2431" s="29">
        <v>0</v>
      </c>
      <c r="G2431" s="29">
        <v>2000</v>
      </c>
    </row>
    <row r="2432" spans="1:7" ht="15.75" customHeight="1">
      <c r="A2432" s="38"/>
      <c r="B2432" s="36" t="s">
        <v>11</v>
      </c>
      <c r="C2432" s="29">
        <f t="shared" si="196"/>
        <v>2000</v>
      </c>
      <c r="D2432" s="29">
        <v>0</v>
      </c>
      <c r="E2432" s="29">
        <v>0</v>
      </c>
      <c r="F2432" s="29">
        <v>0</v>
      </c>
      <c r="G2432" s="29">
        <v>2000</v>
      </c>
    </row>
    <row r="2433" spans="1:7" ht="15.75" customHeight="1">
      <c r="A2433" s="38"/>
      <c r="B2433" s="36" t="s">
        <v>585</v>
      </c>
      <c r="C2433" s="29">
        <f t="shared" si="196"/>
        <v>0</v>
      </c>
      <c r="D2433" s="29">
        <v>0</v>
      </c>
      <c r="E2433" s="29">
        <v>0</v>
      </c>
      <c r="F2433" s="29">
        <v>0</v>
      </c>
      <c r="G2433" s="29">
        <v>0</v>
      </c>
    </row>
    <row r="2434" spans="1:7" ht="15.75" customHeight="1">
      <c r="A2434" s="38"/>
      <c r="B2434" s="36" t="s">
        <v>586</v>
      </c>
      <c r="C2434" s="29">
        <f t="shared" si="196"/>
        <v>0</v>
      </c>
      <c r="D2434" s="29">
        <v>0</v>
      </c>
      <c r="E2434" s="29">
        <v>0</v>
      </c>
      <c r="F2434" s="29">
        <v>0</v>
      </c>
      <c r="G2434" s="29">
        <v>0</v>
      </c>
    </row>
    <row r="2435" spans="1:7" ht="15.75" customHeight="1">
      <c r="A2435" s="38"/>
      <c r="B2435" s="36" t="s">
        <v>587</v>
      </c>
      <c r="C2435" s="29">
        <f>SUM(D2435:G2435)</f>
        <v>0</v>
      </c>
      <c r="D2435" s="29">
        <v>0</v>
      </c>
      <c r="E2435" s="29">
        <v>0</v>
      </c>
      <c r="F2435" s="29">
        <v>0</v>
      </c>
      <c r="G2435" s="29">
        <v>0</v>
      </c>
    </row>
    <row r="2436" spans="1:7" ht="15.75" customHeight="1">
      <c r="A2436" s="38"/>
      <c r="B2436" s="36" t="s">
        <v>588</v>
      </c>
      <c r="C2436" s="29">
        <f>SUM(D2436:G2436)</f>
        <v>0</v>
      </c>
      <c r="D2436" s="29">
        <v>0</v>
      </c>
      <c r="E2436" s="29">
        <v>0</v>
      </c>
      <c r="F2436" s="29">
        <v>0</v>
      </c>
      <c r="G2436" s="29">
        <v>0</v>
      </c>
    </row>
    <row r="2437" spans="1:7" ht="15.75" customHeight="1">
      <c r="A2437" s="39"/>
      <c r="B2437" s="36" t="s">
        <v>589</v>
      </c>
      <c r="C2437" s="29">
        <f>SUM(D2437:G2437)</f>
        <v>0</v>
      </c>
      <c r="D2437" s="29">
        <v>0</v>
      </c>
      <c r="E2437" s="29">
        <v>0</v>
      </c>
      <c r="F2437" s="29">
        <v>0</v>
      </c>
      <c r="G2437" s="29">
        <v>0</v>
      </c>
    </row>
    <row r="2438" spans="1:7" s="3" customFormat="1" ht="17.25" customHeight="1">
      <c r="A2438" s="43" t="s">
        <v>175</v>
      </c>
      <c r="B2438" s="44" t="s">
        <v>245</v>
      </c>
      <c r="C2438" s="29">
        <f>SUM(C2439:C2452)</f>
        <v>34788.9</v>
      </c>
      <c r="D2438" s="29">
        <f>SUM(D2439:D2452)</f>
        <v>0</v>
      </c>
      <c r="E2438" s="29">
        <f>SUM(E2439:E2452)</f>
        <v>15058.2</v>
      </c>
      <c r="F2438" s="29">
        <f>SUM(F2439:F2452)</f>
        <v>13986.699999999997</v>
      </c>
      <c r="G2438" s="29">
        <f>SUM(G2439:G2452)</f>
        <v>5744</v>
      </c>
    </row>
    <row r="2439" spans="1:7" ht="15" customHeight="1">
      <c r="A2439" s="38"/>
      <c r="B2439" s="36" t="s">
        <v>296</v>
      </c>
      <c r="C2439" s="29">
        <f aca="true" t="shared" si="197" ref="C2439:C2449">SUM(D2439:G2439)</f>
        <v>0</v>
      </c>
      <c r="D2439" s="29">
        <v>0</v>
      </c>
      <c r="E2439" s="29">
        <v>0</v>
      </c>
      <c r="F2439" s="29">
        <v>0</v>
      </c>
      <c r="G2439" s="29">
        <v>0</v>
      </c>
    </row>
    <row r="2440" spans="1:7" ht="15" customHeight="1">
      <c r="A2440" s="38"/>
      <c r="B2440" s="36" t="s">
        <v>220</v>
      </c>
      <c r="C2440" s="29">
        <f t="shared" si="197"/>
        <v>0</v>
      </c>
      <c r="D2440" s="29">
        <v>0</v>
      </c>
      <c r="E2440" s="29">
        <v>0</v>
      </c>
      <c r="F2440" s="29">
        <v>0</v>
      </c>
      <c r="G2440" s="29">
        <v>0</v>
      </c>
    </row>
    <row r="2441" spans="1:7" ht="15" customHeight="1">
      <c r="A2441" s="38"/>
      <c r="B2441" s="36" t="s">
        <v>221</v>
      </c>
      <c r="C2441" s="29">
        <f t="shared" si="197"/>
        <v>0</v>
      </c>
      <c r="D2441" s="29">
        <v>0</v>
      </c>
      <c r="E2441" s="29">
        <v>0</v>
      </c>
      <c r="F2441" s="29">
        <v>0</v>
      </c>
      <c r="G2441" s="29">
        <v>0</v>
      </c>
    </row>
    <row r="2442" spans="1:7" ht="15" customHeight="1">
      <c r="A2442" s="38"/>
      <c r="B2442" s="36" t="s">
        <v>222</v>
      </c>
      <c r="C2442" s="29">
        <f t="shared" si="197"/>
        <v>1083.8</v>
      </c>
      <c r="D2442" s="29">
        <v>0</v>
      </c>
      <c r="E2442" s="29">
        <v>0</v>
      </c>
      <c r="F2442" s="29">
        <v>1083.8</v>
      </c>
      <c r="G2442" s="29">
        <v>0</v>
      </c>
    </row>
    <row r="2443" spans="1:7" ht="15" customHeight="1">
      <c r="A2443" s="38"/>
      <c r="B2443" s="36" t="s">
        <v>223</v>
      </c>
      <c r="C2443" s="29">
        <f t="shared" si="197"/>
        <v>2682.9</v>
      </c>
      <c r="D2443" s="29">
        <v>0</v>
      </c>
      <c r="E2443" s="29">
        <v>1058.2</v>
      </c>
      <c r="F2443" s="29">
        <v>1580.7</v>
      </c>
      <c r="G2443" s="29">
        <v>44</v>
      </c>
    </row>
    <row r="2444" spans="1:7" ht="15" customHeight="1">
      <c r="A2444" s="38"/>
      <c r="B2444" s="36" t="s">
        <v>224</v>
      </c>
      <c r="C2444" s="29">
        <f t="shared" si="197"/>
        <v>8155.3</v>
      </c>
      <c r="D2444" s="29">
        <v>0</v>
      </c>
      <c r="E2444" s="29">
        <v>1000</v>
      </c>
      <c r="F2444" s="29">
        <v>1605.3</v>
      </c>
      <c r="G2444" s="29">
        <v>5550</v>
      </c>
    </row>
    <row r="2445" spans="1:7" ht="15" customHeight="1">
      <c r="A2445" s="38"/>
      <c r="B2445" s="36" t="s">
        <v>9</v>
      </c>
      <c r="C2445" s="29">
        <f t="shared" si="197"/>
        <v>2700</v>
      </c>
      <c r="D2445" s="29">
        <v>0</v>
      </c>
      <c r="E2445" s="29">
        <v>1000</v>
      </c>
      <c r="F2445" s="29">
        <v>1650</v>
      </c>
      <c r="G2445" s="29">
        <v>50</v>
      </c>
    </row>
    <row r="2446" spans="1:7" ht="15" customHeight="1">
      <c r="A2446" s="38"/>
      <c r="B2446" s="36" t="s">
        <v>10</v>
      </c>
      <c r="C2446" s="29">
        <f t="shared" si="197"/>
        <v>2700</v>
      </c>
      <c r="D2446" s="29">
        <v>0</v>
      </c>
      <c r="E2446" s="29">
        <v>1000</v>
      </c>
      <c r="F2446" s="29">
        <v>1650</v>
      </c>
      <c r="G2446" s="29">
        <v>50</v>
      </c>
    </row>
    <row r="2447" spans="1:7" ht="15" customHeight="1">
      <c r="A2447" s="38"/>
      <c r="B2447" s="36" t="s">
        <v>11</v>
      </c>
      <c r="C2447" s="29">
        <f t="shared" si="197"/>
        <v>2050</v>
      </c>
      <c r="D2447" s="29">
        <v>0</v>
      </c>
      <c r="E2447" s="29">
        <v>1000</v>
      </c>
      <c r="F2447" s="29">
        <v>1000</v>
      </c>
      <c r="G2447" s="29">
        <v>50</v>
      </c>
    </row>
    <row r="2448" spans="1:7" ht="15" customHeight="1">
      <c r="A2448" s="38"/>
      <c r="B2448" s="36" t="s">
        <v>585</v>
      </c>
      <c r="C2448" s="29">
        <f t="shared" si="197"/>
        <v>3000</v>
      </c>
      <c r="D2448" s="29">
        <v>0</v>
      </c>
      <c r="E2448" s="29">
        <v>2000</v>
      </c>
      <c r="F2448" s="29">
        <v>1000</v>
      </c>
      <c r="G2448" s="29">
        <v>0</v>
      </c>
    </row>
    <row r="2449" spans="1:7" ht="15" customHeight="1">
      <c r="A2449" s="38"/>
      <c r="B2449" s="36" t="s">
        <v>586</v>
      </c>
      <c r="C2449" s="29">
        <f t="shared" si="197"/>
        <v>3062</v>
      </c>
      <c r="D2449" s="29">
        <v>0</v>
      </c>
      <c r="E2449" s="29">
        <v>2000</v>
      </c>
      <c r="F2449" s="29">
        <v>1062</v>
      </c>
      <c r="G2449" s="29">
        <v>0</v>
      </c>
    </row>
    <row r="2450" spans="1:7" ht="15" customHeight="1">
      <c r="A2450" s="38"/>
      <c r="B2450" s="36" t="s">
        <v>587</v>
      </c>
      <c r="C2450" s="29">
        <f>SUM(D2450:G2450)</f>
        <v>3118.3</v>
      </c>
      <c r="D2450" s="29">
        <v>0</v>
      </c>
      <c r="E2450" s="29">
        <v>2000</v>
      </c>
      <c r="F2450" s="29">
        <v>1118.3</v>
      </c>
      <c r="G2450" s="29">
        <v>0</v>
      </c>
    </row>
    <row r="2451" spans="1:7" ht="15" customHeight="1">
      <c r="A2451" s="38"/>
      <c r="B2451" s="36" t="s">
        <v>588</v>
      </c>
      <c r="C2451" s="29">
        <f>SUM(D2451:G2451)</f>
        <v>3118.3</v>
      </c>
      <c r="D2451" s="29">
        <v>0</v>
      </c>
      <c r="E2451" s="29">
        <v>2000</v>
      </c>
      <c r="F2451" s="29">
        <v>1118.3</v>
      </c>
      <c r="G2451" s="29">
        <v>0</v>
      </c>
    </row>
    <row r="2452" spans="1:7" ht="15" customHeight="1">
      <c r="A2452" s="39"/>
      <c r="B2452" s="36" t="s">
        <v>589</v>
      </c>
      <c r="C2452" s="29">
        <f>SUM(D2452:G2452)</f>
        <v>3118.3</v>
      </c>
      <c r="D2452" s="29">
        <v>0</v>
      </c>
      <c r="E2452" s="29">
        <v>2000</v>
      </c>
      <c r="F2452" s="29">
        <v>1118.3</v>
      </c>
      <c r="G2452" s="29">
        <v>0</v>
      </c>
    </row>
    <row r="2453" spans="1:7" s="3" customFormat="1" ht="32.25" customHeight="1">
      <c r="A2453" s="43" t="s">
        <v>596</v>
      </c>
      <c r="B2453" s="44" t="s">
        <v>608</v>
      </c>
      <c r="C2453" s="29">
        <f>SUM(C2454:C2467)</f>
        <v>8999.4</v>
      </c>
      <c r="D2453" s="29">
        <f>SUM(D2454:D2467)</f>
        <v>0</v>
      </c>
      <c r="E2453" s="29">
        <f>SUM(E2454:E2467)</f>
        <v>0</v>
      </c>
      <c r="F2453" s="29">
        <f>SUM(F2454:F2467)</f>
        <v>1499.4</v>
      </c>
      <c r="G2453" s="29">
        <f>SUM(G2454:G2467)</f>
        <v>7500</v>
      </c>
    </row>
    <row r="2454" spans="1:7" ht="15" customHeight="1">
      <c r="A2454" s="38"/>
      <c r="B2454" s="36" t="s">
        <v>296</v>
      </c>
      <c r="C2454" s="29">
        <f aca="true" t="shared" si="198" ref="C2454:C2464">SUM(D2454:G2454)</f>
        <v>0</v>
      </c>
      <c r="D2454" s="29">
        <v>0</v>
      </c>
      <c r="E2454" s="29">
        <v>0</v>
      </c>
      <c r="F2454" s="29">
        <v>0</v>
      </c>
      <c r="G2454" s="29">
        <v>0</v>
      </c>
    </row>
    <row r="2455" spans="1:7" ht="15" customHeight="1">
      <c r="A2455" s="38"/>
      <c r="B2455" s="36" t="s">
        <v>220</v>
      </c>
      <c r="C2455" s="29">
        <f t="shared" si="198"/>
        <v>0</v>
      </c>
      <c r="D2455" s="29">
        <v>0</v>
      </c>
      <c r="E2455" s="29">
        <v>0</v>
      </c>
      <c r="F2455" s="29">
        <v>0</v>
      </c>
      <c r="G2455" s="29">
        <v>0</v>
      </c>
    </row>
    <row r="2456" spans="1:7" ht="15" customHeight="1">
      <c r="A2456" s="38"/>
      <c r="B2456" s="36" t="s">
        <v>221</v>
      </c>
      <c r="C2456" s="29">
        <f t="shared" si="198"/>
        <v>0</v>
      </c>
      <c r="D2456" s="29">
        <v>0</v>
      </c>
      <c r="E2456" s="29">
        <v>0</v>
      </c>
      <c r="F2456" s="29">
        <v>0</v>
      </c>
      <c r="G2456" s="29">
        <v>0</v>
      </c>
    </row>
    <row r="2457" spans="1:7" ht="15" customHeight="1">
      <c r="A2457" s="38"/>
      <c r="B2457" s="36" t="s">
        <v>222</v>
      </c>
      <c r="C2457" s="29">
        <f t="shared" si="198"/>
        <v>0</v>
      </c>
      <c r="D2457" s="29">
        <v>0</v>
      </c>
      <c r="E2457" s="29">
        <v>0</v>
      </c>
      <c r="F2457" s="29">
        <v>0</v>
      </c>
      <c r="G2457" s="29">
        <v>0</v>
      </c>
    </row>
    <row r="2458" spans="1:7" ht="15" customHeight="1">
      <c r="A2458" s="38"/>
      <c r="B2458" s="36" t="s">
        <v>223</v>
      </c>
      <c r="C2458" s="29">
        <f t="shared" si="198"/>
        <v>0</v>
      </c>
      <c r="D2458" s="29">
        <v>0</v>
      </c>
      <c r="E2458" s="29">
        <v>0</v>
      </c>
      <c r="F2458" s="29">
        <v>0</v>
      </c>
      <c r="G2458" s="29">
        <v>0</v>
      </c>
    </row>
    <row r="2459" spans="1:7" ht="15" customHeight="1">
      <c r="A2459" s="38"/>
      <c r="B2459" s="36" t="s">
        <v>224</v>
      </c>
      <c r="C2459" s="29">
        <f t="shared" si="198"/>
        <v>0</v>
      </c>
      <c r="D2459" s="29">
        <v>0</v>
      </c>
      <c r="E2459" s="29">
        <v>0</v>
      </c>
      <c r="F2459" s="29">
        <v>0</v>
      </c>
      <c r="G2459" s="29">
        <v>0</v>
      </c>
    </row>
    <row r="2460" spans="1:7" ht="15" customHeight="1">
      <c r="A2460" s="38"/>
      <c r="B2460" s="36" t="s">
        <v>9</v>
      </c>
      <c r="C2460" s="29">
        <f t="shared" si="198"/>
        <v>0</v>
      </c>
      <c r="D2460" s="29">
        <v>0</v>
      </c>
      <c r="E2460" s="29">
        <v>0</v>
      </c>
      <c r="F2460" s="29">
        <v>0</v>
      </c>
      <c r="G2460" s="29">
        <v>0</v>
      </c>
    </row>
    <row r="2461" spans="1:7" ht="15" customHeight="1">
      <c r="A2461" s="38"/>
      <c r="B2461" s="36" t="s">
        <v>10</v>
      </c>
      <c r="C2461" s="29">
        <f t="shared" si="198"/>
        <v>0</v>
      </c>
      <c r="D2461" s="29">
        <v>0</v>
      </c>
      <c r="E2461" s="29">
        <v>0</v>
      </c>
      <c r="F2461" s="29">
        <v>0</v>
      </c>
      <c r="G2461" s="29">
        <v>0</v>
      </c>
    </row>
    <row r="2462" spans="1:7" ht="15" customHeight="1">
      <c r="A2462" s="38"/>
      <c r="B2462" s="36" t="s">
        <v>11</v>
      </c>
      <c r="C2462" s="29">
        <f t="shared" si="198"/>
        <v>0</v>
      </c>
      <c r="D2462" s="29">
        <v>0</v>
      </c>
      <c r="E2462" s="29">
        <v>0</v>
      </c>
      <c r="F2462" s="29">
        <v>0</v>
      </c>
      <c r="G2462" s="29">
        <v>0</v>
      </c>
    </row>
    <row r="2463" spans="1:7" ht="15" customHeight="1">
      <c r="A2463" s="38"/>
      <c r="B2463" s="36" t="s">
        <v>585</v>
      </c>
      <c r="C2463" s="29">
        <f t="shared" si="198"/>
        <v>8999.4</v>
      </c>
      <c r="D2463" s="29">
        <v>0</v>
      </c>
      <c r="E2463" s="29">
        <v>0</v>
      </c>
      <c r="F2463" s="29">
        <v>1499.4</v>
      </c>
      <c r="G2463" s="29">
        <v>7500</v>
      </c>
    </row>
    <row r="2464" spans="1:7" ht="15" customHeight="1">
      <c r="A2464" s="38"/>
      <c r="B2464" s="36" t="s">
        <v>586</v>
      </c>
      <c r="C2464" s="29">
        <f t="shared" si="198"/>
        <v>0</v>
      </c>
      <c r="D2464" s="29">
        <v>0</v>
      </c>
      <c r="E2464" s="29">
        <v>0</v>
      </c>
      <c r="F2464" s="29">
        <v>0</v>
      </c>
      <c r="G2464" s="29">
        <v>0</v>
      </c>
    </row>
    <row r="2465" spans="1:7" ht="15" customHeight="1">
      <c r="A2465" s="38"/>
      <c r="B2465" s="36" t="s">
        <v>587</v>
      </c>
      <c r="C2465" s="29">
        <f>SUM(D2465:G2465)</f>
        <v>0</v>
      </c>
      <c r="D2465" s="29">
        <v>0</v>
      </c>
      <c r="E2465" s="29">
        <v>0</v>
      </c>
      <c r="F2465" s="29">
        <v>0</v>
      </c>
      <c r="G2465" s="29">
        <v>0</v>
      </c>
    </row>
    <row r="2466" spans="1:7" ht="15" customHeight="1">
      <c r="A2466" s="38"/>
      <c r="B2466" s="36" t="s">
        <v>588</v>
      </c>
      <c r="C2466" s="29">
        <f>SUM(D2466:G2466)</f>
        <v>0</v>
      </c>
      <c r="D2466" s="29">
        <v>0</v>
      </c>
      <c r="E2466" s="29">
        <v>0</v>
      </c>
      <c r="F2466" s="29">
        <v>0</v>
      </c>
      <c r="G2466" s="29">
        <v>0</v>
      </c>
    </row>
    <row r="2467" spans="1:7" ht="15" customHeight="1">
      <c r="A2467" s="39"/>
      <c r="B2467" s="36" t="s">
        <v>589</v>
      </c>
      <c r="C2467" s="29">
        <f>SUM(D2467:G2467)</f>
        <v>0</v>
      </c>
      <c r="D2467" s="29">
        <v>0</v>
      </c>
      <c r="E2467" s="29">
        <v>0</v>
      </c>
      <c r="F2467" s="29">
        <v>0</v>
      </c>
      <c r="G2467" s="29">
        <v>0</v>
      </c>
    </row>
    <row r="2468" spans="1:7" s="3" customFormat="1" ht="16.5" customHeight="1">
      <c r="A2468" s="43" t="s">
        <v>601</v>
      </c>
      <c r="B2468" s="140" t="s">
        <v>594</v>
      </c>
      <c r="C2468" s="29">
        <f>SUM(C2469:C2482)</f>
        <v>10000</v>
      </c>
      <c r="D2468" s="29">
        <f>SUM(D2469:D2482)</f>
        <v>0</v>
      </c>
      <c r="E2468" s="29">
        <f>SUM(E2469:E2482)</f>
        <v>9000</v>
      </c>
      <c r="F2468" s="29">
        <f>SUM(F2469:F2482)</f>
        <v>1000</v>
      </c>
      <c r="G2468" s="29">
        <f>SUM(G2469:G2482)</f>
        <v>0</v>
      </c>
    </row>
    <row r="2469" spans="1:7" ht="15" customHeight="1">
      <c r="A2469" s="38"/>
      <c r="B2469" s="36" t="s">
        <v>296</v>
      </c>
      <c r="C2469" s="29">
        <f aca="true" t="shared" si="199" ref="C2469:C2479">SUM(D2469:G2469)</f>
        <v>0</v>
      </c>
      <c r="D2469" s="29">
        <v>0</v>
      </c>
      <c r="E2469" s="29">
        <v>0</v>
      </c>
      <c r="F2469" s="29">
        <v>0</v>
      </c>
      <c r="G2469" s="29">
        <v>0</v>
      </c>
    </row>
    <row r="2470" spans="1:7" ht="15" customHeight="1">
      <c r="A2470" s="38"/>
      <c r="B2470" s="36" t="s">
        <v>342</v>
      </c>
      <c r="C2470" s="29">
        <f t="shared" si="199"/>
        <v>0</v>
      </c>
      <c r="D2470" s="29">
        <v>0</v>
      </c>
      <c r="E2470" s="29">
        <v>0</v>
      </c>
      <c r="F2470" s="29">
        <v>0</v>
      </c>
      <c r="G2470" s="29">
        <v>0</v>
      </c>
    </row>
    <row r="2471" spans="1:7" ht="15" customHeight="1">
      <c r="A2471" s="38"/>
      <c r="B2471" s="36" t="s">
        <v>221</v>
      </c>
      <c r="C2471" s="29">
        <f t="shared" si="199"/>
        <v>0</v>
      </c>
      <c r="D2471" s="29">
        <v>0</v>
      </c>
      <c r="E2471" s="29">
        <v>0</v>
      </c>
      <c r="F2471" s="29">
        <v>0</v>
      </c>
      <c r="G2471" s="29">
        <v>0</v>
      </c>
    </row>
    <row r="2472" spans="1:7" ht="15" customHeight="1">
      <c r="A2472" s="38"/>
      <c r="B2472" s="36" t="s">
        <v>222</v>
      </c>
      <c r="C2472" s="29">
        <f t="shared" si="199"/>
        <v>0</v>
      </c>
      <c r="D2472" s="29">
        <v>0</v>
      </c>
      <c r="E2472" s="29">
        <v>0</v>
      </c>
      <c r="F2472" s="29">
        <v>0</v>
      </c>
      <c r="G2472" s="29">
        <v>0</v>
      </c>
    </row>
    <row r="2473" spans="1:7" ht="15" customHeight="1">
      <c r="A2473" s="38"/>
      <c r="B2473" s="36" t="s">
        <v>223</v>
      </c>
      <c r="C2473" s="29">
        <f t="shared" si="199"/>
        <v>0</v>
      </c>
      <c r="D2473" s="29">
        <v>0</v>
      </c>
      <c r="E2473" s="29">
        <v>0</v>
      </c>
      <c r="F2473" s="29">
        <v>0</v>
      </c>
      <c r="G2473" s="29">
        <v>0</v>
      </c>
    </row>
    <row r="2474" spans="1:7" ht="15" customHeight="1">
      <c r="A2474" s="38"/>
      <c r="B2474" s="36" t="s">
        <v>224</v>
      </c>
      <c r="C2474" s="29">
        <f t="shared" si="199"/>
        <v>0</v>
      </c>
      <c r="D2474" s="29">
        <v>0</v>
      </c>
      <c r="E2474" s="29">
        <v>0</v>
      </c>
      <c r="F2474" s="29">
        <v>0</v>
      </c>
      <c r="G2474" s="29">
        <v>0</v>
      </c>
    </row>
    <row r="2475" spans="1:7" ht="15" customHeight="1">
      <c r="A2475" s="38"/>
      <c r="B2475" s="36" t="s">
        <v>9</v>
      </c>
      <c r="C2475" s="29">
        <f t="shared" si="199"/>
        <v>0</v>
      </c>
      <c r="D2475" s="29">
        <v>0</v>
      </c>
      <c r="E2475" s="29">
        <v>0</v>
      </c>
      <c r="F2475" s="29">
        <v>0</v>
      </c>
      <c r="G2475" s="29">
        <v>0</v>
      </c>
    </row>
    <row r="2476" spans="1:7" ht="15" customHeight="1">
      <c r="A2476" s="38"/>
      <c r="B2476" s="57" t="s">
        <v>10</v>
      </c>
      <c r="C2476" s="58">
        <f t="shared" si="199"/>
        <v>0</v>
      </c>
      <c r="D2476" s="29">
        <v>0</v>
      </c>
      <c r="E2476" s="29">
        <v>0</v>
      </c>
      <c r="F2476" s="29">
        <v>0</v>
      </c>
      <c r="G2476" s="29">
        <v>0</v>
      </c>
    </row>
    <row r="2477" spans="1:7" ht="15" customHeight="1">
      <c r="A2477" s="38"/>
      <c r="B2477" s="36" t="s">
        <v>11</v>
      </c>
      <c r="C2477" s="29">
        <f t="shared" si="199"/>
        <v>0</v>
      </c>
      <c r="D2477" s="29">
        <v>0</v>
      </c>
      <c r="E2477" s="29">
        <v>0</v>
      </c>
      <c r="F2477" s="29">
        <v>0</v>
      </c>
      <c r="G2477" s="29">
        <v>0</v>
      </c>
    </row>
    <row r="2478" spans="1:7" ht="15" customHeight="1">
      <c r="A2478" s="38"/>
      <c r="B2478" s="36" t="s">
        <v>585</v>
      </c>
      <c r="C2478" s="29">
        <f t="shared" si="199"/>
        <v>10000</v>
      </c>
      <c r="D2478" s="29">
        <v>0</v>
      </c>
      <c r="E2478" s="29">
        <v>9000</v>
      </c>
      <c r="F2478" s="29">
        <v>1000</v>
      </c>
      <c r="G2478" s="29">
        <v>0</v>
      </c>
    </row>
    <row r="2479" spans="1:7" ht="15" customHeight="1">
      <c r="A2479" s="38"/>
      <c r="B2479" s="36" t="s">
        <v>586</v>
      </c>
      <c r="C2479" s="29">
        <f t="shared" si="199"/>
        <v>0</v>
      </c>
      <c r="D2479" s="29">
        <v>0</v>
      </c>
      <c r="E2479" s="29">
        <v>0</v>
      </c>
      <c r="F2479" s="29">
        <v>0</v>
      </c>
      <c r="G2479" s="29">
        <v>0</v>
      </c>
    </row>
    <row r="2480" spans="1:7" ht="15" customHeight="1">
      <c r="A2480" s="38"/>
      <c r="B2480" s="36" t="s">
        <v>587</v>
      </c>
      <c r="C2480" s="29">
        <f>SUM(D2480:G2480)</f>
        <v>0</v>
      </c>
      <c r="D2480" s="29">
        <v>0</v>
      </c>
      <c r="E2480" s="29">
        <v>0</v>
      </c>
      <c r="F2480" s="29">
        <v>0</v>
      </c>
      <c r="G2480" s="29">
        <v>0</v>
      </c>
    </row>
    <row r="2481" spans="1:7" ht="15" customHeight="1">
      <c r="A2481" s="38"/>
      <c r="B2481" s="36" t="s">
        <v>588</v>
      </c>
      <c r="C2481" s="29">
        <f>SUM(D2481:G2481)</f>
        <v>0</v>
      </c>
      <c r="D2481" s="29">
        <v>0</v>
      </c>
      <c r="E2481" s="29">
        <v>0</v>
      </c>
      <c r="F2481" s="29">
        <v>0</v>
      </c>
      <c r="G2481" s="29">
        <v>0</v>
      </c>
    </row>
    <row r="2482" spans="1:7" ht="15" customHeight="1">
      <c r="A2482" s="39"/>
      <c r="B2482" s="36" t="s">
        <v>589</v>
      </c>
      <c r="C2482" s="29">
        <f>SUM(D2482:G2482)</f>
        <v>0</v>
      </c>
      <c r="D2482" s="29">
        <v>0</v>
      </c>
      <c r="E2482" s="29">
        <v>0</v>
      </c>
      <c r="F2482" s="29">
        <v>0</v>
      </c>
      <c r="G2482" s="29">
        <v>0</v>
      </c>
    </row>
    <row r="2483" spans="1:7" s="3" customFormat="1" ht="17.25" customHeight="1">
      <c r="A2483" s="43" t="s">
        <v>602</v>
      </c>
      <c r="B2483" s="140" t="s">
        <v>595</v>
      </c>
      <c r="C2483" s="29">
        <f>SUM(C2484:C2497)</f>
        <v>30115.199999999997</v>
      </c>
      <c r="D2483" s="29">
        <f>SUM(D2484:D2497)</f>
        <v>0</v>
      </c>
      <c r="E2483" s="29">
        <f>SUM(E2484:E2497)</f>
        <v>27103.6</v>
      </c>
      <c r="F2483" s="29">
        <f>SUM(F2484:F2497)</f>
        <v>3011.5999999999995</v>
      </c>
      <c r="G2483" s="29">
        <f>SUM(G2484:G2497)</f>
        <v>0</v>
      </c>
    </row>
    <row r="2484" spans="1:7" ht="15" customHeight="1">
      <c r="A2484" s="38"/>
      <c r="B2484" s="36" t="s">
        <v>296</v>
      </c>
      <c r="C2484" s="29">
        <f aca="true" t="shared" si="200" ref="C2484:C2494">SUM(D2484:G2484)</f>
        <v>0</v>
      </c>
      <c r="D2484" s="29">
        <v>0</v>
      </c>
      <c r="E2484" s="29">
        <v>0</v>
      </c>
      <c r="F2484" s="29">
        <v>0</v>
      </c>
      <c r="G2484" s="29">
        <v>0</v>
      </c>
    </row>
    <row r="2485" spans="1:7" ht="15" customHeight="1">
      <c r="A2485" s="38"/>
      <c r="B2485" s="36" t="s">
        <v>342</v>
      </c>
      <c r="C2485" s="29">
        <f t="shared" si="200"/>
        <v>0</v>
      </c>
      <c r="D2485" s="29">
        <v>0</v>
      </c>
      <c r="E2485" s="29">
        <v>0</v>
      </c>
      <c r="F2485" s="29">
        <v>0</v>
      </c>
      <c r="G2485" s="29">
        <v>0</v>
      </c>
    </row>
    <row r="2486" spans="1:7" ht="15" customHeight="1">
      <c r="A2486" s="38"/>
      <c r="B2486" s="36" t="s">
        <v>221</v>
      </c>
      <c r="C2486" s="29">
        <f t="shared" si="200"/>
        <v>0</v>
      </c>
      <c r="D2486" s="29">
        <v>0</v>
      </c>
      <c r="E2486" s="29">
        <v>0</v>
      </c>
      <c r="F2486" s="29">
        <v>0</v>
      </c>
      <c r="G2486" s="29">
        <v>0</v>
      </c>
    </row>
    <row r="2487" spans="1:7" ht="15" customHeight="1">
      <c r="A2487" s="38"/>
      <c r="B2487" s="36" t="s">
        <v>222</v>
      </c>
      <c r="C2487" s="29">
        <f t="shared" si="200"/>
        <v>0</v>
      </c>
      <c r="D2487" s="29">
        <v>0</v>
      </c>
      <c r="E2487" s="29">
        <v>0</v>
      </c>
      <c r="F2487" s="29">
        <v>0</v>
      </c>
      <c r="G2487" s="29">
        <v>0</v>
      </c>
    </row>
    <row r="2488" spans="1:7" ht="15" customHeight="1">
      <c r="A2488" s="38"/>
      <c r="B2488" s="36" t="s">
        <v>223</v>
      </c>
      <c r="C2488" s="29">
        <f t="shared" si="200"/>
        <v>0</v>
      </c>
      <c r="D2488" s="29">
        <v>0</v>
      </c>
      <c r="E2488" s="29">
        <v>0</v>
      </c>
      <c r="F2488" s="29">
        <v>0</v>
      </c>
      <c r="G2488" s="29">
        <v>0</v>
      </c>
    </row>
    <row r="2489" spans="1:7" ht="15" customHeight="1">
      <c r="A2489" s="38"/>
      <c r="B2489" s="36" t="s">
        <v>224</v>
      </c>
      <c r="C2489" s="29">
        <f t="shared" si="200"/>
        <v>0</v>
      </c>
      <c r="D2489" s="29">
        <v>0</v>
      </c>
      <c r="E2489" s="29">
        <v>0</v>
      </c>
      <c r="F2489" s="29">
        <v>0</v>
      </c>
      <c r="G2489" s="29">
        <v>0</v>
      </c>
    </row>
    <row r="2490" spans="1:7" ht="15" customHeight="1">
      <c r="A2490" s="38"/>
      <c r="B2490" s="36" t="s">
        <v>9</v>
      </c>
      <c r="C2490" s="29">
        <f t="shared" si="200"/>
        <v>0</v>
      </c>
      <c r="D2490" s="29">
        <v>0</v>
      </c>
      <c r="E2490" s="29">
        <v>0</v>
      </c>
      <c r="F2490" s="29">
        <v>0</v>
      </c>
      <c r="G2490" s="29">
        <v>0</v>
      </c>
    </row>
    <row r="2491" spans="1:7" ht="15" customHeight="1">
      <c r="A2491" s="38"/>
      <c r="B2491" s="57" t="s">
        <v>10</v>
      </c>
      <c r="C2491" s="58">
        <f t="shared" si="200"/>
        <v>0</v>
      </c>
      <c r="D2491" s="29">
        <v>0</v>
      </c>
      <c r="E2491" s="29">
        <v>0</v>
      </c>
      <c r="F2491" s="29">
        <v>0</v>
      </c>
      <c r="G2491" s="29">
        <v>0</v>
      </c>
    </row>
    <row r="2492" spans="1:7" ht="15" customHeight="1">
      <c r="A2492" s="38"/>
      <c r="B2492" s="36" t="s">
        <v>11</v>
      </c>
      <c r="C2492" s="29">
        <f t="shared" si="200"/>
        <v>0</v>
      </c>
      <c r="D2492" s="29">
        <v>0</v>
      </c>
      <c r="E2492" s="29">
        <v>0</v>
      </c>
      <c r="F2492" s="29">
        <v>0</v>
      </c>
      <c r="G2492" s="29">
        <v>0</v>
      </c>
    </row>
    <row r="2493" spans="1:7" ht="15" customHeight="1">
      <c r="A2493" s="38"/>
      <c r="B2493" s="36" t="s">
        <v>585</v>
      </c>
      <c r="C2493" s="29">
        <f t="shared" si="200"/>
        <v>7899.9</v>
      </c>
      <c r="D2493" s="29">
        <v>0</v>
      </c>
      <c r="E2493" s="29">
        <v>7109.9</v>
      </c>
      <c r="F2493" s="29">
        <v>790</v>
      </c>
      <c r="G2493" s="29">
        <v>0</v>
      </c>
    </row>
    <row r="2494" spans="1:7" ht="15" customHeight="1">
      <c r="A2494" s="38"/>
      <c r="B2494" s="36" t="s">
        <v>586</v>
      </c>
      <c r="C2494" s="29">
        <f t="shared" si="200"/>
        <v>7899.9</v>
      </c>
      <c r="D2494" s="29">
        <v>0</v>
      </c>
      <c r="E2494" s="29">
        <v>7109.9</v>
      </c>
      <c r="F2494" s="29">
        <v>790</v>
      </c>
      <c r="G2494" s="29">
        <v>0</v>
      </c>
    </row>
    <row r="2495" spans="1:7" ht="15" customHeight="1">
      <c r="A2495" s="38"/>
      <c r="B2495" s="36" t="s">
        <v>587</v>
      </c>
      <c r="C2495" s="29">
        <f>SUM(D2495:G2495)</f>
        <v>4771.8</v>
      </c>
      <c r="D2495" s="29">
        <v>0</v>
      </c>
      <c r="E2495" s="29">
        <v>4294.6</v>
      </c>
      <c r="F2495" s="29">
        <v>477.2</v>
      </c>
      <c r="G2495" s="29">
        <v>0</v>
      </c>
    </row>
    <row r="2496" spans="1:7" ht="15" customHeight="1">
      <c r="A2496" s="38"/>
      <c r="B2496" s="36" t="s">
        <v>588</v>
      </c>
      <c r="C2496" s="29">
        <f>SUM(D2496:G2496)</f>
        <v>4771.8</v>
      </c>
      <c r="D2496" s="29">
        <v>0</v>
      </c>
      <c r="E2496" s="29">
        <v>4294.6</v>
      </c>
      <c r="F2496" s="29">
        <v>477.2</v>
      </c>
      <c r="G2496" s="29">
        <v>0</v>
      </c>
    </row>
    <row r="2497" spans="1:7" ht="15" customHeight="1">
      <c r="A2497" s="39"/>
      <c r="B2497" s="36" t="s">
        <v>589</v>
      </c>
      <c r="C2497" s="29">
        <f>SUM(D2497:G2497)</f>
        <v>4771.8</v>
      </c>
      <c r="D2497" s="29">
        <v>0</v>
      </c>
      <c r="E2497" s="29">
        <v>4294.6</v>
      </c>
      <c r="F2497" s="29">
        <v>477.2</v>
      </c>
      <c r="G2497" s="29">
        <v>0</v>
      </c>
    </row>
    <row r="2498" spans="1:7" s="3" customFormat="1" ht="31.5" customHeight="1">
      <c r="A2498" s="35"/>
      <c r="B2498" s="26" t="s">
        <v>76</v>
      </c>
      <c r="C2498" s="29">
        <f>SUM(C2499:C2512)</f>
        <v>160691.2</v>
      </c>
      <c r="D2498" s="29">
        <f>SUM(D2499:D2512)</f>
        <v>22468.100000000002</v>
      </c>
      <c r="E2498" s="29">
        <f>SUM(E2499:E2512)</f>
        <v>59401.799999999996</v>
      </c>
      <c r="F2498" s="29">
        <f>SUM(F2499:F2512)</f>
        <v>37577.3</v>
      </c>
      <c r="G2498" s="29">
        <f>SUM(G2499:G2512)</f>
        <v>41244</v>
      </c>
    </row>
    <row r="2499" spans="1:7" ht="15" customHeight="1">
      <c r="A2499" s="38"/>
      <c r="B2499" s="36" t="s">
        <v>296</v>
      </c>
      <c r="C2499" s="29">
        <f aca="true" t="shared" si="201" ref="C2499:C2509">SUM(D2499:G2499)</f>
        <v>1537</v>
      </c>
      <c r="D2499" s="29">
        <f aca="true" t="shared" si="202" ref="D2499:G2512">+D2409+D2424+D2439+D2454+D2469+D2484</f>
        <v>0</v>
      </c>
      <c r="E2499" s="29">
        <f t="shared" si="202"/>
        <v>0</v>
      </c>
      <c r="F2499" s="29">
        <f t="shared" si="202"/>
        <v>1537</v>
      </c>
      <c r="G2499" s="29">
        <f t="shared" si="202"/>
        <v>0</v>
      </c>
    </row>
    <row r="2500" spans="1:7" ht="15" customHeight="1">
      <c r="A2500" s="38"/>
      <c r="B2500" s="36" t="s">
        <v>220</v>
      </c>
      <c r="C2500" s="29">
        <f t="shared" si="201"/>
        <v>15050</v>
      </c>
      <c r="D2500" s="29">
        <f t="shared" si="202"/>
        <v>10000</v>
      </c>
      <c r="E2500" s="29">
        <f t="shared" si="202"/>
        <v>5000</v>
      </c>
      <c r="F2500" s="29">
        <f t="shared" si="202"/>
        <v>50</v>
      </c>
      <c r="G2500" s="29">
        <f t="shared" si="202"/>
        <v>0</v>
      </c>
    </row>
    <row r="2501" spans="1:7" ht="15" customHeight="1">
      <c r="A2501" s="38"/>
      <c r="B2501" s="36" t="s">
        <v>221</v>
      </c>
      <c r="C2501" s="29">
        <f t="shared" si="201"/>
        <v>7584.9</v>
      </c>
      <c r="D2501" s="29">
        <f t="shared" si="202"/>
        <v>7584.9</v>
      </c>
      <c r="E2501" s="29">
        <f t="shared" si="202"/>
        <v>0</v>
      </c>
      <c r="F2501" s="29">
        <f t="shared" si="202"/>
        <v>0</v>
      </c>
      <c r="G2501" s="29">
        <f t="shared" si="202"/>
        <v>0</v>
      </c>
    </row>
    <row r="2502" spans="1:7" ht="15" customHeight="1">
      <c r="A2502" s="38"/>
      <c r="B2502" s="36" t="s">
        <v>222</v>
      </c>
      <c r="C2502" s="29">
        <f t="shared" si="201"/>
        <v>1083.8</v>
      </c>
      <c r="D2502" s="29">
        <f t="shared" si="202"/>
        <v>0</v>
      </c>
      <c r="E2502" s="29">
        <f t="shared" si="202"/>
        <v>0</v>
      </c>
      <c r="F2502" s="29">
        <f t="shared" si="202"/>
        <v>1083.8</v>
      </c>
      <c r="G2502" s="29">
        <f t="shared" si="202"/>
        <v>0</v>
      </c>
    </row>
    <row r="2503" spans="1:7" ht="15" customHeight="1">
      <c r="A2503" s="38"/>
      <c r="B2503" s="36" t="s">
        <v>223</v>
      </c>
      <c r="C2503" s="29">
        <f t="shared" si="201"/>
        <v>2682.9</v>
      </c>
      <c r="D2503" s="29">
        <f t="shared" si="202"/>
        <v>0</v>
      </c>
      <c r="E2503" s="29">
        <f t="shared" si="202"/>
        <v>1058.2</v>
      </c>
      <c r="F2503" s="29">
        <f t="shared" si="202"/>
        <v>1580.7</v>
      </c>
      <c r="G2503" s="29">
        <f t="shared" si="202"/>
        <v>44</v>
      </c>
    </row>
    <row r="2504" spans="1:7" ht="15" customHeight="1">
      <c r="A2504" s="38"/>
      <c r="B2504" s="36" t="s">
        <v>224</v>
      </c>
      <c r="C2504" s="29">
        <f t="shared" si="201"/>
        <v>15038.5</v>
      </c>
      <c r="D2504" s="29">
        <f t="shared" si="202"/>
        <v>4883.2</v>
      </c>
      <c r="E2504" s="29">
        <f t="shared" si="202"/>
        <v>1000</v>
      </c>
      <c r="F2504" s="29">
        <f t="shared" si="202"/>
        <v>1605.3</v>
      </c>
      <c r="G2504" s="29">
        <f t="shared" si="202"/>
        <v>7550</v>
      </c>
    </row>
    <row r="2505" spans="1:7" ht="15" customHeight="1">
      <c r="A2505" s="38"/>
      <c r="B2505" s="36" t="s">
        <v>9</v>
      </c>
      <c r="C2505" s="29">
        <f t="shared" si="201"/>
        <v>15595.5</v>
      </c>
      <c r="D2505" s="29">
        <f t="shared" si="202"/>
        <v>0</v>
      </c>
      <c r="E2505" s="29">
        <f t="shared" si="202"/>
        <v>1000</v>
      </c>
      <c r="F2505" s="29">
        <f t="shared" si="202"/>
        <v>12545.5</v>
      </c>
      <c r="G2505" s="29">
        <f t="shared" si="202"/>
        <v>2050</v>
      </c>
    </row>
    <row r="2506" spans="1:7" ht="15" customHeight="1">
      <c r="A2506" s="38"/>
      <c r="B2506" s="36" t="s">
        <v>10</v>
      </c>
      <c r="C2506" s="29">
        <f t="shared" si="201"/>
        <v>8750</v>
      </c>
      <c r="D2506" s="29">
        <f t="shared" si="202"/>
        <v>0</v>
      </c>
      <c r="E2506" s="29">
        <f t="shared" si="202"/>
        <v>4240</v>
      </c>
      <c r="F2506" s="29">
        <f t="shared" si="202"/>
        <v>2460</v>
      </c>
      <c r="G2506" s="29">
        <f t="shared" si="202"/>
        <v>2050</v>
      </c>
    </row>
    <row r="2507" spans="1:7" ht="15" customHeight="1">
      <c r="A2507" s="38"/>
      <c r="B2507" s="36" t="s">
        <v>11</v>
      </c>
      <c r="C2507" s="29">
        <f t="shared" si="201"/>
        <v>4050</v>
      </c>
      <c r="D2507" s="29">
        <f t="shared" si="202"/>
        <v>0</v>
      </c>
      <c r="E2507" s="29">
        <f t="shared" si="202"/>
        <v>1000</v>
      </c>
      <c r="F2507" s="29">
        <f t="shared" si="202"/>
        <v>1000</v>
      </c>
      <c r="G2507" s="29">
        <f t="shared" si="202"/>
        <v>2050</v>
      </c>
    </row>
    <row r="2508" spans="1:7" ht="15" customHeight="1">
      <c r="A2508" s="38"/>
      <c r="B2508" s="36" t="s">
        <v>585</v>
      </c>
      <c r="C2508" s="29">
        <f t="shared" si="201"/>
        <v>34686.4</v>
      </c>
      <c r="D2508" s="29">
        <f t="shared" si="202"/>
        <v>0</v>
      </c>
      <c r="E2508" s="29">
        <f t="shared" si="202"/>
        <v>18109.9</v>
      </c>
      <c r="F2508" s="29">
        <f t="shared" si="202"/>
        <v>9076.5</v>
      </c>
      <c r="G2508" s="29">
        <f t="shared" si="202"/>
        <v>7500</v>
      </c>
    </row>
    <row r="2509" spans="1:7" ht="15" customHeight="1">
      <c r="A2509" s="38"/>
      <c r="B2509" s="36" t="s">
        <v>586</v>
      </c>
      <c r="C2509" s="29">
        <f t="shared" si="201"/>
        <v>15961.9</v>
      </c>
      <c r="D2509" s="29">
        <f t="shared" si="202"/>
        <v>0</v>
      </c>
      <c r="E2509" s="29">
        <f t="shared" si="202"/>
        <v>9109.9</v>
      </c>
      <c r="F2509" s="29">
        <f t="shared" si="202"/>
        <v>1852</v>
      </c>
      <c r="G2509" s="29">
        <f t="shared" si="202"/>
        <v>5000</v>
      </c>
    </row>
    <row r="2510" spans="1:7" ht="15" customHeight="1">
      <c r="A2510" s="38"/>
      <c r="B2510" s="36" t="s">
        <v>587</v>
      </c>
      <c r="C2510" s="29">
        <f>SUM(D2510:G2510)</f>
        <v>12890.1</v>
      </c>
      <c r="D2510" s="29">
        <f t="shared" si="202"/>
        <v>0</v>
      </c>
      <c r="E2510" s="29">
        <f t="shared" si="202"/>
        <v>6294.6</v>
      </c>
      <c r="F2510" s="29">
        <f t="shared" si="202"/>
        <v>1595.5</v>
      </c>
      <c r="G2510" s="29">
        <f t="shared" si="202"/>
        <v>5000</v>
      </c>
    </row>
    <row r="2511" spans="1:7" ht="15" customHeight="1">
      <c r="A2511" s="38"/>
      <c r="B2511" s="36" t="s">
        <v>588</v>
      </c>
      <c r="C2511" s="29">
        <f>SUM(D2511:G2511)</f>
        <v>12890.1</v>
      </c>
      <c r="D2511" s="29">
        <f t="shared" si="202"/>
        <v>0</v>
      </c>
      <c r="E2511" s="29">
        <f t="shared" si="202"/>
        <v>6294.6</v>
      </c>
      <c r="F2511" s="29">
        <f t="shared" si="202"/>
        <v>1595.5</v>
      </c>
      <c r="G2511" s="29">
        <f t="shared" si="202"/>
        <v>5000</v>
      </c>
    </row>
    <row r="2512" spans="1:7" ht="15" customHeight="1">
      <c r="A2512" s="39"/>
      <c r="B2512" s="36" t="s">
        <v>589</v>
      </c>
      <c r="C2512" s="29">
        <f>SUM(D2512:G2512)</f>
        <v>12890.1</v>
      </c>
      <c r="D2512" s="29">
        <f t="shared" si="202"/>
        <v>0</v>
      </c>
      <c r="E2512" s="29">
        <f t="shared" si="202"/>
        <v>6294.6</v>
      </c>
      <c r="F2512" s="29">
        <f t="shared" si="202"/>
        <v>1595.5</v>
      </c>
      <c r="G2512" s="29">
        <f t="shared" si="202"/>
        <v>5000</v>
      </c>
    </row>
    <row r="2513" spans="1:7" s="3" customFormat="1" ht="16.5" customHeight="1">
      <c r="A2513" s="111"/>
      <c r="B2513" s="197" t="s">
        <v>148</v>
      </c>
      <c r="C2513" s="198"/>
      <c r="D2513" s="198"/>
      <c r="E2513" s="198"/>
      <c r="F2513" s="198"/>
      <c r="G2513" s="199"/>
    </row>
    <row r="2514" spans="1:7" s="3" customFormat="1" ht="48.75" customHeight="1">
      <c r="A2514" s="43" t="s">
        <v>309</v>
      </c>
      <c r="B2514" s="44" t="s">
        <v>556</v>
      </c>
      <c r="C2514" s="29">
        <f>SUM(C2515:C2528)</f>
        <v>2538.5</v>
      </c>
      <c r="D2514" s="29">
        <f>SUM(D2515:D2528)</f>
        <v>0</v>
      </c>
      <c r="E2514" s="29">
        <f>SUM(E2515:E2528)</f>
        <v>0</v>
      </c>
      <c r="F2514" s="29">
        <f>SUM(F2515:F2528)</f>
        <v>2538.5</v>
      </c>
      <c r="G2514" s="29">
        <f>SUM(G2515:G2528)</f>
        <v>0</v>
      </c>
    </row>
    <row r="2515" spans="1:7" ht="15" customHeight="1">
      <c r="A2515" s="38"/>
      <c r="B2515" s="36" t="s">
        <v>296</v>
      </c>
      <c r="C2515" s="29">
        <f aca="true" t="shared" si="203" ref="C2515:C2525">SUM(D2515:G2515)</f>
        <v>0</v>
      </c>
      <c r="D2515" s="29">
        <v>0</v>
      </c>
      <c r="E2515" s="29">
        <v>0</v>
      </c>
      <c r="F2515" s="29">
        <v>0</v>
      </c>
      <c r="G2515" s="29">
        <v>0</v>
      </c>
    </row>
    <row r="2516" spans="1:7" ht="15" customHeight="1">
      <c r="A2516" s="38"/>
      <c r="B2516" s="36" t="s">
        <v>220</v>
      </c>
      <c r="C2516" s="29">
        <f t="shared" si="203"/>
        <v>0</v>
      </c>
      <c r="D2516" s="29">
        <v>0</v>
      </c>
      <c r="E2516" s="29">
        <v>0</v>
      </c>
      <c r="F2516" s="29">
        <v>0</v>
      </c>
      <c r="G2516" s="29">
        <v>0</v>
      </c>
    </row>
    <row r="2517" spans="1:7" ht="15" customHeight="1">
      <c r="A2517" s="38"/>
      <c r="B2517" s="36" t="s">
        <v>221</v>
      </c>
      <c r="C2517" s="29">
        <f t="shared" si="203"/>
        <v>0</v>
      </c>
      <c r="D2517" s="29">
        <v>0</v>
      </c>
      <c r="E2517" s="29">
        <v>0</v>
      </c>
      <c r="F2517" s="29">
        <v>0</v>
      </c>
      <c r="G2517" s="29">
        <v>0</v>
      </c>
    </row>
    <row r="2518" spans="1:7" ht="15" customHeight="1">
      <c r="A2518" s="38"/>
      <c r="B2518" s="36" t="s">
        <v>222</v>
      </c>
      <c r="C2518" s="29">
        <f t="shared" si="203"/>
        <v>0</v>
      </c>
      <c r="D2518" s="29">
        <v>0</v>
      </c>
      <c r="E2518" s="29">
        <v>0</v>
      </c>
      <c r="F2518" s="29">
        <v>0</v>
      </c>
      <c r="G2518" s="29">
        <v>0</v>
      </c>
    </row>
    <row r="2519" spans="1:7" ht="15" customHeight="1">
      <c r="A2519" s="38"/>
      <c r="B2519" s="36" t="s">
        <v>223</v>
      </c>
      <c r="C2519" s="29">
        <f t="shared" si="203"/>
        <v>1330</v>
      </c>
      <c r="D2519" s="29">
        <v>0</v>
      </c>
      <c r="E2519" s="29">
        <v>0</v>
      </c>
      <c r="F2519" s="29">
        <v>1330</v>
      </c>
      <c r="G2519" s="29">
        <v>0</v>
      </c>
    </row>
    <row r="2520" spans="1:7" ht="15" customHeight="1">
      <c r="A2520" s="38"/>
      <c r="B2520" s="36" t="s">
        <v>224</v>
      </c>
      <c r="C2520" s="29">
        <f t="shared" si="203"/>
        <v>1208.5</v>
      </c>
      <c r="D2520" s="29">
        <v>0</v>
      </c>
      <c r="E2520" s="29">
        <v>0</v>
      </c>
      <c r="F2520" s="29">
        <v>1208.5</v>
      </c>
      <c r="G2520" s="29">
        <v>0</v>
      </c>
    </row>
    <row r="2521" spans="1:7" ht="15" customHeight="1">
      <c r="A2521" s="38"/>
      <c r="B2521" s="36" t="s">
        <v>9</v>
      </c>
      <c r="C2521" s="29">
        <f t="shared" si="203"/>
        <v>0</v>
      </c>
      <c r="D2521" s="29">
        <v>0</v>
      </c>
      <c r="E2521" s="29">
        <v>0</v>
      </c>
      <c r="F2521" s="29">
        <v>0</v>
      </c>
      <c r="G2521" s="29">
        <v>0</v>
      </c>
    </row>
    <row r="2522" spans="1:7" ht="15" customHeight="1">
      <c r="A2522" s="38"/>
      <c r="B2522" s="36" t="s">
        <v>10</v>
      </c>
      <c r="C2522" s="29">
        <f t="shared" si="203"/>
        <v>0</v>
      </c>
      <c r="D2522" s="29">
        <v>0</v>
      </c>
      <c r="E2522" s="29">
        <v>0</v>
      </c>
      <c r="F2522" s="29">
        <v>0</v>
      </c>
      <c r="G2522" s="29">
        <v>0</v>
      </c>
    </row>
    <row r="2523" spans="1:7" ht="15" customHeight="1">
      <c r="A2523" s="38"/>
      <c r="B2523" s="36" t="s">
        <v>11</v>
      </c>
      <c r="C2523" s="29">
        <f t="shared" si="203"/>
        <v>0</v>
      </c>
      <c r="D2523" s="29">
        <v>0</v>
      </c>
      <c r="E2523" s="29">
        <v>0</v>
      </c>
      <c r="F2523" s="29">
        <v>0</v>
      </c>
      <c r="G2523" s="29">
        <v>0</v>
      </c>
    </row>
    <row r="2524" spans="1:7" ht="15" customHeight="1">
      <c r="A2524" s="38"/>
      <c r="B2524" s="36" t="s">
        <v>585</v>
      </c>
      <c r="C2524" s="29">
        <f t="shared" si="203"/>
        <v>0</v>
      </c>
      <c r="D2524" s="29">
        <v>0</v>
      </c>
      <c r="E2524" s="29">
        <v>0</v>
      </c>
      <c r="F2524" s="29">
        <v>0</v>
      </c>
      <c r="G2524" s="29">
        <v>0</v>
      </c>
    </row>
    <row r="2525" spans="1:7" ht="15" customHeight="1">
      <c r="A2525" s="38"/>
      <c r="B2525" s="36" t="s">
        <v>586</v>
      </c>
      <c r="C2525" s="29">
        <f t="shared" si="203"/>
        <v>0</v>
      </c>
      <c r="D2525" s="29">
        <v>0</v>
      </c>
      <c r="E2525" s="29">
        <v>0</v>
      </c>
      <c r="F2525" s="29">
        <v>0</v>
      </c>
      <c r="G2525" s="29">
        <v>0</v>
      </c>
    </row>
    <row r="2526" spans="1:7" ht="15" customHeight="1">
      <c r="A2526" s="38"/>
      <c r="B2526" s="36" t="s">
        <v>587</v>
      </c>
      <c r="C2526" s="29">
        <f>SUM(D2526:G2526)</f>
        <v>0</v>
      </c>
      <c r="D2526" s="29">
        <v>0</v>
      </c>
      <c r="E2526" s="29">
        <v>0</v>
      </c>
      <c r="F2526" s="29">
        <v>0</v>
      </c>
      <c r="G2526" s="29">
        <v>0</v>
      </c>
    </row>
    <row r="2527" spans="1:7" ht="15" customHeight="1">
      <c r="A2527" s="38"/>
      <c r="B2527" s="36" t="s">
        <v>588</v>
      </c>
      <c r="C2527" s="29">
        <f>SUM(D2527:G2527)</f>
        <v>0</v>
      </c>
      <c r="D2527" s="29">
        <v>0</v>
      </c>
      <c r="E2527" s="29">
        <v>0</v>
      </c>
      <c r="F2527" s="29">
        <v>0</v>
      </c>
      <c r="G2527" s="29">
        <v>0</v>
      </c>
    </row>
    <row r="2528" spans="1:7" ht="15" customHeight="1">
      <c r="A2528" s="39"/>
      <c r="B2528" s="36" t="s">
        <v>589</v>
      </c>
      <c r="C2528" s="29">
        <f>SUM(D2528:G2528)</f>
        <v>0</v>
      </c>
      <c r="D2528" s="29">
        <v>0</v>
      </c>
      <c r="E2528" s="29">
        <v>0</v>
      </c>
      <c r="F2528" s="29">
        <v>0</v>
      </c>
      <c r="G2528" s="29">
        <v>0</v>
      </c>
    </row>
    <row r="2529" spans="1:7" s="3" customFormat="1" ht="16.5" customHeight="1">
      <c r="A2529" s="43" t="s">
        <v>310</v>
      </c>
      <c r="B2529" s="134" t="s">
        <v>237</v>
      </c>
      <c r="C2529" s="29">
        <f>SUM(C2530:C2543)</f>
        <v>212341.5</v>
      </c>
      <c r="D2529" s="29">
        <f>SUM(D2530:D2543)</f>
        <v>35969.7</v>
      </c>
      <c r="E2529" s="29">
        <f>SUM(E2530:E2543)</f>
        <v>126502.6</v>
      </c>
      <c r="F2529" s="29">
        <f>SUM(F2530:F2543)</f>
        <v>49869.2</v>
      </c>
      <c r="G2529" s="29">
        <f>SUM(G2530:G2543)</f>
        <v>0</v>
      </c>
    </row>
    <row r="2530" spans="1:7" ht="15" customHeight="1">
      <c r="A2530" s="38"/>
      <c r="B2530" s="27" t="s">
        <v>296</v>
      </c>
      <c r="C2530" s="29">
        <f aca="true" t="shared" si="204" ref="C2530:C2540">SUM(D2530:G2530)</f>
        <v>12090.6</v>
      </c>
      <c r="D2530" s="29">
        <v>2200</v>
      </c>
      <c r="E2530" s="29">
        <v>6638.1</v>
      </c>
      <c r="F2530" s="29">
        <v>3252.5</v>
      </c>
      <c r="G2530" s="29">
        <v>0</v>
      </c>
    </row>
    <row r="2531" spans="1:7" ht="15" customHeight="1">
      <c r="A2531" s="38"/>
      <c r="B2531" s="36" t="s">
        <v>220</v>
      </c>
      <c r="C2531" s="29">
        <f t="shared" si="204"/>
        <v>14393</v>
      </c>
      <c r="D2531" s="29">
        <v>2766</v>
      </c>
      <c r="E2531" s="29">
        <v>8300</v>
      </c>
      <c r="F2531" s="29">
        <v>3327</v>
      </c>
      <c r="G2531" s="29">
        <v>0</v>
      </c>
    </row>
    <row r="2532" spans="1:7" ht="15" customHeight="1">
      <c r="A2532" s="38"/>
      <c r="B2532" s="36" t="s">
        <v>221</v>
      </c>
      <c r="C2532" s="29">
        <f t="shared" si="204"/>
        <v>26141</v>
      </c>
      <c r="D2532" s="29">
        <v>5113.9</v>
      </c>
      <c r="E2532" s="29">
        <v>18529.7</v>
      </c>
      <c r="F2532" s="29">
        <v>2497.4</v>
      </c>
      <c r="G2532" s="29">
        <v>0</v>
      </c>
    </row>
    <row r="2533" spans="1:7" ht="15" customHeight="1">
      <c r="A2533" s="38"/>
      <c r="B2533" s="36" t="s">
        <v>222</v>
      </c>
      <c r="C2533" s="29">
        <f t="shared" si="204"/>
        <v>13316.3</v>
      </c>
      <c r="D2533" s="29">
        <v>1378.9</v>
      </c>
      <c r="E2533" s="29">
        <v>10033.1</v>
      </c>
      <c r="F2533" s="29">
        <v>1904.3</v>
      </c>
      <c r="G2533" s="29">
        <v>0</v>
      </c>
    </row>
    <row r="2534" spans="1:7" ht="15" customHeight="1">
      <c r="A2534" s="38"/>
      <c r="B2534" s="36" t="s">
        <v>223</v>
      </c>
      <c r="C2534" s="29">
        <f t="shared" si="204"/>
        <v>14000</v>
      </c>
      <c r="D2534" s="29">
        <v>1400</v>
      </c>
      <c r="E2534" s="29">
        <v>10000</v>
      </c>
      <c r="F2534" s="29">
        <v>2600</v>
      </c>
      <c r="G2534" s="29">
        <v>0</v>
      </c>
    </row>
    <row r="2535" spans="1:7" ht="15" customHeight="1">
      <c r="A2535" s="38"/>
      <c r="B2535" s="36" t="s">
        <v>224</v>
      </c>
      <c r="C2535" s="29">
        <f t="shared" si="204"/>
        <v>25766.1</v>
      </c>
      <c r="D2535" s="29">
        <v>4600</v>
      </c>
      <c r="E2535" s="29">
        <v>12000</v>
      </c>
      <c r="F2535" s="29">
        <v>9166.1</v>
      </c>
      <c r="G2535" s="29">
        <v>0</v>
      </c>
    </row>
    <row r="2536" spans="1:7" ht="15" customHeight="1">
      <c r="A2536" s="38"/>
      <c r="B2536" s="36" t="s">
        <v>9</v>
      </c>
      <c r="C2536" s="29">
        <f t="shared" si="204"/>
        <v>40909</v>
      </c>
      <c r="D2536" s="29">
        <v>7363.6</v>
      </c>
      <c r="E2536" s="29">
        <v>24545.4</v>
      </c>
      <c r="F2536" s="29">
        <v>9000</v>
      </c>
      <c r="G2536" s="29">
        <v>0</v>
      </c>
    </row>
    <row r="2537" spans="1:7" ht="15" customHeight="1">
      <c r="A2537" s="38"/>
      <c r="B2537" s="36" t="s">
        <v>10</v>
      </c>
      <c r="C2537" s="29">
        <f t="shared" si="204"/>
        <v>20147.7</v>
      </c>
      <c r="D2537" s="29">
        <v>2200.6</v>
      </c>
      <c r="E2537" s="29">
        <v>13825.2</v>
      </c>
      <c r="F2537" s="29">
        <v>4121.9</v>
      </c>
      <c r="G2537" s="29">
        <v>0</v>
      </c>
    </row>
    <row r="2538" spans="1:7" ht="15" customHeight="1">
      <c r="A2538" s="38"/>
      <c r="B2538" s="36" t="s">
        <v>11</v>
      </c>
      <c r="C2538" s="29">
        <f t="shared" si="204"/>
        <v>14000</v>
      </c>
      <c r="D2538" s="29">
        <v>1400</v>
      </c>
      <c r="E2538" s="29">
        <v>10000</v>
      </c>
      <c r="F2538" s="29">
        <v>2600</v>
      </c>
      <c r="G2538" s="29">
        <v>0</v>
      </c>
    </row>
    <row r="2539" spans="1:7" ht="15" customHeight="1">
      <c r="A2539" s="38"/>
      <c r="B2539" s="36" t="s">
        <v>585</v>
      </c>
      <c r="C2539" s="29">
        <f t="shared" si="204"/>
        <v>2777.8</v>
      </c>
      <c r="D2539" s="29">
        <v>666.7</v>
      </c>
      <c r="E2539" s="29">
        <v>1111.1</v>
      </c>
      <c r="F2539" s="29">
        <v>1000</v>
      </c>
      <c r="G2539" s="29">
        <v>0</v>
      </c>
    </row>
    <row r="2540" spans="1:7" ht="15" customHeight="1">
      <c r="A2540" s="38"/>
      <c r="B2540" s="36" t="s">
        <v>586</v>
      </c>
      <c r="C2540" s="29">
        <f t="shared" si="204"/>
        <v>7200</v>
      </c>
      <c r="D2540" s="29">
        <v>1720</v>
      </c>
      <c r="E2540" s="29">
        <v>2880</v>
      </c>
      <c r="F2540" s="29">
        <v>2600</v>
      </c>
      <c r="G2540" s="29">
        <v>0</v>
      </c>
    </row>
    <row r="2541" spans="1:7" ht="15" customHeight="1">
      <c r="A2541" s="38"/>
      <c r="B2541" s="36" t="s">
        <v>587</v>
      </c>
      <c r="C2541" s="29">
        <f>SUM(D2541:G2541)</f>
        <v>7200</v>
      </c>
      <c r="D2541" s="29">
        <v>1720</v>
      </c>
      <c r="E2541" s="29">
        <v>2880</v>
      </c>
      <c r="F2541" s="29">
        <v>2600</v>
      </c>
      <c r="G2541" s="29">
        <v>0</v>
      </c>
    </row>
    <row r="2542" spans="1:7" ht="15" customHeight="1">
      <c r="A2542" s="38"/>
      <c r="B2542" s="36" t="s">
        <v>588</v>
      </c>
      <c r="C2542" s="29">
        <f>SUM(D2542:G2542)</f>
        <v>7200</v>
      </c>
      <c r="D2542" s="29">
        <v>1720</v>
      </c>
      <c r="E2542" s="29">
        <v>2880</v>
      </c>
      <c r="F2542" s="29">
        <v>2600</v>
      </c>
      <c r="G2542" s="29">
        <v>0</v>
      </c>
    </row>
    <row r="2543" spans="1:7" ht="15" customHeight="1">
      <c r="A2543" s="39"/>
      <c r="B2543" s="36" t="s">
        <v>589</v>
      </c>
      <c r="C2543" s="29">
        <f>SUM(D2543:G2543)</f>
        <v>7200</v>
      </c>
      <c r="D2543" s="29">
        <v>1720</v>
      </c>
      <c r="E2543" s="29">
        <v>2880</v>
      </c>
      <c r="F2543" s="29">
        <v>2600</v>
      </c>
      <c r="G2543" s="29">
        <v>0</v>
      </c>
    </row>
    <row r="2544" spans="1:7" s="3" customFormat="1" ht="17.25" customHeight="1">
      <c r="A2544" s="41" t="s">
        <v>238</v>
      </c>
      <c r="B2544" s="26" t="s">
        <v>239</v>
      </c>
      <c r="C2544" s="29"/>
      <c r="D2544" s="29"/>
      <c r="E2544" s="29"/>
      <c r="F2544" s="29"/>
      <c r="G2544" s="29"/>
    </row>
    <row r="2545" spans="1:7" s="3" customFormat="1" ht="17.25" customHeight="1">
      <c r="A2545" s="43" t="s">
        <v>240</v>
      </c>
      <c r="B2545" s="44" t="s">
        <v>233</v>
      </c>
      <c r="C2545" s="29">
        <f>SUM(C2546:C2559)</f>
        <v>291019.8</v>
      </c>
      <c r="D2545" s="29">
        <f>SUM(D2546:D2559)</f>
        <v>289452.2</v>
      </c>
      <c r="E2545" s="29">
        <f>SUM(E2546:E2559)</f>
        <v>0</v>
      </c>
      <c r="F2545" s="29">
        <f>SUM(F2546:F2559)</f>
        <v>1567.6</v>
      </c>
      <c r="G2545" s="29">
        <f>SUM(G2546:G2559)</f>
        <v>0</v>
      </c>
    </row>
    <row r="2546" spans="1:7" ht="15.75" customHeight="1">
      <c r="A2546" s="38"/>
      <c r="B2546" s="36" t="s">
        <v>296</v>
      </c>
      <c r="C2546" s="29">
        <f aca="true" t="shared" si="205" ref="C2546:C2556">SUM(D2546:G2546)</f>
        <v>26700</v>
      </c>
      <c r="D2546" s="29">
        <v>26700</v>
      </c>
      <c r="E2546" s="29">
        <v>0</v>
      </c>
      <c r="F2546" s="29">
        <v>0</v>
      </c>
      <c r="G2546" s="29">
        <v>0</v>
      </c>
    </row>
    <row r="2547" spans="1:7" ht="15.75" customHeight="1">
      <c r="A2547" s="38"/>
      <c r="B2547" s="36" t="s">
        <v>220</v>
      </c>
      <c r="C2547" s="29">
        <f t="shared" si="205"/>
        <v>24114</v>
      </c>
      <c r="D2547" s="29">
        <v>24114</v>
      </c>
      <c r="E2547" s="29">
        <v>0</v>
      </c>
      <c r="F2547" s="29">
        <v>0</v>
      </c>
      <c r="G2547" s="29">
        <v>0</v>
      </c>
    </row>
    <row r="2548" spans="1:7" ht="15.75" customHeight="1">
      <c r="A2548" s="38"/>
      <c r="B2548" s="36" t="s">
        <v>221</v>
      </c>
      <c r="C2548" s="29">
        <f t="shared" si="205"/>
        <v>64986.4</v>
      </c>
      <c r="D2548" s="29">
        <v>64986.4</v>
      </c>
      <c r="E2548" s="29">
        <v>0</v>
      </c>
      <c r="F2548" s="29">
        <v>0</v>
      </c>
      <c r="G2548" s="29">
        <v>0</v>
      </c>
    </row>
    <row r="2549" spans="1:7" ht="15.75" customHeight="1">
      <c r="A2549" s="38"/>
      <c r="B2549" s="36" t="s">
        <v>222</v>
      </c>
      <c r="C2549" s="29">
        <f t="shared" si="205"/>
        <v>55802.6</v>
      </c>
      <c r="D2549" s="29">
        <v>54235</v>
      </c>
      <c r="E2549" s="29">
        <v>0</v>
      </c>
      <c r="F2549" s="29">
        <v>1567.6</v>
      </c>
      <c r="G2549" s="29">
        <v>0</v>
      </c>
    </row>
    <row r="2550" spans="1:7" ht="15.75" customHeight="1">
      <c r="A2550" s="38"/>
      <c r="B2550" s="36" t="s">
        <v>223</v>
      </c>
      <c r="C2550" s="29">
        <f t="shared" si="205"/>
        <v>41000</v>
      </c>
      <c r="D2550" s="29">
        <v>41000</v>
      </c>
      <c r="E2550" s="29">
        <v>0</v>
      </c>
      <c r="F2550" s="29">
        <v>0</v>
      </c>
      <c r="G2550" s="29">
        <v>0</v>
      </c>
    </row>
    <row r="2551" spans="1:7" ht="15.75" customHeight="1">
      <c r="A2551" s="38"/>
      <c r="B2551" s="36" t="s">
        <v>224</v>
      </c>
      <c r="C2551" s="29">
        <f t="shared" si="205"/>
        <v>78416.8</v>
      </c>
      <c r="D2551" s="29">
        <v>78416.8</v>
      </c>
      <c r="E2551" s="29">
        <v>0</v>
      </c>
      <c r="F2551" s="29">
        <v>0</v>
      </c>
      <c r="G2551" s="29">
        <v>0</v>
      </c>
    </row>
    <row r="2552" spans="1:7" ht="15.75" customHeight="1">
      <c r="A2552" s="38"/>
      <c r="B2552" s="36" t="s">
        <v>9</v>
      </c>
      <c r="C2552" s="29">
        <f t="shared" si="205"/>
        <v>0</v>
      </c>
      <c r="D2552" s="29">
        <v>0</v>
      </c>
      <c r="E2552" s="29">
        <v>0</v>
      </c>
      <c r="F2552" s="29">
        <v>0</v>
      </c>
      <c r="G2552" s="29">
        <v>0</v>
      </c>
    </row>
    <row r="2553" spans="1:7" ht="15.75" customHeight="1">
      <c r="A2553" s="38"/>
      <c r="B2553" s="36" t="s">
        <v>10</v>
      </c>
      <c r="C2553" s="29">
        <f t="shared" si="205"/>
        <v>0</v>
      </c>
      <c r="D2553" s="29">
        <v>0</v>
      </c>
      <c r="E2553" s="29">
        <v>0</v>
      </c>
      <c r="F2553" s="29">
        <v>0</v>
      </c>
      <c r="G2553" s="29">
        <v>0</v>
      </c>
    </row>
    <row r="2554" spans="1:7" ht="15.75" customHeight="1">
      <c r="A2554" s="38"/>
      <c r="B2554" s="36" t="s">
        <v>11</v>
      </c>
      <c r="C2554" s="29">
        <f t="shared" si="205"/>
        <v>0</v>
      </c>
      <c r="D2554" s="29">
        <v>0</v>
      </c>
      <c r="E2554" s="29">
        <v>0</v>
      </c>
      <c r="F2554" s="29">
        <v>0</v>
      </c>
      <c r="G2554" s="29">
        <v>0</v>
      </c>
    </row>
    <row r="2555" spans="1:7" ht="15.75" customHeight="1">
      <c r="A2555" s="38"/>
      <c r="B2555" s="36" t="s">
        <v>585</v>
      </c>
      <c r="C2555" s="29">
        <f t="shared" si="205"/>
        <v>0</v>
      </c>
      <c r="D2555" s="29">
        <v>0</v>
      </c>
      <c r="E2555" s="29">
        <v>0</v>
      </c>
      <c r="F2555" s="29">
        <v>0</v>
      </c>
      <c r="G2555" s="29">
        <v>0</v>
      </c>
    </row>
    <row r="2556" spans="1:7" ht="15.75" customHeight="1">
      <c r="A2556" s="38"/>
      <c r="B2556" s="36" t="s">
        <v>586</v>
      </c>
      <c r="C2556" s="29">
        <f t="shared" si="205"/>
        <v>0</v>
      </c>
      <c r="D2556" s="29">
        <v>0</v>
      </c>
      <c r="E2556" s="29">
        <v>0</v>
      </c>
      <c r="F2556" s="29">
        <v>0</v>
      </c>
      <c r="G2556" s="29">
        <v>0</v>
      </c>
    </row>
    <row r="2557" spans="1:7" ht="15.75" customHeight="1">
      <c r="A2557" s="38"/>
      <c r="B2557" s="36" t="s">
        <v>587</v>
      </c>
      <c r="C2557" s="29">
        <f>SUM(D2557:G2557)</f>
        <v>0</v>
      </c>
      <c r="D2557" s="29">
        <v>0</v>
      </c>
      <c r="E2557" s="29">
        <v>0</v>
      </c>
      <c r="F2557" s="29">
        <v>0</v>
      </c>
      <c r="G2557" s="29">
        <v>0</v>
      </c>
    </row>
    <row r="2558" spans="1:7" ht="15.75" customHeight="1">
      <c r="A2558" s="38"/>
      <c r="B2558" s="36" t="s">
        <v>588</v>
      </c>
      <c r="C2558" s="29">
        <f>SUM(D2558:G2558)</f>
        <v>0</v>
      </c>
      <c r="D2558" s="29">
        <v>0</v>
      </c>
      <c r="E2558" s="29">
        <v>0</v>
      </c>
      <c r="F2558" s="29">
        <v>0</v>
      </c>
      <c r="G2558" s="29">
        <v>0</v>
      </c>
    </row>
    <row r="2559" spans="1:7" ht="15.75" customHeight="1">
      <c r="A2559" s="39"/>
      <c r="B2559" s="36" t="s">
        <v>589</v>
      </c>
      <c r="C2559" s="29">
        <f>SUM(D2559:G2559)</f>
        <v>0</v>
      </c>
      <c r="D2559" s="29">
        <v>0</v>
      </c>
      <c r="E2559" s="29">
        <v>0</v>
      </c>
      <c r="F2559" s="29">
        <v>0</v>
      </c>
      <c r="G2559" s="29">
        <v>0</v>
      </c>
    </row>
    <row r="2560" spans="1:7" s="3" customFormat="1" ht="16.5" customHeight="1">
      <c r="A2560" s="43" t="s">
        <v>430</v>
      </c>
      <c r="B2560" s="44" t="s">
        <v>432</v>
      </c>
      <c r="C2560" s="29">
        <f>SUM(C2561:C2574)</f>
        <v>24611.1</v>
      </c>
      <c r="D2560" s="29">
        <f>SUM(D2561:D2574)</f>
        <v>0</v>
      </c>
      <c r="E2560" s="29">
        <f>SUM(E2561:E2574)</f>
        <v>0</v>
      </c>
      <c r="F2560" s="29">
        <f>SUM(F2561:F2574)</f>
        <v>0</v>
      </c>
      <c r="G2560" s="29">
        <f>SUM(G2561:G2574)</f>
        <v>24611.1</v>
      </c>
    </row>
    <row r="2561" spans="1:7" ht="15" customHeight="1">
      <c r="A2561" s="38"/>
      <c r="B2561" s="36" t="s">
        <v>296</v>
      </c>
      <c r="C2561" s="29">
        <f aca="true" t="shared" si="206" ref="C2561:C2571">SUM(D2561:G2561)</f>
        <v>0</v>
      </c>
      <c r="D2561" s="29">
        <v>0</v>
      </c>
      <c r="E2561" s="29">
        <v>0</v>
      </c>
      <c r="F2561" s="29">
        <v>0</v>
      </c>
      <c r="G2561" s="29">
        <v>0</v>
      </c>
    </row>
    <row r="2562" spans="1:7" ht="15" customHeight="1">
      <c r="A2562" s="38"/>
      <c r="B2562" s="36" t="s">
        <v>220</v>
      </c>
      <c r="C2562" s="29">
        <f t="shared" si="206"/>
        <v>0</v>
      </c>
      <c r="D2562" s="29">
        <v>0</v>
      </c>
      <c r="E2562" s="29">
        <v>0</v>
      </c>
      <c r="F2562" s="29">
        <v>0</v>
      </c>
      <c r="G2562" s="29">
        <v>0</v>
      </c>
    </row>
    <row r="2563" spans="1:7" ht="15" customHeight="1">
      <c r="A2563" s="38"/>
      <c r="B2563" s="36" t="s">
        <v>221</v>
      </c>
      <c r="C2563" s="29">
        <f t="shared" si="206"/>
        <v>0</v>
      </c>
      <c r="D2563" s="29">
        <v>0</v>
      </c>
      <c r="E2563" s="29">
        <v>0</v>
      </c>
      <c r="F2563" s="29">
        <v>0</v>
      </c>
      <c r="G2563" s="29">
        <v>0</v>
      </c>
    </row>
    <row r="2564" spans="1:7" ht="15" customHeight="1">
      <c r="A2564" s="38"/>
      <c r="B2564" s="36" t="s">
        <v>222</v>
      </c>
      <c r="C2564" s="29">
        <f t="shared" si="206"/>
        <v>0</v>
      </c>
      <c r="D2564" s="29">
        <v>0</v>
      </c>
      <c r="E2564" s="29">
        <v>0</v>
      </c>
      <c r="F2564" s="29">
        <v>0</v>
      </c>
      <c r="G2564" s="29">
        <v>0</v>
      </c>
    </row>
    <row r="2565" spans="1:7" ht="15" customHeight="1">
      <c r="A2565" s="38"/>
      <c r="B2565" s="36" t="s">
        <v>223</v>
      </c>
      <c r="C2565" s="29">
        <f t="shared" si="206"/>
        <v>0</v>
      </c>
      <c r="D2565" s="29">
        <v>0</v>
      </c>
      <c r="E2565" s="29">
        <v>0</v>
      </c>
      <c r="F2565" s="29">
        <v>0</v>
      </c>
      <c r="G2565" s="29">
        <v>0</v>
      </c>
    </row>
    <row r="2566" spans="1:7" ht="15" customHeight="1">
      <c r="A2566" s="38"/>
      <c r="B2566" s="36" t="s">
        <v>224</v>
      </c>
      <c r="C2566" s="29">
        <f t="shared" si="206"/>
        <v>24611.1</v>
      </c>
      <c r="D2566" s="29">
        <v>0</v>
      </c>
      <c r="E2566" s="29">
        <v>0</v>
      </c>
      <c r="F2566" s="29">
        <v>0</v>
      </c>
      <c r="G2566" s="29">
        <v>24611.1</v>
      </c>
    </row>
    <row r="2567" spans="1:7" ht="15" customHeight="1">
      <c r="A2567" s="38"/>
      <c r="B2567" s="36" t="s">
        <v>9</v>
      </c>
      <c r="C2567" s="29">
        <f t="shared" si="206"/>
        <v>0</v>
      </c>
      <c r="D2567" s="29">
        <v>0</v>
      </c>
      <c r="E2567" s="29">
        <v>0</v>
      </c>
      <c r="F2567" s="29">
        <v>0</v>
      </c>
      <c r="G2567" s="29">
        <v>0</v>
      </c>
    </row>
    <row r="2568" spans="1:7" ht="15" customHeight="1">
      <c r="A2568" s="38"/>
      <c r="B2568" s="36" t="s">
        <v>10</v>
      </c>
      <c r="C2568" s="29">
        <f t="shared" si="206"/>
        <v>0</v>
      </c>
      <c r="D2568" s="29">
        <v>0</v>
      </c>
      <c r="E2568" s="29">
        <v>0</v>
      </c>
      <c r="F2568" s="29">
        <v>0</v>
      </c>
      <c r="G2568" s="29">
        <v>0</v>
      </c>
    </row>
    <row r="2569" spans="1:7" ht="15" customHeight="1">
      <c r="A2569" s="38"/>
      <c r="B2569" s="36" t="s">
        <v>11</v>
      </c>
      <c r="C2569" s="29">
        <f t="shared" si="206"/>
        <v>0</v>
      </c>
      <c r="D2569" s="29">
        <v>0</v>
      </c>
      <c r="E2569" s="29">
        <v>0</v>
      </c>
      <c r="F2569" s="29">
        <v>0</v>
      </c>
      <c r="G2569" s="29">
        <v>0</v>
      </c>
    </row>
    <row r="2570" spans="1:7" ht="15" customHeight="1">
      <c r="A2570" s="38"/>
      <c r="B2570" s="36" t="s">
        <v>585</v>
      </c>
      <c r="C2570" s="29">
        <f t="shared" si="206"/>
        <v>0</v>
      </c>
      <c r="D2570" s="29">
        <v>0</v>
      </c>
      <c r="E2570" s="29">
        <v>0</v>
      </c>
      <c r="F2570" s="29">
        <v>0</v>
      </c>
      <c r="G2570" s="29">
        <v>0</v>
      </c>
    </row>
    <row r="2571" spans="1:7" ht="15" customHeight="1">
      <c r="A2571" s="38"/>
      <c r="B2571" s="36" t="s">
        <v>586</v>
      </c>
      <c r="C2571" s="29">
        <f t="shared" si="206"/>
        <v>0</v>
      </c>
      <c r="D2571" s="29">
        <v>0</v>
      </c>
      <c r="E2571" s="29">
        <v>0</v>
      </c>
      <c r="F2571" s="29">
        <v>0</v>
      </c>
      <c r="G2571" s="29">
        <v>0</v>
      </c>
    </row>
    <row r="2572" spans="1:7" ht="15" customHeight="1">
      <c r="A2572" s="38"/>
      <c r="B2572" s="36" t="s">
        <v>587</v>
      </c>
      <c r="C2572" s="29">
        <f>SUM(D2572:G2572)</f>
        <v>0</v>
      </c>
      <c r="D2572" s="29">
        <v>0</v>
      </c>
      <c r="E2572" s="29">
        <v>0</v>
      </c>
      <c r="F2572" s="29">
        <v>0</v>
      </c>
      <c r="G2572" s="29">
        <v>0</v>
      </c>
    </row>
    <row r="2573" spans="1:7" ht="15" customHeight="1">
      <c r="A2573" s="38"/>
      <c r="B2573" s="36" t="s">
        <v>588</v>
      </c>
      <c r="C2573" s="29">
        <f>SUM(D2573:G2573)</f>
        <v>0</v>
      </c>
      <c r="D2573" s="29">
        <v>0</v>
      </c>
      <c r="E2573" s="29">
        <v>0</v>
      </c>
      <c r="F2573" s="29">
        <v>0</v>
      </c>
      <c r="G2573" s="29">
        <v>0</v>
      </c>
    </row>
    <row r="2574" spans="1:7" ht="15" customHeight="1">
      <c r="A2574" s="39"/>
      <c r="B2574" s="36" t="s">
        <v>589</v>
      </c>
      <c r="C2574" s="29">
        <f>SUM(D2574:G2574)</f>
        <v>0</v>
      </c>
      <c r="D2574" s="29">
        <v>0</v>
      </c>
      <c r="E2574" s="29">
        <v>0</v>
      </c>
      <c r="F2574" s="29">
        <v>0</v>
      </c>
      <c r="G2574" s="29">
        <v>0</v>
      </c>
    </row>
    <row r="2575" spans="1:7" s="3" customFormat="1" ht="17.25" customHeight="1">
      <c r="A2575" s="43" t="s">
        <v>234</v>
      </c>
      <c r="B2575" s="44" t="s">
        <v>583</v>
      </c>
      <c r="C2575" s="133"/>
      <c r="D2575" s="133"/>
      <c r="E2575" s="133"/>
      <c r="F2575" s="133"/>
      <c r="G2575" s="133"/>
    </row>
    <row r="2576" spans="1:7" ht="15" customHeight="1" hidden="1">
      <c r="A2576" s="38"/>
      <c r="B2576" s="36" t="s">
        <v>296</v>
      </c>
      <c r="C2576" s="29"/>
      <c r="D2576" s="29"/>
      <c r="E2576" s="29"/>
      <c r="F2576" s="29"/>
      <c r="G2576" s="29"/>
    </row>
    <row r="2577" spans="1:7" ht="15" customHeight="1" hidden="1">
      <c r="A2577" s="38"/>
      <c r="B2577" s="36" t="s">
        <v>220</v>
      </c>
      <c r="C2577" s="29"/>
      <c r="D2577" s="29"/>
      <c r="E2577" s="29"/>
      <c r="F2577" s="29"/>
      <c r="G2577" s="29"/>
    </row>
    <row r="2578" spans="1:7" ht="15" customHeight="1" hidden="1">
      <c r="A2578" s="38"/>
      <c r="B2578" s="36" t="s">
        <v>221</v>
      </c>
      <c r="C2578" s="29"/>
      <c r="D2578" s="29"/>
      <c r="E2578" s="29"/>
      <c r="F2578" s="29"/>
      <c r="G2578" s="29"/>
    </row>
    <row r="2579" spans="1:7" ht="15" customHeight="1" hidden="1">
      <c r="A2579" s="38"/>
      <c r="B2579" s="36" t="s">
        <v>222</v>
      </c>
      <c r="C2579" s="29"/>
      <c r="D2579" s="29"/>
      <c r="E2579" s="29"/>
      <c r="F2579" s="29"/>
      <c r="G2579" s="29"/>
    </row>
    <row r="2580" spans="1:7" ht="15" customHeight="1" hidden="1">
      <c r="A2580" s="38"/>
      <c r="B2580" s="36" t="s">
        <v>223</v>
      </c>
      <c r="C2580" s="29"/>
      <c r="D2580" s="29"/>
      <c r="E2580" s="29"/>
      <c r="F2580" s="29"/>
      <c r="G2580" s="29"/>
    </row>
    <row r="2581" spans="1:7" ht="15" customHeight="1" hidden="1">
      <c r="A2581" s="38"/>
      <c r="B2581" s="36" t="s">
        <v>224</v>
      </c>
      <c r="C2581" s="29"/>
      <c r="D2581" s="29"/>
      <c r="E2581" s="29"/>
      <c r="F2581" s="29"/>
      <c r="G2581" s="29"/>
    </row>
    <row r="2582" spans="1:7" ht="15" customHeight="1" hidden="1">
      <c r="A2582" s="38"/>
      <c r="B2582" s="36" t="s">
        <v>9</v>
      </c>
      <c r="C2582" s="29"/>
      <c r="D2582" s="29"/>
      <c r="E2582" s="29"/>
      <c r="F2582" s="29"/>
      <c r="G2582" s="29"/>
    </row>
    <row r="2583" spans="1:7" ht="15" customHeight="1" hidden="1">
      <c r="A2583" s="38"/>
      <c r="B2583" s="36" t="s">
        <v>10</v>
      </c>
      <c r="C2583" s="29"/>
      <c r="D2583" s="29"/>
      <c r="E2583" s="29"/>
      <c r="F2583" s="29"/>
      <c r="G2583" s="29"/>
    </row>
    <row r="2584" spans="1:7" ht="15" customHeight="1" hidden="1">
      <c r="A2584" s="39"/>
      <c r="B2584" s="36" t="s">
        <v>11</v>
      </c>
      <c r="C2584" s="29"/>
      <c r="D2584" s="29"/>
      <c r="E2584" s="29"/>
      <c r="F2584" s="29"/>
      <c r="G2584" s="29"/>
    </row>
    <row r="2585" spans="1:7" ht="15" customHeight="1" hidden="1">
      <c r="A2585" s="38"/>
      <c r="B2585" s="36" t="s">
        <v>585</v>
      </c>
      <c r="C2585" s="29">
        <f>SUM(D2585:G2585)</f>
        <v>0</v>
      </c>
      <c r="D2585" s="29">
        <v>0</v>
      </c>
      <c r="E2585" s="29">
        <v>0</v>
      </c>
      <c r="F2585" s="29">
        <v>0</v>
      </c>
      <c r="G2585" s="29">
        <v>0</v>
      </c>
    </row>
    <row r="2586" spans="1:7" ht="15" customHeight="1" hidden="1">
      <c r="A2586" s="38"/>
      <c r="B2586" s="36" t="s">
        <v>586</v>
      </c>
      <c r="C2586" s="29">
        <f>SUM(D2586:G2586)</f>
        <v>0</v>
      </c>
      <c r="D2586" s="29">
        <v>0</v>
      </c>
      <c r="E2586" s="29">
        <v>0</v>
      </c>
      <c r="F2586" s="29">
        <v>0</v>
      </c>
      <c r="G2586" s="29">
        <v>0</v>
      </c>
    </row>
    <row r="2587" spans="1:7" ht="15" customHeight="1" hidden="1">
      <c r="A2587" s="38"/>
      <c r="B2587" s="36" t="s">
        <v>587</v>
      </c>
      <c r="C2587" s="29">
        <f>SUM(D2587:G2587)</f>
        <v>0</v>
      </c>
      <c r="D2587" s="29">
        <v>0</v>
      </c>
      <c r="E2587" s="29">
        <v>0</v>
      </c>
      <c r="F2587" s="29">
        <v>0</v>
      </c>
      <c r="G2587" s="29">
        <v>0</v>
      </c>
    </row>
    <row r="2588" spans="1:7" ht="15" customHeight="1" hidden="1">
      <c r="A2588" s="38"/>
      <c r="B2588" s="36" t="s">
        <v>588</v>
      </c>
      <c r="C2588" s="29">
        <f>SUM(D2588:G2588)</f>
        <v>0</v>
      </c>
      <c r="D2588" s="29">
        <v>0</v>
      </c>
      <c r="E2588" s="29">
        <v>0</v>
      </c>
      <c r="F2588" s="29">
        <v>0</v>
      </c>
      <c r="G2588" s="29">
        <v>0</v>
      </c>
    </row>
    <row r="2589" spans="1:7" ht="15" customHeight="1" hidden="1">
      <c r="A2589" s="39"/>
      <c r="B2589" s="36" t="s">
        <v>589</v>
      </c>
      <c r="C2589" s="29">
        <f>SUM(D2589:G2589)</f>
        <v>0</v>
      </c>
      <c r="D2589" s="29">
        <v>0</v>
      </c>
      <c r="E2589" s="29">
        <v>0</v>
      </c>
      <c r="F2589" s="29">
        <v>0</v>
      </c>
      <c r="G2589" s="29">
        <v>0</v>
      </c>
    </row>
    <row r="2590" spans="1:7" s="3" customFormat="1" ht="32.25" customHeight="1">
      <c r="A2590" s="43" t="s">
        <v>235</v>
      </c>
      <c r="B2590" s="44" t="s">
        <v>170</v>
      </c>
      <c r="C2590" s="29">
        <f>SUM(C2591:C2604)</f>
        <v>1840</v>
      </c>
      <c r="D2590" s="29">
        <f>SUM(D2591:D2604)</f>
        <v>1840</v>
      </c>
      <c r="E2590" s="29">
        <f>SUM(E2591:E2604)</f>
        <v>0</v>
      </c>
      <c r="F2590" s="29">
        <f>SUM(F2591:F2604)</f>
        <v>0</v>
      </c>
      <c r="G2590" s="29">
        <f>SUM(G2591:G2604)</f>
        <v>0</v>
      </c>
    </row>
    <row r="2591" spans="1:7" ht="15" customHeight="1">
      <c r="A2591" s="38"/>
      <c r="B2591" s="36" t="s">
        <v>296</v>
      </c>
      <c r="C2591" s="29">
        <f aca="true" t="shared" si="207" ref="C2591:C2601">SUM(D2591:G2591)</f>
        <v>1840</v>
      </c>
      <c r="D2591" s="29">
        <v>1840</v>
      </c>
      <c r="E2591" s="29">
        <v>0</v>
      </c>
      <c r="F2591" s="29">
        <v>0</v>
      </c>
      <c r="G2591" s="29">
        <v>0</v>
      </c>
    </row>
    <row r="2592" spans="1:7" ht="15" customHeight="1">
      <c r="A2592" s="38"/>
      <c r="B2592" s="36" t="s">
        <v>220</v>
      </c>
      <c r="C2592" s="29">
        <f t="shared" si="207"/>
        <v>0</v>
      </c>
      <c r="D2592" s="29">
        <v>0</v>
      </c>
      <c r="E2592" s="29">
        <v>0</v>
      </c>
      <c r="F2592" s="29">
        <v>0</v>
      </c>
      <c r="G2592" s="29">
        <v>0</v>
      </c>
    </row>
    <row r="2593" spans="1:7" ht="15" customHeight="1">
      <c r="A2593" s="38"/>
      <c r="B2593" s="36" t="s">
        <v>221</v>
      </c>
      <c r="C2593" s="29">
        <f t="shared" si="207"/>
        <v>0</v>
      </c>
      <c r="D2593" s="29">
        <v>0</v>
      </c>
      <c r="E2593" s="29">
        <v>0</v>
      </c>
      <c r="F2593" s="29">
        <v>0</v>
      </c>
      <c r="G2593" s="29">
        <v>0</v>
      </c>
    </row>
    <row r="2594" spans="1:7" ht="15" customHeight="1">
      <c r="A2594" s="38"/>
      <c r="B2594" s="36" t="s">
        <v>222</v>
      </c>
      <c r="C2594" s="29">
        <f t="shared" si="207"/>
        <v>0</v>
      </c>
      <c r="D2594" s="29">
        <v>0</v>
      </c>
      <c r="E2594" s="29">
        <v>0</v>
      </c>
      <c r="F2594" s="29">
        <v>0</v>
      </c>
      <c r="G2594" s="29">
        <v>0</v>
      </c>
    </row>
    <row r="2595" spans="1:7" ht="15" customHeight="1">
      <c r="A2595" s="38"/>
      <c r="B2595" s="36" t="s">
        <v>223</v>
      </c>
      <c r="C2595" s="29">
        <f t="shared" si="207"/>
        <v>0</v>
      </c>
      <c r="D2595" s="29">
        <v>0</v>
      </c>
      <c r="E2595" s="29">
        <v>0</v>
      </c>
      <c r="F2595" s="29">
        <v>0</v>
      </c>
      <c r="G2595" s="29">
        <v>0</v>
      </c>
    </row>
    <row r="2596" spans="1:7" ht="15" customHeight="1">
      <c r="A2596" s="38"/>
      <c r="B2596" s="36" t="s">
        <v>224</v>
      </c>
      <c r="C2596" s="29">
        <f t="shared" si="207"/>
        <v>0</v>
      </c>
      <c r="D2596" s="29">
        <v>0</v>
      </c>
      <c r="E2596" s="29">
        <v>0</v>
      </c>
      <c r="F2596" s="29">
        <v>0</v>
      </c>
      <c r="G2596" s="29">
        <v>0</v>
      </c>
    </row>
    <row r="2597" spans="1:7" ht="15" customHeight="1">
      <c r="A2597" s="38"/>
      <c r="B2597" s="36" t="s">
        <v>9</v>
      </c>
      <c r="C2597" s="29">
        <f t="shared" si="207"/>
        <v>0</v>
      </c>
      <c r="D2597" s="29">
        <v>0</v>
      </c>
      <c r="E2597" s="29">
        <v>0</v>
      </c>
      <c r="F2597" s="29">
        <v>0</v>
      </c>
      <c r="G2597" s="29">
        <v>0</v>
      </c>
    </row>
    <row r="2598" spans="1:7" ht="15" customHeight="1">
      <c r="A2598" s="38"/>
      <c r="B2598" s="36" t="s">
        <v>10</v>
      </c>
      <c r="C2598" s="29">
        <f t="shared" si="207"/>
        <v>0</v>
      </c>
      <c r="D2598" s="29">
        <v>0</v>
      </c>
      <c r="E2598" s="29">
        <v>0</v>
      </c>
      <c r="F2598" s="29">
        <v>0</v>
      </c>
      <c r="G2598" s="29">
        <v>0</v>
      </c>
    </row>
    <row r="2599" spans="1:7" ht="15" customHeight="1">
      <c r="A2599" s="38"/>
      <c r="B2599" s="36" t="s">
        <v>11</v>
      </c>
      <c r="C2599" s="29">
        <f t="shared" si="207"/>
        <v>0</v>
      </c>
      <c r="D2599" s="29">
        <v>0</v>
      </c>
      <c r="E2599" s="29">
        <v>0</v>
      </c>
      <c r="F2599" s="29">
        <v>0</v>
      </c>
      <c r="G2599" s="29">
        <v>0</v>
      </c>
    </row>
    <row r="2600" spans="1:7" ht="15" customHeight="1">
      <c r="A2600" s="38"/>
      <c r="B2600" s="36" t="s">
        <v>585</v>
      </c>
      <c r="C2600" s="29">
        <f t="shared" si="207"/>
        <v>0</v>
      </c>
      <c r="D2600" s="29">
        <v>0</v>
      </c>
      <c r="E2600" s="29">
        <v>0</v>
      </c>
      <c r="F2600" s="29">
        <v>0</v>
      </c>
      <c r="G2600" s="29">
        <v>0</v>
      </c>
    </row>
    <row r="2601" spans="1:7" ht="15" customHeight="1">
      <c r="A2601" s="38"/>
      <c r="B2601" s="36" t="s">
        <v>586</v>
      </c>
      <c r="C2601" s="29">
        <f t="shared" si="207"/>
        <v>0</v>
      </c>
      <c r="D2601" s="29">
        <v>0</v>
      </c>
      <c r="E2601" s="29">
        <v>0</v>
      </c>
      <c r="F2601" s="29">
        <v>0</v>
      </c>
      <c r="G2601" s="29">
        <v>0</v>
      </c>
    </row>
    <row r="2602" spans="1:7" ht="15" customHeight="1">
      <c r="A2602" s="38"/>
      <c r="B2602" s="36" t="s">
        <v>587</v>
      </c>
      <c r="C2602" s="29">
        <f>SUM(D2602:G2602)</f>
        <v>0</v>
      </c>
      <c r="D2602" s="29">
        <v>0</v>
      </c>
      <c r="E2602" s="29">
        <v>0</v>
      </c>
      <c r="F2602" s="29">
        <v>0</v>
      </c>
      <c r="G2602" s="29">
        <v>0</v>
      </c>
    </row>
    <row r="2603" spans="1:7" ht="15" customHeight="1">
      <c r="A2603" s="38"/>
      <c r="B2603" s="36" t="s">
        <v>588</v>
      </c>
      <c r="C2603" s="29">
        <f>SUM(D2603:G2603)</f>
        <v>0</v>
      </c>
      <c r="D2603" s="29">
        <v>0</v>
      </c>
      <c r="E2603" s="29">
        <v>0</v>
      </c>
      <c r="F2603" s="29">
        <v>0</v>
      </c>
      <c r="G2603" s="29">
        <v>0</v>
      </c>
    </row>
    <row r="2604" spans="1:7" ht="15" customHeight="1">
      <c r="A2604" s="39"/>
      <c r="B2604" s="36" t="s">
        <v>589</v>
      </c>
      <c r="C2604" s="29">
        <f>SUM(D2604:G2604)</f>
        <v>0</v>
      </c>
      <c r="D2604" s="29">
        <v>0</v>
      </c>
      <c r="E2604" s="29">
        <v>0</v>
      </c>
      <c r="F2604" s="29">
        <v>0</v>
      </c>
      <c r="G2604" s="29">
        <v>0</v>
      </c>
    </row>
    <row r="2605" spans="1:7" s="3" customFormat="1" ht="20.25" customHeight="1">
      <c r="A2605" s="41" t="s">
        <v>203</v>
      </c>
      <c r="B2605" s="26" t="s">
        <v>415</v>
      </c>
      <c r="C2605" s="29"/>
      <c r="D2605" s="29"/>
      <c r="E2605" s="29"/>
      <c r="F2605" s="29"/>
      <c r="G2605" s="29"/>
    </row>
    <row r="2606" spans="1:7" s="3" customFormat="1" ht="18" customHeight="1">
      <c r="A2606" s="43" t="s">
        <v>113</v>
      </c>
      <c r="B2606" s="44" t="s">
        <v>232</v>
      </c>
      <c r="C2606" s="29">
        <f>SUM(C2607:C2620)</f>
        <v>73845.3</v>
      </c>
      <c r="D2606" s="29">
        <f>SUM(D2607:D2620)</f>
        <v>0</v>
      </c>
      <c r="E2606" s="29">
        <f>SUM(E2607:E2620)</f>
        <v>0</v>
      </c>
      <c r="F2606" s="29">
        <f>SUM(F2607:F2620)</f>
        <v>0</v>
      </c>
      <c r="G2606" s="29">
        <f>SUM(G2607:G2620)</f>
        <v>73845.3</v>
      </c>
    </row>
    <row r="2607" spans="1:7" ht="15" customHeight="1">
      <c r="A2607" s="38"/>
      <c r="B2607" s="36" t="s">
        <v>296</v>
      </c>
      <c r="C2607" s="29">
        <f aca="true" t="shared" si="208" ref="C2607:C2617">SUM(D2607:G2607)</f>
        <v>28800</v>
      </c>
      <c r="D2607" s="29">
        <v>0</v>
      </c>
      <c r="E2607" s="29">
        <v>0</v>
      </c>
      <c r="F2607" s="29">
        <v>0</v>
      </c>
      <c r="G2607" s="29">
        <v>28800</v>
      </c>
    </row>
    <row r="2608" spans="1:7" ht="15" customHeight="1">
      <c r="A2608" s="38"/>
      <c r="B2608" s="36" t="s">
        <v>220</v>
      </c>
      <c r="C2608" s="29">
        <f t="shared" si="208"/>
        <v>21740</v>
      </c>
      <c r="D2608" s="29">
        <v>0</v>
      </c>
      <c r="E2608" s="29">
        <v>0</v>
      </c>
      <c r="F2608" s="29">
        <v>0</v>
      </c>
      <c r="G2608" s="29">
        <v>21740</v>
      </c>
    </row>
    <row r="2609" spans="1:7" ht="15" customHeight="1">
      <c r="A2609" s="38"/>
      <c r="B2609" s="36" t="s">
        <v>221</v>
      </c>
      <c r="C2609" s="29">
        <f t="shared" si="208"/>
        <v>23305.3</v>
      </c>
      <c r="D2609" s="29">
        <v>0</v>
      </c>
      <c r="E2609" s="29">
        <v>0</v>
      </c>
      <c r="F2609" s="29">
        <v>0</v>
      </c>
      <c r="G2609" s="29">
        <v>23305.3</v>
      </c>
    </row>
    <row r="2610" spans="1:7" ht="15" customHeight="1">
      <c r="A2610" s="38"/>
      <c r="B2610" s="36" t="s">
        <v>222</v>
      </c>
      <c r="C2610" s="29">
        <f t="shared" si="208"/>
        <v>0</v>
      </c>
      <c r="D2610" s="29">
        <v>0</v>
      </c>
      <c r="E2610" s="29">
        <v>0</v>
      </c>
      <c r="F2610" s="29">
        <v>0</v>
      </c>
      <c r="G2610" s="29">
        <v>0</v>
      </c>
    </row>
    <row r="2611" spans="1:7" ht="15" customHeight="1">
      <c r="A2611" s="38"/>
      <c r="B2611" s="36" t="s">
        <v>223</v>
      </c>
      <c r="C2611" s="29">
        <f t="shared" si="208"/>
        <v>0</v>
      </c>
      <c r="D2611" s="29">
        <v>0</v>
      </c>
      <c r="E2611" s="29">
        <v>0</v>
      </c>
      <c r="F2611" s="29">
        <v>0</v>
      </c>
      <c r="G2611" s="29">
        <v>0</v>
      </c>
    </row>
    <row r="2612" spans="1:7" ht="15" customHeight="1">
      <c r="A2612" s="38"/>
      <c r="B2612" s="36" t="s">
        <v>224</v>
      </c>
      <c r="C2612" s="29">
        <f t="shared" si="208"/>
        <v>0</v>
      </c>
      <c r="D2612" s="29">
        <v>0</v>
      </c>
      <c r="E2612" s="29">
        <v>0</v>
      </c>
      <c r="F2612" s="29">
        <v>0</v>
      </c>
      <c r="G2612" s="29">
        <v>0</v>
      </c>
    </row>
    <row r="2613" spans="1:7" ht="15" customHeight="1">
      <c r="A2613" s="38"/>
      <c r="B2613" s="36" t="s">
        <v>9</v>
      </c>
      <c r="C2613" s="29">
        <f t="shared" si="208"/>
        <v>0</v>
      </c>
      <c r="D2613" s="29">
        <v>0</v>
      </c>
      <c r="E2613" s="29">
        <v>0</v>
      </c>
      <c r="F2613" s="29">
        <v>0</v>
      </c>
      <c r="G2613" s="29">
        <v>0</v>
      </c>
    </row>
    <row r="2614" spans="1:7" ht="15" customHeight="1">
      <c r="A2614" s="38"/>
      <c r="B2614" s="36" t="s">
        <v>10</v>
      </c>
      <c r="C2614" s="29">
        <f t="shared" si="208"/>
        <v>0</v>
      </c>
      <c r="D2614" s="29">
        <v>0</v>
      </c>
      <c r="E2614" s="29">
        <v>0</v>
      </c>
      <c r="F2614" s="29">
        <v>0</v>
      </c>
      <c r="G2614" s="29">
        <v>0</v>
      </c>
    </row>
    <row r="2615" spans="1:7" ht="15" customHeight="1">
      <c r="A2615" s="38"/>
      <c r="B2615" s="36" t="s">
        <v>11</v>
      </c>
      <c r="C2615" s="29">
        <f t="shared" si="208"/>
        <v>0</v>
      </c>
      <c r="D2615" s="29">
        <v>0</v>
      </c>
      <c r="E2615" s="29">
        <v>0</v>
      </c>
      <c r="F2615" s="29">
        <v>0</v>
      </c>
      <c r="G2615" s="29">
        <v>0</v>
      </c>
    </row>
    <row r="2616" spans="1:7" ht="15" customHeight="1">
      <c r="A2616" s="38"/>
      <c r="B2616" s="36" t="s">
        <v>585</v>
      </c>
      <c r="C2616" s="29">
        <f t="shared" si="208"/>
        <v>0</v>
      </c>
      <c r="D2616" s="29">
        <v>0</v>
      </c>
      <c r="E2616" s="29">
        <v>0</v>
      </c>
      <c r="F2616" s="29">
        <v>0</v>
      </c>
      <c r="G2616" s="29">
        <v>0</v>
      </c>
    </row>
    <row r="2617" spans="1:7" ht="15" customHeight="1">
      <c r="A2617" s="38"/>
      <c r="B2617" s="36" t="s">
        <v>586</v>
      </c>
      <c r="C2617" s="29">
        <f t="shared" si="208"/>
        <v>0</v>
      </c>
      <c r="D2617" s="29">
        <v>0</v>
      </c>
      <c r="E2617" s="29">
        <v>0</v>
      </c>
      <c r="F2617" s="29">
        <v>0</v>
      </c>
      <c r="G2617" s="29">
        <v>0</v>
      </c>
    </row>
    <row r="2618" spans="1:7" ht="15" customHeight="1">
      <c r="A2618" s="38"/>
      <c r="B2618" s="36" t="s">
        <v>587</v>
      </c>
      <c r="C2618" s="29">
        <f>SUM(D2618:G2618)</f>
        <v>0</v>
      </c>
      <c r="D2618" s="29">
        <v>0</v>
      </c>
      <c r="E2618" s="29">
        <v>0</v>
      </c>
      <c r="F2618" s="29">
        <v>0</v>
      </c>
      <c r="G2618" s="29">
        <v>0</v>
      </c>
    </row>
    <row r="2619" spans="1:7" ht="15" customHeight="1">
      <c r="A2619" s="38"/>
      <c r="B2619" s="36" t="s">
        <v>588</v>
      </c>
      <c r="C2619" s="29">
        <f>SUM(D2619:G2619)</f>
        <v>0</v>
      </c>
      <c r="D2619" s="29">
        <v>0</v>
      </c>
      <c r="E2619" s="29">
        <v>0</v>
      </c>
      <c r="F2619" s="29">
        <v>0</v>
      </c>
      <c r="G2619" s="29">
        <v>0</v>
      </c>
    </row>
    <row r="2620" spans="1:7" ht="15" customHeight="1">
      <c r="A2620" s="39"/>
      <c r="B2620" s="36" t="s">
        <v>589</v>
      </c>
      <c r="C2620" s="29">
        <f>SUM(D2620:G2620)</f>
        <v>0</v>
      </c>
      <c r="D2620" s="29">
        <v>0</v>
      </c>
      <c r="E2620" s="29">
        <v>0</v>
      </c>
      <c r="F2620" s="29">
        <v>0</v>
      </c>
      <c r="G2620" s="29">
        <v>0</v>
      </c>
    </row>
    <row r="2621" spans="1:7" s="3" customFormat="1" ht="17.25" customHeight="1">
      <c r="A2621" s="43" t="s">
        <v>449</v>
      </c>
      <c r="B2621" s="44" t="s">
        <v>452</v>
      </c>
      <c r="C2621" s="29">
        <f>SUM(C2622:C2635)</f>
        <v>75000</v>
      </c>
      <c r="D2621" s="29">
        <f>SUM(D2622:D2635)</f>
        <v>0</v>
      </c>
      <c r="E2621" s="29">
        <f>SUM(E2622:E2635)</f>
        <v>0</v>
      </c>
      <c r="F2621" s="29">
        <f>SUM(F2622:F2635)</f>
        <v>0</v>
      </c>
      <c r="G2621" s="29">
        <f>SUM(G2622:G2635)</f>
        <v>75000</v>
      </c>
    </row>
    <row r="2622" spans="1:7" ht="15" customHeight="1">
      <c r="A2622" s="38"/>
      <c r="B2622" s="36" t="s">
        <v>296</v>
      </c>
      <c r="C2622" s="29">
        <f aca="true" t="shared" si="209" ref="C2622:C2632">SUM(D2622:G2622)</f>
        <v>0</v>
      </c>
      <c r="D2622" s="29">
        <v>0</v>
      </c>
      <c r="E2622" s="29">
        <v>0</v>
      </c>
      <c r="F2622" s="29">
        <v>0</v>
      </c>
      <c r="G2622" s="29">
        <v>0</v>
      </c>
    </row>
    <row r="2623" spans="1:7" ht="15" customHeight="1">
      <c r="A2623" s="38"/>
      <c r="B2623" s="36" t="s">
        <v>220</v>
      </c>
      <c r="C2623" s="29">
        <f t="shared" si="209"/>
        <v>0</v>
      </c>
      <c r="D2623" s="29">
        <v>0</v>
      </c>
      <c r="E2623" s="29">
        <v>0</v>
      </c>
      <c r="F2623" s="29">
        <v>0</v>
      </c>
      <c r="G2623" s="29">
        <v>0</v>
      </c>
    </row>
    <row r="2624" spans="1:7" ht="15" customHeight="1">
      <c r="A2624" s="38"/>
      <c r="B2624" s="36" t="s">
        <v>221</v>
      </c>
      <c r="C2624" s="29">
        <f t="shared" si="209"/>
        <v>0</v>
      </c>
      <c r="D2624" s="29">
        <v>0</v>
      </c>
      <c r="E2624" s="29">
        <v>0</v>
      </c>
      <c r="F2624" s="29">
        <v>0</v>
      </c>
      <c r="G2624" s="29">
        <v>0</v>
      </c>
    </row>
    <row r="2625" spans="1:7" ht="15" customHeight="1">
      <c r="A2625" s="38"/>
      <c r="B2625" s="36" t="s">
        <v>222</v>
      </c>
      <c r="C2625" s="29">
        <f t="shared" si="209"/>
        <v>0</v>
      </c>
      <c r="D2625" s="29">
        <v>0</v>
      </c>
      <c r="E2625" s="29">
        <v>0</v>
      </c>
      <c r="F2625" s="29">
        <v>0</v>
      </c>
      <c r="G2625" s="29">
        <v>0</v>
      </c>
    </row>
    <row r="2626" spans="1:7" ht="15" customHeight="1">
      <c r="A2626" s="38"/>
      <c r="B2626" s="36" t="s">
        <v>223</v>
      </c>
      <c r="C2626" s="29">
        <f t="shared" si="209"/>
        <v>0</v>
      </c>
      <c r="D2626" s="29">
        <v>0</v>
      </c>
      <c r="E2626" s="29">
        <v>0</v>
      </c>
      <c r="F2626" s="29">
        <v>0</v>
      </c>
      <c r="G2626" s="29">
        <v>0</v>
      </c>
    </row>
    <row r="2627" spans="1:7" ht="15" customHeight="1">
      <c r="A2627" s="38"/>
      <c r="B2627" s="36" t="s">
        <v>224</v>
      </c>
      <c r="C2627" s="29">
        <f t="shared" si="209"/>
        <v>2500</v>
      </c>
      <c r="D2627" s="29">
        <v>0</v>
      </c>
      <c r="E2627" s="29">
        <v>0</v>
      </c>
      <c r="F2627" s="29">
        <v>0</v>
      </c>
      <c r="G2627" s="29">
        <v>2500</v>
      </c>
    </row>
    <row r="2628" spans="1:7" ht="15" customHeight="1">
      <c r="A2628" s="38"/>
      <c r="B2628" s="36" t="s">
        <v>9</v>
      </c>
      <c r="C2628" s="29">
        <f t="shared" si="209"/>
        <v>72500</v>
      </c>
      <c r="D2628" s="29">
        <v>0</v>
      </c>
      <c r="E2628" s="29">
        <v>0</v>
      </c>
      <c r="F2628" s="29">
        <v>0</v>
      </c>
      <c r="G2628" s="29">
        <v>72500</v>
      </c>
    </row>
    <row r="2629" spans="1:7" ht="15" customHeight="1">
      <c r="A2629" s="38"/>
      <c r="B2629" s="36" t="s">
        <v>10</v>
      </c>
      <c r="C2629" s="29">
        <f t="shared" si="209"/>
        <v>0</v>
      </c>
      <c r="D2629" s="29">
        <v>0</v>
      </c>
      <c r="E2629" s="29">
        <v>0</v>
      </c>
      <c r="F2629" s="29">
        <v>0</v>
      </c>
      <c r="G2629" s="29">
        <v>0</v>
      </c>
    </row>
    <row r="2630" spans="1:7" ht="15" customHeight="1">
      <c r="A2630" s="38"/>
      <c r="B2630" s="36" t="s">
        <v>11</v>
      </c>
      <c r="C2630" s="29">
        <f t="shared" si="209"/>
        <v>0</v>
      </c>
      <c r="D2630" s="29">
        <v>0</v>
      </c>
      <c r="E2630" s="29">
        <v>0</v>
      </c>
      <c r="F2630" s="29">
        <v>0</v>
      </c>
      <c r="G2630" s="29">
        <v>0</v>
      </c>
    </row>
    <row r="2631" spans="1:7" ht="15" customHeight="1">
      <c r="A2631" s="38"/>
      <c r="B2631" s="36" t="s">
        <v>585</v>
      </c>
      <c r="C2631" s="29">
        <f t="shared" si="209"/>
        <v>0</v>
      </c>
      <c r="D2631" s="29">
        <v>0</v>
      </c>
      <c r="E2631" s="29">
        <v>0</v>
      </c>
      <c r="F2631" s="29">
        <v>0</v>
      </c>
      <c r="G2631" s="29">
        <v>0</v>
      </c>
    </row>
    <row r="2632" spans="1:7" ht="15" customHeight="1">
      <c r="A2632" s="38"/>
      <c r="B2632" s="36" t="s">
        <v>586</v>
      </c>
      <c r="C2632" s="29">
        <f t="shared" si="209"/>
        <v>0</v>
      </c>
      <c r="D2632" s="29">
        <v>0</v>
      </c>
      <c r="E2632" s="29">
        <v>0</v>
      </c>
      <c r="F2632" s="29">
        <v>0</v>
      </c>
      <c r="G2632" s="29">
        <v>0</v>
      </c>
    </row>
    <row r="2633" spans="1:7" ht="15" customHeight="1">
      <c r="A2633" s="38"/>
      <c r="B2633" s="36" t="s">
        <v>587</v>
      </c>
      <c r="C2633" s="29">
        <f>SUM(D2633:G2633)</f>
        <v>0</v>
      </c>
      <c r="D2633" s="29">
        <v>0</v>
      </c>
      <c r="E2633" s="29">
        <v>0</v>
      </c>
      <c r="F2633" s="29">
        <v>0</v>
      </c>
      <c r="G2633" s="29">
        <v>0</v>
      </c>
    </row>
    <row r="2634" spans="1:7" ht="15" customHeight="1">
      <c r="A2634" s="38"/>
      <c r="B2634" s="36" t="s">
        <v>588</v>
      </c>
      <c r="C2634" s="29">
        <f>SUM(D2634:G2634)</f>
        <v>0</v>
      </c>
      <c r="D2634" s="29">
        <v>0</v>
      </c>
      <c r="E2634" s="29">
        <v>0</v>
      </c>
      <c r="F2634" s="29">
        <v>0</v>
      </c>
      <c r="G2634" s="29">
        <v>0</v>
      </c>
    </row>
    <row r="2635" spans="1:7" ht="15" customHeight="1">
      <c r="A2635" s="39"/>
      <c r="B2635" s="36" t="s">
        <v>589</v>
      </c>
      <c r="C2635" s="29">
        <f>SUM(D2635:G2635)</f>
        <v>0</v>
      </c>
      <c r="D2635" s="29">
        <v>0</v>
      </c>
      <c r="E2635" s="29">
        <v>0</v>
      </c>
      <c r="F2635" s="29">
        <v>0</v>
      </c>
      <c r="G2635" s="29">
        <v>0</v>
      </c>
    </row>
    <row r="2636" spans="1:7" s="3" customFormat="1" ht="18" customHeight="1">
      <c r="A2636" s="43" t="s">
        <v>450</v>
      </c>
      <c r="B2636" s="44" t="s">
        <v>451</v>
      </c>
      <c r="C2636" s="29">
        <f>SUM(C2637:C2650)</f>
        <v>75000</v>
      </c>
      <c r="D2636" s="29">
        <f>SUM(D2637:D2650)</f>
        <v>0</v>
      </c>
      <c r="E2636" s="29">
        <f>SUM(E2637:E2650)</f>
        <v>0</v>
      </c>
      <c r="F2636" s="29">
        <f>SUM(F2637:F2650)</f>
        <v>0</v>
      </c>
      <c r="G2636" s="29">
        <f>SUM(G2637:G2650)</f>
        <v>75000</v>
      </c>
    </row>
    <row r="2637" spans="1:7" ht="16.5" customHeight="1">
      <c r="A2637" s="38"/>
      <c r="B2637" s="36" t="s">
        <v>296</v>
      </c>
      <c r="C2637" s="29">
        <f aca="true" t="shared" si="210" ref="C2637:C2647">SUM(D2637:G2637)</f>
        <v>0</v>
      </c>
      <c r="D2637" s="29">
        <v>0</v>
      </c>
      <c r="E2637" s="29">
        <v>0</v>
      </c>
      <c r="F2637" s="29">
        <v>0</v>
      </c>
      <c r="G2637" s="29">
        <v>0</v>
      </c>
    </row>
    <row r="2638" spans="1:7" ht="16.5" customHeight="1">
      <c r="A2638" s="38"/>
      <c r="B2638" s="36" t="s">
        <v>220</v>
      </c>
      <c r="C2638" s="29">
        <f t="shared" si="210"/>
        <v>0</v>
      </c>
      <c r="D2638" s="29">
        <v>0</v>
      </c>
      <c r="E2638" s="29">
        <v>0</v>
      </c>
      <c r="F2638" s="29">
        <v>0</v>
      </c>
      <c r="G2638" s="29">
        <v>0</v>
      </c>
    </row>
    <row r="2639" spans="1:7" ht="16.5" customHeight="1">
      <c r="A2639" s="38"/>
      <c r="B2639" s="36" t="s">
        <v>221</v>
      </c>
      <c r="C2639" s="29">
        <f t="shared" si="210"/>
        <v>0</v>
      </c>
      <c r="D2639" s="29">
        <v>0</v>
      </c>
      <c r="E2639" s="29">
        <v>0</v>
      </c>
      <c r="F2639" s="29">
        <v>0</v>
      </c>
      <c r="G2639" s="29">
        <v>0</v>
      </c>
    </row>
    <row r="2640" spans="1:7" ht="16.5" customHeight="1">
      <c r="A2640" s="38"/>
      <c r="B2640" s="36" t="s">
        <v>222</v>
      </c>
      <c r="C2640" s="29">
        <f t="shared" si="210"/>
        <v>0</v>
      </c>
      <c r="D2640" s="29">
        <v>0</v>
      </c>
      <c r="E2640" s="29">
        <v>0</v>
      </c>
      <c r="F2640" s="29">
        <v>0</v>
      </c>
      <c r="G2640" s="29">
        <v>0</v>
      </c>
    </row>
    <row r="2641" spans="1:7" ht="16.5" customHeight="1">
      <c r="A2641" s="38"/>
      <c r="B2641" s="36" t="s">
        <v>223</v>
      </c>
      <c r="C2641" s="29">
        <f t="shared" si="210"/>
        <v>0</v>
      </c>
      <c r="D2641" s="29">
        <v>0</v>
      </c>
      <c r="E2641" s="29">
        <v>0</v>
      </c>
      <c r="F2641" s="29">
        <v>0</v>
      </c>
      <c r="G2641" s="29">
        <v>0</v>
      </c>
    </row>
    <row r="2642" spans="1:7" ht="16.5" customHeight="1">
      <c r="A2642" s="38"/>
      <c r="B2642" s="36" t="s">
        <v>224</v>
      </c>
      <c r="C2642" s="29">
        <f t="shared" si="210"/>
        <v>2500</v>
      </c>
      <c r="D2642" s="29">
        <v>0</v>
      </c>
      <c r="E2642" s="29">
        <v>0</v>
      </c>
      <c r="F2642" s="29">
        <v>0</v>
      </c>
      <c r="G2642" s="29">
        <v>2500</v>
      </c>
    </row>
    <row r="2643" spans="1:7" ht="16.5" customHeight="1">
      <c r="A2643" s="38"/>
      <c r="B2643" s="36" t="s">
        <v>9</v>
      </c>
      <c r="C2643" s="29">
        <f t="shared" si="210"/>
        <v>72500</v>
      </c>
      <c r="D2643" s="29">
        <v>0</v>
      </c>
      <c r="E2643" s="29">
        <v>0</v>
      </c>
      <c r="F2643" s="29">
        <v>0</v>
      </c>
      <c r="G2643" s="29">
        <v>72500</v>
      </c>
    </row>
    <row r="2644" spans="1:7" ht="16.5" customHeight="1">
      <c r="A2644" s="38"/>
      <c r="B2644" s="36" t="s">
        <v>10</v>
      </c>
      <c r="C2644" s="29">
        <f t="shared" si="210"/>
        <v>0</v>
      </c>
      <c r="D2644" s="29">
        <v>0</v>
      </c>
      <c r="E2644" s="29">
        <v>0</v>
      </c>
      <c r="F2644" s="29">
        <v>0</v>
      </c>
      <c r="G2644" s="29">
        <v>0</v>
      </c>
    </row>
    <row r="2645" spans="1:7" ht="16.5" customHeight="1">
      <c r="A2645" s="38"/>
      <c r="B2645" s="36" t="s">
        <v>11</v>
      </c>
      <c r="C2645" s="29">
        <f t="shared" si="210"/>
        <v>0</v>
      </c>
      <c r="D2645" s="29">
        <v>0</v>
      </c>
      <c r="E2645" s="29">
        <v>0</v>
      </c>
      <c r="F2645" s="29">
        <v>0</v>
      </c>
      <c r="G2645" s="29">
        <v>0</v>
      </c>
    </row>
    <row r="2646" spans="1:7" ht="16.5" customHeight="1">
      <c r="A2646" s="38"/>
      <c r="B2646" s="36" t="s">
        <v>585</v>
      </c>
      <c r="C2646" s="29">
        <f t="shared" si="210"/>
        <v>0</v>
      </c>
      <c r="D2646" s="29">
        <v>0</v>
      </c>
      <c r="E2646" s="29">
        <v>0</v>
      </c>
      <c r="F2646" s="29">
        <v>0</v>
      </c>
      <c r="G2646" s="29">
        <v>0</v>
      </c>
    </row>
    <row r="2647" spans="1:7" ht="16.5" customHeight="1">
      <c r="A2647" s="38"/>
      <c r="B2647" s="36" t="s">
        <v>586</v>
      </c>
      <c r="C2647" s="29">
        <f t="shared" si="210"/>
        <v>0</v>
      </c>
      <c r="D2647" s="29">
        <v>0</v>
      </c>
      <c r="E2647" s="29">
        <v>0</v>
      </c>
      <c r="F2647" s="29">
        <v>0</v>
      </c>
      <c r="G2647" s="29">
        <v>0</v>
      </c>
    </row>
    <row r="2648" spans="1:7" ht="16.5" customHeight="1">
      <c r="A2648" s="38"/>
      <c r="B2648" s="36" t="s">
        <v>587</v>
      </c>
      <c r="C2648" s="29">
        <f>SUM(D2648:G2648)</f>
        <v>0</v>
      </c>
      <c r="D2648" s="29">
        <v>0</v>
      </c>
      <c r="E2648" s="29">
        <v>0</v>
      </c>
      <c r="F2648" s="29">
        <v>0</v>
      </c>
      <c r="G2648" s="29">
        <v>0</v>
      </c>
    </row>
    <row r="2649" spans="1:7" ht="16.5" customHeight="1">
      <c r="A2649" s="38"/>
      <c r="B2649" s="36" t="s">
        <v>588</v>
      </c>
      <c r="C2649" s="29">
        <f>SUM(D2649:G2649)</f>
        <v>0</v>
      </c>
      <c r="D2649" s="29">
        <v>0</v>
      </c>
      <c r="E2649" s="29">
        <v>0</v>
      </c>
      <c r="F2649" s="29">
        <v>0</v>
      </c>
      <c r="G2649" s="29">
        <v>0</v>
      </c>
    </row>
    <row r="2650" spans="1:7" ht="16.5" customHeight="1">
      <c r="A2650" s="39"/>
      <c r="B2650" s="36" t="s">
        <v>589</v>
      </c>
      <c r="C2650" s="29">
        <f>SUM(D2650:G2650)</f>
        <v>0</v>
      </c>
      <c r="D2650" s="29">
        <v>0</v>
      </c>
      <c r="E2650" s="29">
        <v>0</v>
      </c>
      <c r="F2650" s="29">
        <v>0</v>
      </c>
      <c r="G2650" s="29">
        <v>0</v>
      </c>
    </row>
    <row r="2651" spans="1:7" s="3" customFormat="1" ht="18" customHeight="1">
      <c r="A2651" s="43" t="s">
        <v>560</v>
      </c>
      <c r="B2651" s="44" t="s">
        <v>561</v>
      </c>
      <c r="C2651" s="29">
        <f>SUM(C2652:C2665)</f>
        <v>71908.3</v>
      </c>
      <c r="D2651" s="29">
        <f>SUM(D2652:D2665)</f>
        <v>0</v>
      </c>
      <c r="E2651" s="29">
        <f>SUM(E2652:E2665)</f>
        <v>0</v>
      </c>
      <c r="F2651" s="29">
        <f>SUM(F2652:F2665)</f>
        <v>0</v>
      </c>
      <c r="G2651" s="29">
        <f>SUM(G2652:G2665)</f>
        <v>71908.3</v>
      </c>
    </row>
    <row r="2652" spans="1:7" ht="15" customHeight="1">
      <c r="A2652" s="38"/>
      <c r="B2652" s="36" t="s">
        <v>296</v>
      </c>
      <c r="C2652" s="29">
        <f aca="true" t="shared" si="211" ref="C2652:C2662">SUM(D2652:G2652)</f>
        <v>0</v>
      </c>
      <c r="D2652" s="29">
        <v>0</v>
      </c>
      <c r="E2652" s="29">
        <v>0</v>
      </c>
      <c r="F2652" s="29">
        <v>0</v>
      </c>
      <c r="G2652" s="29">
        <v>0</v>
      </c>
    </row>
    <row r="2653" spans="1:7" ht="15" customHeight="1">
      <c r="A2653" s="38"/>
      <c r="B2653" s="36" t="s">
        <v>220</v>
      </c>
      <c r="C2653" s="29">
        <f t="shared" si="211"/>
        <v>0</v>
      </c>
      <c r="D2653" s="29">
        <v>0</v>
      </c>
      <c r="E2653" s="29">
        <v>0</v>
      </c>
      <c r="F2653" s="29">
        <v>0</v>
      </c>
      <c r="G2653" s="29">
        <v>0</v>
      </c>
    </row>
    <row r="2654" spans="1:7" ht="15" customHeight="1">
      <c r="A2654" s="38"/>
      <c r="B2654" s="36" t="s">
        <v>221</v>
      </c>
      <c r="C2654" s="29">
        <f t="shared" si="211"/>
        <v>0</v>
      </c>
      <c r="D2654" s="29">
        <v>0</v>
      </c>
      <c r="E2654" s="29">
        <v>0</v>
      </c>
      <c r="F2654" s="29">
        <v>0</v>
      </c>
      <c r="G2654" s="29">
        <v>0</v>
      </c>
    </row>
    <row r="2655" spans="1:7" ht="15" customHeight="1">
      <c r="A2655" s="38"/>
      <c r="B2655" s="36" t="s">
        <v>222</v>
      </c>
      <c r="C2655" s="29">
        <f t="shared" si="211"/>
        <v>0</v>
      </c>
      <c r="D2655" s="29">
        <v>0</v>
      </c>
      <c r="E2655" s="29">
        <v>0</v>
      </c>
      <c r="F2655" s="29">
        <v>0</v>
      </c>
      <c r="G2655" s="29">
        <v>0</v>
      </c>
    </row>
    <row r="2656" spans="1:7" ht="15" customHeight="1">
      <c r="A2656" s="38"/>
      <c r="B2656" s="36" t="s">
        <v>223</v>
      </c>
      <c r="C2656" s="29">
        <f t="shared" si="211"/>
        <v>0</v>
      </c>
      <c r="D2656" s="29">
        <v>0</v>
      </c>
      <c r="E2656" s="29">
        <v>0</v>
      </c>
      <c r="F2656" s="29">
        <v>0</v>
      </c>
      <c r="G2656" s="29">
        <v>0</v>
      </c>
    </row>
    <row r="2657" spans="1:7" ht="15" customHeight="1">
      <c r="A2657" s="38"/>
      <c r="B2657" s="36" t="s">
        <v>224</v>
      </c>
      <c r="C2657" s="29">
        <f t="shared" si="211"/>
        <v>0</v>
      </c>
      <c r="D2657" s="29">
        <v>0</v>
      </c>
      <c r="E2657" s="29">
        <v>0</v>
      </c>
      <c r="F2657" s="29">
        <v>0</v>
      </c>
      <c r="G2657" s="29">
        <v>0</v>
      </c>
    </row>
    <row r="2658" spans="1:7" ht="15" customHeight="1">
      <c r="A2658" s="38"/>
      <c r="B2658" s="36" t="s">
        <v>9</v>
      </c>
      <c r="C2658" s="29">
        <f t="shared" si="211"/>
        <v>0</v>
      </c>
      <c r="D2658" s="29">
        <v>0</v>
      </c>
      <c r="E2658" s="29">
        <v>0</v>
      </c>
      <c r="F2658" s="29">
        <v>0</v>
      </c>
      <c r="G2658" s="29">
        <v>0</v>
      </c>
    </row>
    <row r="2659" spans="1:7" ht="15" customHeight="1">
      <c r="A2659" s="38"/>
      <c r="B2659" s="36" t="s">
        <v>10</v>
      </c>
      <c r="C2659" s="29">
        <f t="shared" si="211"/>
        <v>71908.3</v>
      </c>
      <c r="D2659" s="29">
        <v>0</v>
      </c>
      <c r="E2659" s="29">
        <v>0</v>
      </c>
      <c r="F2659" s="29">
        <v>0</v>
      </c>
      <c r="G2659" s="29">
        <v>71908.3</v>
      </c>
    </row>
    <row r="2660" spans="1:7" ht="15" customHeight="1">
      <c r="A2660" s="38"/>
      <c r="B2660" s="36" t="s">
        <v>11</v>
      </c>
      <c r="C2660" s="29">
        <f t="shared" si="211"/>
        <v>0</v>
      </c>
      <c r="D2660" s="29">
        <v>0</v>
      </c>
      <c r="E2660" s="29">
        <v>0</v>
      </c>
      <c r="F2660" s="29">
        <v>0</v>
      </c>
      <c r="G2660" s="29">
        <v>0</v>
      </c>
    </row>
    <row r="2661" spans="1:7" ht="15" customHeight="1">
      <c r="A2661" s="38"/>
      <c r="B2661" s="36" t="s">
        <v>585</v>
      </c>
      <c r="C2661" s="29">
        <f t="shared" si="211"/>
        <v>0</v>
      </c>
      <c r="D2661" s="29">
        <v>0</v>
      </c>
      <c r="E2661" s="29">
        <v>0</v>
      </c>
      <c r="F2661" s="29">
        <v>0</v>
      </c>
      <c r="G2661" s="29">
        <v>0</v>
      </c>
    </row>
    <row r="2662" spans="1:7" ht="15" customHeight="1">
      <c r="A2662" s="38"/>
      <c r="B2662" s="36" t="s">
        <v>586</v>
      </c>
      <c r="C2662" s="29">
        <f t="shared" si="211"/>
        <v>0</v>
      </c>
      <c r="D2662" s="29">
        <v>0</v>
      </c>
      <c r="E2662" s="29">
        <v>0</v>
      </c>
      <c r="F2662" s="29">
        <v>0</v>
      </c>
      <c r="G2662" s="29">
        <v>0</v>
      </c>
    </row>
    <row r="2663" spans="1:7" ht="15" customHeight="1">
      <c r="A2663" s="38"/>
      <c r="B2663" s="36" t="s">
        <v>587</v>
      </c>
      <c r="C2663" s="29">
        <f>SUM(D2663:G2663)</f>
        <v>0</v>
      </c>
      <c r="D2663" s="29">
        <v>0</v>
      </c>
      <c r="E2663" s="29">
        <v>0</v>
      </c>
      <c r="F2663" s="29">
        <v>0</v>
      </c>
      <c r="G2663" s="29">
        <v>0</v>
      </c>
    </row>
    <row r="2664" spans="1:7" ht="15" customHeight="1">
      <c r="A2664" s="38"/>
      <c r="B2664" s="36" t="s">
        <v>588</v>
      </c>
      <c r="C2664" s="29">
        <f>SUM(D2664:G2664)</f>
        <v>0</v>
      </c>
      <c r="D2664" s="29">
        <v>0</v>
      </c>
      <c r="E2664" s="29">
        <v>0</v>
      </c>
      <c r="F2664" s="29">
        <v>0</v>
      </c>
      <c r="G2664" s="29">
        <v>0</v>
      </c>
    </row>
    <row r="2665" spans="1:7" ht="15" customHeight="1">
      <c r="A2665" s="39"/>
      <c r="B2665" s="36" t="s">
        <v>589</v>
      </c>
      <c r="C2665" s="29">
        <f>SUM(D2665:G2665)</f>
        <v>0</v>
      </c>
      <c r="D2665" s="29">
        <v>0</v>
      </c>
      <c r="E2665" s="29">
        <v>0</v>
      </c>
      <c r="F2665" s="29">
        <v>0</v>
      </c>
      <c r="G2665" s="29">
        <v>0</v>
      </c>
    </row>
    <row r="2666" spans="1:7" s="3" customFormat="1" ht="33" customHeight="1">
      <c r="A2666" s="43" t="s">
        <v>114</v>
      </c>
      <c r="B2666" s="44" t="s">
        <v>313</v>
      </c>
      <c r="C2666" s="29">
        <f>SUM(C2667:C2680)</f>
        <v>153446.59999999998</v>
      </c>
      <c r="D2666" s="29">
        <f>SUM(D2667:D2680)</f>
        <v>0</v>
      </c>
      <c r="E2666" s="29">
        <f>SUM(E2667:E2680)</f>
        <v>0</v>
      </c>
      <c r="F2666" s="29">
        <f>SUM(F2667:F2680)</f>
        <v>0</v>
      </c>
      <c r="G2666" s="29">
        <f>SUM(G2667:G2680)</f>
        <v>153446.59999999998</v>
      </c>
    </row>
    <row r="2667" spans="1:7" ht="15" customHeight="1">
      <c r="A2667" s="38"/>
      <c r="B2667" s="36" t="s">
        <v>296</v>
      </c>
      <c r="C2667" s="29">
        <f aca="true" t="shared" si="212" ref="C2667:C2677">SUM(D2667:G2667)</f>
        <v>0</v>
      </c>
      <c r="D2667" s="29">
        <v>0</v>
      </c>
      <c r="E2667" s="29">
        <v>0</v>
      </c>
      <c r="F2667" s="29">
        <v>0</v>
      </c>
      <c r="G2667" s="29">
        <v>0</v>
      </c>
    </row>
    <row r="2668" spans="1:7" ht="15" customHeight="1">
      <c r="A2668" s="38"/>
      <c r="B2668" s="36" t="s">
        <v>220</v>
      </c>
      <c r="C2668" s="29">
        <f t="shared" si="212"/>
        <v>0</v>
      </c>
      <c r="D2668" s="29">
        <v>0</v>
      </c>
      <c r="E2668" s="29">
        <v>0</v>
      </c>
      <c r="F2668" s="29">
        <v>0</v>
      </c>
      <c r="G2668" s="29">
        <v>0</v>
      </c>
    </row>
    <row r="2669" spans="1:7" ht="15" customHeight="1">
      <c r="A2669" s="38"/>
      <c r="B2669" s="36" t="s">
        <v>221</v>
      </c>
      <c r="C2669" s="29">
        <f t="shared" si="212"/>
        <v>50606.2</v>
      </c>
      <c r="D2669" s="29">
        <v>0</v>
      </c>
      <c r="E2669" s="29">
        <v>0</v>
      </c>
      <c r="F2669" s="29">
        <v>0</v>
      </c>
      <c r="G2669" s="29">
        <v>50606.2</v>
      </c>
    </row>
    <row r="2670" spans="1:7" ht="15" customHeight="1">
      <c r="A2670" s="38"/>
      <c r="B2670" s="36" t="s">
        <v>222</v>
      </c>
      <c r="C2670" s="29">
        <f t="shared" si="212"/>
        <v>23583.1</v>
      </c>
      <c r="D2670" s="29">
        <v>0</v>
      </c>
      <c r="E2670" s="29">
        <v>0</v>
      </c>
      <c r="F2670" s="29">
        <v>0</v>
      </c>
      <c r="G2670" s="29">
        <v>23583.1</v>
      </c>
    </row>
    <row r="2671" spans="1:7" ht="15" customHeight="1">
      <c r="A2671" s="38"/>
      <c r="B2671" s="36" t="s">
        <v>223</v>
      </c>
      <c r="C2671" s="29">
        <f t="shared" si="212"/>
        <v>79257.3</v>
      </c>
      <c r="D2671" s="29">
        <v>0</v>
      </c>
      <c r="E2671" s="29">
        <v>0</v>
      </c>
      <c r="F2671" s="29">
        <v>0</v>
      </c>
      <c r="G2671" s="29">
        <v>79257.3</v>
      </c>
    </row>
    <row r="2672" spans="1:7" ht="15" customHeight="1">
      <c r="A2672" s="38"/>
      <c r="B2672" s="36" t="s">
        <v>224</v>
      </c>
      <c r="C2672" s="29">
        <f t="shared" si="212"/>
        <v>0</v>
      </c>
      <c r="D2672" s="29">
        <v>0</v>
      </c>
      <c r="E2672" s="29">
        <v>0</v>
      </c>
      <c r="F2672" s="29">
        <v>0</v>
      </c>
      <c r="G2672" s="29">
        <v>0</v>
      </c>
    </row>
    <row r="2673" spans="1:7" ht="15" customHeight="1">
      <c r="A2673" s="38"/>
      <c r="B2673" s="36" t="s">
        <v>9</v>
      </c>
      <c r="C2673" s="29">
        <f t="shared" si="212"/>
        <v>0</v>
      </c>
      <c r="D2673" s="29">
        <v>0</v>
      </c>
      <c r="E2673" s="29">
        <v>0</v>
      </c>
      <c r="F2673" s="29">
        <v>0</v>
      </c>
      <c r="G2673" s="29">
        <v>0</v>
      </c>
    </row>
    <row r="2674" spans="1:7" ht="15" customHeight="1">
      <c r="A2674" s="38"/>
      <c r="B2674" s="36" t="s">
        <v>10</v>
      </c>
      <c r="C2674" s="29">
        <f t="shared" si="212"/>
        <v>0</v>
      </c>
      <c r="D2674" s="29">
        <v>0</v>
      </c>
      <c r="E2674" s="29">
        <v>0</v>
      </c>
      <c r="F2674" s="29">
        <v>0</v>
      </c>
      <c r="G2674" s="29">
        <v>0</v>
      </c>
    </row>
    <row r="2675" spans="1:7" ht="15" customHeight="1">
      <c r="A2675" s="38"/>
      <c r="B2675" s="36" t="s">
        <v>11</v>
      </c>
      <c r="C2675" s="29">
        <f t="shared" si="212"/>
        <v>0</v>
      </c>
      <c r="D2675" s="29">
        <v>0</v>
      </c>
      <c r="E2675" s="29">
        <v>0</v>
      </c>
      <c r="F2675" s="29">
        <v>0</v>
      </c>
      <c r="G2675" s="29">
        <v>0</v>
      </c>
    </row>
    <row r="2676" spans="1:7" ht="15" customHeight="1">
      <c r="A2676" s="38"/>
      <c r="B2676" s="36" t="s">
        <v>585</v>
      </c>
      <c r="C2676" s="29">
        <f t="shared" si="212"/>
        <v>0</v>
      </c>
      <c r="D2676" s="29">
        <v>0</v>
      </c>
      <c r="E2676" s="29">
        <v>0</v>
      </c>
      <c r="F2676" s="29">
        <v>0</v>
      </c>
      <c r="G2676" s="29">
        <v>0</v>
      </c>
    </row>
    <row r="2677" spans="1:7" ht="15" customHeight="1">
      <c r="A2677" s="38"/>
      <c r="B2677" s="36" t="s">
        <v>586</v>
      </c>
      <c r="C2677" s="29">
        <f t="shared" si="212"/>
        <v>0</v>
      </c>
      <c r="D2677" s="29">
        <v>0</v>
      </c>
      <c r="E2677" s="29">
        <v>0</v>
      </c>
      <c r="F2677" s="29">
        <v>0</v>
      </c>
      <c r="G2677" s="29">
        <v>0</v>
      </c>
    </row>
    <row r="2678" spans="1:7" ht="15" customHeight="1">
      <c r="A2678" s="38"/>
      <c r="B2678" s="36" t="s">
        <v>587</v>
      </c>
      <c r="C2678" s="29">
        <f>SUM(D2678:G2678)</f>
        <v>0</v>
      </c>
      <c r="D2678" s="29">
        <v>0</v>
      </c>
      <c r="E2678" s="29">
        <v>0</v>
      </c>
      <c r="F2678" s="29">
        <v>0</v>
      </c>
      <c r="G2678" s="29">
        <v>0</v>
      </c>
    </row>
    <row r="2679" spans="1:7" ht="15" customHeight="1">
      <c r="A2679" s="38"/>
      <c r="B2679" s="36" t="s">
        <v>588</v>
      </c>
      <c r="C2679" s="29">
        <f>SUM(D2679:G2679)</f>
        <v>0</v>
      </c>
      <c r="D2679" s="29">
        <v>0</v>
      </c>
      <c r="E2679" s="29">
        <v>0</v>
      </c>
      <c r="F2679" s="29">
        <v>0</v>
      </c>
      <c r="G2679" s="29">
        <v>0</v>
      </c>
    </row>
    <row r="2680" spans="1:7" ht="15" customHeight="1">
      <c r="A2680" s="39"/>
      <c r="B2680" s="36" t="s">
        <v>589</v>
      </c>
      <c r="C2680" s="29">
        <f>SUM(D2680:G2680)</f>
        <v>0</v>
      </c>
      <c r="D2680" s="29">
        <v>0</v>
      </c>
      <c r="E2680" s="29">
        <v>0</v>
      </c>
      <c r="F2680" s="29">
        <v>0</v>
      </c>
      <c r="G2680" s="29">
        <v>0</v>
      </c>
    </row>
    <row r="2681" spans="1:7" s="3" customFormat="1" ht="17.25" customHeight="1">
      <c r="A2681" s="43" t="s">
        <v>355</v>
      </c>
      <c r="B2681" s="44" t="s">
        <v>416</v>
      </c>
      <c r="C2681" s="29">
        <f>SUM(C2682:C2695)</f>
        <v>44000</v>
      </c>
      <c r="D2681" s="29">
        <f>SUM(D2682:D2695)</f>
        <v>0</v>
      </c>
      <c r="E2681" s="29">
        <f>SUM(E2682:E2695)</f>
        <v>0</v>
      </c>
      <c r="F2681" s="29">
        <f>SUM(F2682:F2695)</f>
        <v>0</v>
      </c>
      <c r="G2681" s="29">
        <f>SUM(G2682:G2695)</f>
        <v>44000</v>
      </c>
    </row>
    <row r="2682" spans="1:7" ht="15" customHeight="1">
      <c r="A2682" s="38"/>
      <c r="B2682" s="36" t="s">
        <v>296</v>
      </c>
      <c r="C2682" s="29">
        <f aca="true" t="shared" si="213" ref="C2682:C2692">SUM(D2682:G2682)</f>
        <v>0</v>
      </c>
      <c r="D2682" s="29">
        <v>0</v>
      </c>
      <c r="E2682" s="29">
        <v>0</v>
      </c>
      <c r="F2682" s="29">
        <v>0</v>
      </c>
      <c r="G2682" s="29">
        <v>0</v>
      </c>
    </row>
    <row r="2683" spans="1:7" ht="15" customHeight="1">
      <c r="A2683" s="38"/>
      <c r="B2683" s="36" t="s">
        <v>220</v>
      </c>
      <c r="C2683" s="29">
        <f t="shared" si="213"/>
        <v>0</v>
      </c>
      <c r="D2683" s="29">
        <v>0</v>
      </c>
      <c r="E2683" s="29">
        <v>0</v>
      </c>
      <c r="F2683" s="29">
        <v>0</v>
      </c>
      <c r="G2683" s="29">
        <v>0</v>
      </c>
    </row>
    <row r="2684" spans="1:7" ht="15" customHeight="1">
      <c r="A2684" s="38"/>
      <c r="B2684" s="36" t="s">
        <v>221</v>
      </c>
      <c r="C2684" s="29">
        <f t="shared" si="213"/>
        <v>0</v>
      </c>
      <c r="D2684" s="29">
        <v>0</v>
      </c>
      <c r="E2684" s="29">
        <v>0</v>
      </c>
      <c r="F2684" s="29">
        <v>0</v>
      </c>
      <c r="G2684" s="29">
        <v>0</v>
      </c>
    </row>
    <row r="2685" spans="1:7" ht="15" customHeight="1">
      <c r="A2685" s="38"/>
      <c r="B2685" s="36" t="s">
        <v>222</v>
      </c>
      <c r="C2685" s="29">
        <f t="shared" si="213"/>
        <v>0</v>
      </c>
      <c r="D2685" s="29">
        <v>0</v>
      </c>
      <c r="E2685" s="29">
        <v>0</v>
      </c>
      <c r="F2685" s="29">
        <v>0</v>
      </c>
      <c r="G2685" s="29">
        <v>0</v>
      </c>
    </row>
    <row r="2686" spans="1:7" ht="15" customHeight="1">
      <c r="A2686" s="38"/>
      <c r="B2686" s="36" t="s">
        <v>223</v>
      </c>
      <c r="C2686" s="29">
        <f t="shared" si="213"/>
        <v>1126.9</v>
      </c>
      <c r="D2686" s="29">
        <v>0</v>
      </c>
      <c r="E2686" s="29">
        <v>0</v>
      </c>
      <c r="F2686" s="29">
        <v>0</v>
      </c>
      <c r="G2686" s="29">
        <v>1126.9</v>
      </c>
    </row>
    <row r="2687" spans="1:7" ht="15" customHeight="1">
      <c r="A2687" s="38"/>
      <c r="B2687" s="36" t="s">
        <v>224</v>
      </c>
      <c r="C2687" s="29">
        <f t="shared" si="213"/>
        <v>0</v>
      </c>
      <c r="D2687" s="29">
        <v>0</v>
      </c>
      <c r="E2687" s="29">
        <v>0</v>
      </c>
      <c r="F2687" s="29">
        <v>0</v>
      </c>
      <c r="G2687" s="29">
        <v>0</v>
      </c>
    </row>
    <row r="2688" spans="1:7" ht="15" customHeight="1">
      <c r="A2688" s="38"/>
      <c r="B2688" s="36" t="s">
        <v>9</v>
      </c>
      <c r="C2688" s="29">
        <f t="shared" si="213"/>
        <v>8873.1</v>
      </c>
      <c r="D2688" s="29">
        <v>0</v>
      </c>
      <c r="E2688" s="29">
        <v>0</v>
      </c>
      <c r="F2688" s="29">
        <v>0</v>
      </c>
      <c r="G2688" s="29">
        <v>8873.1</v>
      </c>
    </row>
    <row r="2689" spans="1:7" ht="15" customHeight="1">
      <c r="A2689" s="38"/>
      <c r="B2689" s="36" t="s">
        <v>10</v>
      </c>
      <c r="C2689" s="29">
        <f t="shared" si="213"/>
        <v>34000</v>
      </c>
      <c r="D2689" s="29">
        <v>0</v>
      </c>
      <c r="E2689" s="29">
        <v>0</v>
      </c>
      <c r="F2689" s="29">
        <v>0</v>
      </c>
      <c r="G2689" s="29">
        <v>34000</v>
      </c>
    </row>
    <row r="2690" spans="1:7" ht="15" customHeight="1">
      <c r="A2690" s="38"/>
      <c r="B2690" s="36" t="s">
        <v>11</v>
      </c>
      <c r="C2690" s="29">
        <f t="shared" si="213"/>
        <v>0</v>
      </c>
      <c r="D2690" s="29">
        <v>0</v>
      </c>
      <c r="E2690" s="29">
        <v>0</v>
      </c>
      <c r="F2690" s="29">
        <v>0</v>
      </c>
      <c r="G2690" s="29">
        <v>0</v>
      </c>
    </row>
    <row r="2691" spans="1:7" ht="15" customHeight="1">
      <c r="A2691" s="38"/>
      <c r="B2691" s="36" t="s">
        <v>585</v>
      </c>
      <c r="C2691" s="29">
        <f t="shared" si="213"/>
        <v>0</v>
      </c>
      <c r="D2691" s="29">
        <v>0</v>
      </c>
      <c r="E2691" s="29">
        <v>0</v>
      </c>
      <c r="F2691" s="29">
        <v>0</v>
      </c>
      <c r="G2691" s="29">
        <v>0</v>
      </c>
    </row>
    <row r="2692" spans="1:7" ht="15" customHeight="1">
      <c r="A2692" s="38"/>
      <c r="B2692" s="36" t="s">
        <v>586</v>
      </c>
      <c r="C2692" s="29">
        <f t="shared" si="213"/>
        <v>0</v>
      </c>
      <c r="D2692" s="29">
        <v>0</v>
      </c>
      <c r="E2692" s="29">
        <v>0</v>
      </c>
      <c r="F2692" s="29">
        <v>0</v>
      </c>
      <c r="G2692" s="29">
        <v>0</v>
      </c>
    </row>
    <row r="2693" spans="1:7" ht="15" customHeight="1">
      <c r="A2693" s="38"/>
      <c r="B2693" s="36" t="s">
        <v>587</v>
      </c>
      <c r="C2693" s="29">
        <f>SUM(D2693:G2693)</f>
        <v>0</v>
      </c>
      <c r="D2693" s="29">
        <v>0</v>
      </c>
      <c r="E2693" s="29">
        <v>0</v>
      </c>
      <c r="F2693" s="29">
        <v>0</v>
      </c>
      <c r="G2693" s="29">
        <v>0</v>
      </c>
    </row>
    <row r="2694" spans="1:7" ht="15" customHeight="1">
      <c r="A2694" s="38"/>
      <c r="B2694" s="36" t="s">
        <v>588</v>
      </c>
      <c r="C2694" s="29">
        <f>SUM(D2694:G2694)</f>
        <v>0</v>
      </c>
      <c r="D2694" s="29">
        <v>0</v>
      </c>
      <c r="E2694" s="29">
        <v>0</v>
      </c>
      <c r="F2694" s="29">
        <v>0</v>
      </c>
      <c r="G2694" s="29">
        <v>0</v>
      </c>
    </row>
    <row r="2695" spans="1:7" ht="15" customHeight="1">
      <c r="A2695" s="39"/>
      <c r="B2695" s="36" t="s">
        <v>589</v>
      </c>
      <c r="C2695" s="29">
        <f>SUM(D2695:G2695)</f>
        <v>0</v>
      </c>
      <c r="D2695" s="29">
        <v>0</v>
      </c>
      <c r="E2695" s="29">
        <v>0</v>
      </c>
      <c r="F2695" s="29">
        <v>0</v>
      </c>
      <c r="G2695" s="29">
        <v>0</v>
      </c>
    </row>
    <row r="2696" spans="1:7" s="3" customFormat="1" ht="32.25" customHeight="1">
      <c r="A2696" s="43" t="s">
        <v>412</v>
      </c>
      <c r="B2696" s="44" t="s">
        <v>170</v>
      </c>
      <c r="C2696" s="29">
        <f>SUM(C2697:C2710)</f>
        <v>5038</v>
      </c>
      <c r="D2696" s="29">
        <f>SUM(D2697:D2710)</f>
        <v>5038</v>
      </c>
      <c r="E2696" s="29">
        <f>SUM(E2697:E2710)</f>
        <v>0</v>
      </c>
      <c r="F2696" s="29">
        <f>SUM(F2697:F2710)</f>
        <v>0</v>
      </c>
      <c r="G2696" s="29">
        <f>SUM(G2697:G2710)</f>
        <v>0</v>
      </c>
    </row>
    <row r="2697" spans="1:7" ht="16.5" customHeight="1">
      <c r="A2697" s="38"/>
      <c r="B2697" s="36" t="s">
        <v>296</v>
      </c>
      <c r="C2697" s="29">
        <f aca="true" t="shared" si="214" ref="C2697:C2707">SUM(D2697:G2697)</f>
        <v>5038</v>
      </c>
      <c r="D2697" s="29">
        <v>5038</v>
      </c>
      <c r="E2697" s="29">
        <v>0</v>
      </c>
      <c r="F2697" s="29">
        <v>0</v>
      </c>
      <c r="G2697" s="29">
        <v>0</v>
      </c>
    </row>
    <row r="2698" spans="1:7" ht="16.5" customHeight="1">
      <c r="A2698" s="38"/>
      <c r="B2698" s="36" t="s">
        <v>220</v>
      </c>
      <c r="C2698" s="29">
        <f t="shared" si="214"/>
        <v>0</v>
      </c>
      <c r="D2698" s="29">
        <v>0</v>
      </c>
      <c r="E2698" s="29">
        <v>0</v>
      </c>
      <c r="F2698" s="29">
        <v>0</v>
      </c>
      <c r="G2698" s="29">
        <v>0</v>
      </c>
    </row>
    <row r="2699" spans="1:7" ht="16.5" customHeight="1">
      <c r="A2699" s="38"/>
      <c r="B2699" s="36" t="s">
        <v>221</v>
      </c>
      <c r="C2699" s="29">
        <f t="shared" si="214"/>
        <v>0</v>
      </c>
      <c r="D2699" s="29">
        <v>0</v>
      </c>
      <c r="E2699" s="29">
        <v>0</v>
      </c>
      <c r="F2699" s="29">
        <v>0</v>
      </c>
      <c r="G2699" s="29">
        <v>0</v>
      </c>
    </row>
    <row r="2700" spans="1:7" ht="16.5" customHeight="1">
      <c r="A2700" s="38"/>
      <c r="B2700" s="36" t="s">
        <v>222</v>
      </c>
      <c r="C2700" s="29">
        <f t="shared" si="214"/>
        <v>0</v>
      </c>
      <c r="D2700" s="29">
        <v>0</v>
      </c>
      <c r="E2700" s="29">
        <v>0</v>
      </c>
      <c r="F2700" s="29">
        <v>0</v>
      </c>
      <c r="G2700" s="29">
        <v>0</v>
      </c>
    </row>
    <row r="2701" spans="1:7" ht="16.5" customHeight="1">
      <c r="A2701" s="38"/>
      <c r="B2701" s="36" t="s">
        <v>223</v>
      </c>
      <c r="C2701" s="29">
        <f t="shared" si="214"/>
        <v>0</v>
      </c>
      <c r="D2701" s="29">
        <v>0</v>
      </c>
      <c r="E2701" s="29">
        <v>0</v>
      </c>
      <c r="F2701" s="29">
        <v>0</v>
      </c>
      <c r="G2701" s="29">
        <v>0</v>
      </c>
    </row>
    <row r="2702" spans="1:7" ht="16.5" customHeight="1">
      <c r="A2702" s="38"/>
      <c r="B2702" s="36" t="s">
        <v>224</v>
      </c>
      <c r="C2702" s="29">
        <f t="shared" si="214"/>
        <v>0</v>
      </c>
      <c r="D2702" s="29">
        <v>0</v>
      </c>
      <c r="E2702" s="29">
        <v>0</v>
      </c>
      <c r="F2702" s="29">
        <v>0</v>
      </c>
      <c r="G2702" s="29">
        <v>0</v>
      </c>
    </row>
    <row r="2703" spans="1:7" ht="16.5" customHeight="1">
      <c r="A2703" s="38"/>
      <c r="B2703" s="36" t="s">
        <v>9</v>
      </c>
      <c r="C2703" s="29">
        <f t="shared" si="214"/>
        <v>0</v>
      </c>
      <c r="D2703" s="29">
        <v>0</v>
      </c>
      <c r="E2703" s="29">
        <v>0</v>
      </c>
      <c r="F2703" s="29">
        <v>0</v>
      </c>
      <c r="G2703" s="29">
        <v>0</v>
      </c>
    </row>
    <row r="2704" spans="1:7" ht="16.5" customHeight="1">
      <c r="A2704" s="38"/>
      <c r="B2704" s="36" t="s">
        <v>10</v>
      </c>
      <c r="C2704" s="29">
        <f t="shared" si="214"/>
        <v>0</v>
      </c>
      <c r="D2704" s="29">
        <v>0</v>
      </c>
      <c r="E2704" s="29">
        <v>0</v>
      </c>
      <c r="F2704" s="29">
        <v>0</v>
      </c>
      <c r="G2704" s="29">
        <v>0</v>
      </c>
    </row>
    <row r="2705" spans="1:7" ht="16.5" customHeight="1">
      <c r="A2705" s="38"/>
      <c r="B2705" s="36" t="s">
        <v>11</v>
      </c>
      <c r="C2705" s="29">
        <f t="shared" si="214"/>
        <v>0</v>
      </c>
      <c r="D2705" s="29">
        <v>0</v>
      </c>
      <c r="E2705" s="29">
        <v>0</v>
      </c>
      <c r="F2705" s="29">
        <v>0</v>
      </c>
      <c r="G2705" s="29">
        <v>0</v>
      </c>
    </row>
    <row r="2706" spans="1:7" ht="16.5" customHeight="1">
      <c r="A2706" s="38"/>
      <c r="B2706" s="36" t="s">
        <v>585</v>
      </c>
      <c r="C2706" s="29">
        <f t="shared" si="214"/>
        <v>0</v>
      </c>
      <c r="D2706" s="29">
        <v>0</v>
      </c>
      <c r="E2706" s="29">
        <v>0</v>
      </c>
      <c r="F2706" s="29">
        <v>0</v>
      </c>
      <c r="G2706" s="29">
        <v>0</v>
      </c>
    </row>
    <row r="2707" spans="1:7" ht="16.5" customHeight="1">
      <c r="A2707" s="38"/>
      <c r="B2707" s="36" t="s">
        <v>586</v>
      </c>
      <c r="C2707" s="29">
        <f t="shared" si="214"/>
        <v>0</v>
      </c>
      <c r="D2707" s="29">
        <v>0</v>
      </c>
      <c r="E2707" s="29">
        <v>0</v>
      </c>
      <c r="F2707" s="29">
        <v>0</v>
      </c>
      <c r="G2707" s="29">
        <v>0</v>
      </c>
    </row>
    <row r="2708" spans="1:7" ht="16.5" customHeight="1">
      <c r="A2708" s="38"/>
      <c r="B2708" s="36" t="s">
        <v>587</v>
      </c>
      <c r="C2708" s="29">
        <f>SUM(D2708:G2708)</f>
        <v>0</v>
      </c>
      <c r="D2708" s="29">
        <v>0</v>
      </c>
      <c r="E2708" s="29">
        <v>0</v>
      </c>
      <c r="F2708" s="29">
        <v>0</v>
      </c>
      <c r="G2708" s="29">
        <v>0</v>
      </c>
    </row>
    <row r="2709" spans="1:7" ht="16.5" customHeight="1">
      <c r="A2709" s="38"/>
      <c r="B2709" s="36" t="s">
        <v>588</v>
      </c>
      <c r="C2709" s="29">
        <f>SUM(D2709:G2709)</f>
        <v>0</v>
      </c>
      <c r="D2709" s="29">
        <v>0</v>
      </c>
      <c r="E2709" s="29">
        <v>0</v>
      </c>
      <c r="F2709" s="29">
        <v>0</v>
      </c>
      <c r="G2709" s="29">
        <v>0</v>
      </c>
    </row>
    <row r="2710" spans="1:7" ht="16.5" customHeight="1">
      <c r="A2710" s="39"/>
      <c r="B2710" s="36" t="s">
        <v>589</v>
      </c>
      <c r="C2710" s="29">
        <f>SUM(D2710:G2710)</f>
        <v>0</v>
      </c>
      <c r="D2710" s="29">
        <v>0</v>
      </c>
      <c r="E2710" s="29">
        <v>0</v>
      </c>
      <c r="F2710" s="29">
        <v>0</v>
      </c>
      <c r="G2710" s="29">
        <v>0</v>
      </c>
    </row>
    <row r="2711" spans="1:7" s="3" customFormat="1" ht="32.25" customHeight="1">
      <c r="A2711" s="43" t="s">
        <v>115</v>
      </c>
      <c r="B2711" s="44" t="s">
        <v>417</v>
      </c>
      <c r="C2711" s="29">
        <f>SUM(C2712:C2725)</f>
        <v>3574.9</v>
      </c>
      <c r="D2711" s="29">
        <f>SUM(D2712:D2725)</f>
        <v>0</v>
      </c>
      <c r="E2711" s="29">
        <f>SUM(E2712:E2725)</f>
        <v>1500</v>
      </c>
      <c r="F2711" s="29">
        <f>SUM(F2712:F2725)</f>
        <v>2074.9</v>
      </c>
      <c r="G2711" s="29">
        <f>SUM(G2712:G2725)</f>
        <v>0</v>
      </c>
    </row>
    <row r="2712" spans="1:7" ht="15.75" customHeight="1">
      <c r="A2712" s="38"/>
      <c r="B2712" s="36" t="s">
        <v>296</v>
      </c>
      <c r="C2712" s="29">
        <f aca="true" t="shared" si="215" ref="C2712:C2722">SUM(D2712:G2712)</f>
        <v>0</v>
      </c>
      <c r="D2712" s="29">
        <v>0</v>
      </c>
      <c r="E2712" s="29">
        <v>0</v>
      </c>
      <c r="F2712" s="29">
        <v>0</v>
      </c>
      <c r="G2712" s="29">
        <v>0</v>
      </c>
    </row>
    <row r="2713" spans="1:7" ht="15.75" customHeight="1">
      <c r="A2713" s="38"/>
      <c r="B2713" s="36" t="s">
        <v>220</v>
      </c>
      <c r="C2713" s="29">
        <f t="shared" si="215"/>
        <v>0</v>
      </c>
      <c r="D2713" s="29">
        <v>0</v>
      </c>
      <c r="E2713" s="29">
        <v>0</v>
      </c>
      <c r="F2713" s="29">
        <v>0</v>
      </c>
      <c r="G2713" s="29">
        <v>0</v>
      </c>
    </row>
    <row r="2714" spans="1:7" ht="15.75" customHeight="1">
      <c r="A2714" s="38"/>
      <c r="B2714" s="36" t="s">
        <v>221</v>
      </c>
      <c r="C2714" s="29">
        <f>SUM(D2714:G2714)</f>
        <v>2073.4</v>
      </c>
      <c r="D2714" s="29">
        <v>0</v>
      </c>
      <c r="E2714" s="29">
        <v>0</v>
      </c>
      <c r="F2714" s="29">
        <v>2073.4</v>
      </c>
      <c r="G2714" s="29">
        <v>0</v>
      </c>
    </row>
    <row r="2715" spans="1:7" ht="15.75" customHeight="1">
      <c r="A2715" s="38"/>
      <c r="B2715" s="36" t="s">
        <v>222</v>
      </c>
      <c r="C2715" s="29">
        <f t="shared" si="215"/>
        <v>0</v>
      </c>
      <c r="D2715" s="29">
        <v>0</v>
      </c>
      <c r="E2715" s="29">
        <v>0</v>
      </c>
      <c r="F2715" s="29">
        <v>0</v>
      </c>
      <c r="G2715" s="29">
        <v>0</v>
      </c>
    </row>
    <row r="2716" spans="1:7" ht="15.75" customHeight="1">
      <c r="A2716" s="38"/>
      <c r="B2716" s="36" t="s">
        <v>223</v>
      </c>
      <c r="C2716" s="29">
        <f t="shared" si="215"/>
        <v>0</v>
      </c>
      <c r="D2716" s="29">
        <v>0</v>
      </c>
      <c r="E2716" s="29">
        <v>0</v>
      </c>
      <c r="F2716" s="29">
        <v>0</v>
      </c>
      <c r="G2716" s="29">
        <v>0</v>
      </c>
    </row>
    <row r="2717" spans="1:7" ht="15.75" customHeight="1">
      <c r="A2717" s="38"/>
      <c r="B2717" s="36" t="s">
        <v>224</v>
      </c>
      <c r="C2717" s="29">
        <f t="shared" si="215"/>
        <v>0</v>
      </c>
      <c r="D2717" s="29">
        <v>0</v>
      </c>
      <c r="E2717" s="29">
        <v>0</v>
      </c>
      <c r="F2717" s="29">
        <v>0</v>
      </c>
      <c r="G2717" s="29">
        <v>0</v>
      </c>
    </row>
    <row r="2718" spans="1:7" ht="15.75" customHeight="1">
      <c r="A2718" s="38"/>
      <c r="B2718" s="36" t="s">
        <v>9</v>
      </c>
      <c r="C2718" s="29">
        <f t="shared" si="215"/>
        <v>1501.5</v>
      </c>
      <c r="D2718" s="29">
        <v>0</v>
      </c>
      <c r="E2718" s="29">
        <v>1500</v>
      </c>
      <c r="F2718" s="29">
        <v>1.5</v>
      </c>
      <c r="G2718" s="29">
        <v>0</v>
      </c>
    </row>
    <row r="2719" spans="1:7" ht="15.75" customHeight="1">
      <c r="A2719" s="38"/>
      <c r="B2719" s="36" t="s">
        <v>10</v>
      </c>
      <c r="C2719" s="29">
        <f t="shared" si="215"/>
        <v>0</v>
      </c>
      <c r="D2719" s="29">
        <v>0</v>
      </c>
      <c r="E2719" s="29">
        <v>0</v>
      </c>
      <c r="F2719" s="29">
        <v>0</v>
      </c>
      <c r="G2719" s="29">
        <v>0</v>
      </c>
    </row>
    <row r="2720" spans="1:7" ht="15.75" customHeight="1">
      <c r="A2720" s="38"/>
      <c r="B2720" s="36" t="s">
        <v>11</v>
      </c>
      <c r="C2720" s="29">
        <f t="shared" si="215"/>
        <v>0</v>
      </c>
      <c r="D2720" s="29">
        <v>0</v>
      </c>
      <c r="E2720" s="29">
        <v>0</v>
      </c>
      <c r="F2720" s="29">
        <v>0</v>
      </c>
      <c r="G2720" s="29">
        <v>0</v>
      </c>
    </row>
    <row r="2721" spans="1:7" ht="15.75" customHeight="1">
      <c r="A2721" s="38"/>
      <c r="B2721" s="36" t="s">
        <v>585</v>
      </c>
      <c r="C2721" s="29">
        <f t="shared" si="215"/>
        <v>0</v>
      </c>
      <c r="D2721" s="29">
        <v>0</v>
      </c>
      <c r="E2721" s="29">
        <v>0</v>
      </c>
      <c r="F2721" s="29">
        <v>0</v>
      </c>
      <c r="G2721" s="29">
        <v>0</v>
      </c>
    </row>
    <row r="2722" spans="1:7" ht="15.75" customHeight="1">
      <c r="A2722" s="38"/>
      <c r="B2722" s="36" t="s">
        <v>586</v>
      </c>
      <c r="C2722" s="29">
        <f t="shared" si="215"/>
        <v>0</v>
      </c>
      <c r="D2722" s="29">
        <v>0</v>
      </c>
      <c r="E2722" s="29">
        <v>0</v>
      </c>
      <c r="F2722" s="29">
        <v>0</v>
      </c>
      <c r="G2722" s="29">
        <v>0</v>
      </c>
    </row>
    <row r="2723" spans="1:7" ht="15.75" customHeight="1">
      <c r="A2723" s="38"/>
      <c r="B2723" s="36" t="s">
        <v>587</v>
      </c>
      <c r="C2723" s="29">
        <f>SUM(D2723:G2723)</f>
        <v>0</v>
      </c>
      <c r="D2723" s="29">
        <v>0</v>
      </c>
      <c r="E2723" s="29">
        <v>0</v>
      </c>
      <c r="F2723" s="29">
        <v>0</v>
      </c>
      <c r="G2723" s="29">
        <v>0</v>
      </c>
    </row>
    <row r="2724" spans="1:7" ht="15.75" customHeight="1">
      <c r="A2724" s="38"/>
      <c r="B2724" s="36" t="s">
        <v>588</v>
      </c>
      <c r="C2724" s="29">
        <f>SUM(D2724:G2724)</f>
        <v>0</v>
      </c>
      <c r="D2724" s="29">
        <v>0</v>
      </c>
      <c r="E2724" s="29">
        <v>0</v>
      </c>
      <c r="F2724" s="29">
        <v>0</v>
      </c>
      <c r="G2724" s="29">
        <v>0</v>
      </c>
    </row>
    <row r="2725" spans="1:7" ht="15.75" customHeight="1">
      <c r="A2725" s="39"/>
      <c r="B2725" s="36" t="s">
        <v>589</v>
      </c>
      <c r="C2725" s="29">
        <f>SUM(D2725:G2725)</f>
        <v>0</v>
      </c>
      <c r="D2725" s="29">
        <v>0</v>
      </c>
      <c r="E2725" s="29">
        <v>0</v>
      </c>
      <c r="F2725" s="29">
        <v>0</v>
      </c>
      <c r="G2725" s="29">
        <v>0</v>
      </c>
    </row>
    <row r="2726" spans="1:7" s="3" customFormat="1" ht="18" customHeight="1">
      <c r="A2726" s="43" t="s">
        <v>58</v>
      </c>
      <c r="B2726" s="44" t="s">
        <v>418</v>
      </c>
      <c r="C2726" s="29">
        <f>SUM(C2727:C2740)</f>
        <v>459302.79999999993</v>
      </c>
      <c r="D2726" s="29">
        <f>SUM(D2727:D2740)</f>
        <v>55727.2</v>
      </c>
      <c r="E2726" s="29">
        <f>SUM(E2727:E2740)</f>
        <v>2776</v>
      </c>
      <c r="F2726" s="29">
        <f>SUM(F2727:F2740)</f>
        <v>78591.09999999998</v>
      </c>
      <c r="G2726" s="29">
        <f>SUM(G2727:G2740)</f>
        <v>322208.5</v>
      </c>
    </row>
    <row r="2727" spans="1:7" ht="15.75" customHeight="1">
      <c r="A2727" s="38"/>
      <c r="B2727" s="36" t="s">
        <v>296</v>
      </c>
      <c r="C2727" s="29">
        <f aca="true" t="shared" si="216" ref="C2727:C2737">SUM(D2727:G2727)</f>
        <v>20221.2</v>
      </c>
      <c r="D2727" s="29">
        <v>17417.4</v>
      </c>
      <c r="E2727" s="29">
        <v>2776</v>
      </c>
      <c r="F2727" s="29">
        <v>27.8</v>
      </c>
      <c r="G2727" s="29">
        <v>0</v>
      </c>
    </row>
    <row r="2728" spans="1:7" ht="15.75" customHeight="1">
      <c r="A2728" s="38"/>
      <c r="B2728" s="36" t="s">
        <v>220</v>
      </c>
      <c r="C2728" s="29">
        <f t="shared" si="216"/>
        <v>26458.3</v>
      </c>
      <c r="D2728" s="29">
        <v>26007</v>
      </c>
      <c r="E2728" s="29">
        <v>0</v>
      </c>
      <c r="F2728" s="29">
        <v>451.3</v>
      </c>
      <c r="G2728" s="29">
        <v>0</v>
      </c>
    </row>
    <row r="2729" spans="1:7" ht="15.75" customHeight="1">
      <c r="A2729" s="38"/>
      <c r="B2729" s="36" t="s">
        <v>221</v>
      </c>
      <c r="C2729" s="29">
        <f t="shared" si="216"/>
        <v>12849.8</v>
      </c>
      <c r="D2729" s="29">
        <v>12302.8</v>
      </c>
      <c r="E2729" s="29">
        <v>0</v>
      </c>
      <c r="F2729" s="29">
        <v>547</v>
      </c>
      <c r="G2729" s="29">
        <v>0</v>
      </c>
    </row>
    <row r="2730" spans="1:7" ht="15.75" customHeight="1">
      <c r="A2730" s="38"/>
      <c r="B2730" s="36" t="s">
        <v>222</v>
      </c>
      <c r="C2730" s="29">
        <f t="shared" si="216"/>
        <v>371.4</v>
      </c>
      <c r="D2730" s="29">
        <v>0</v>
      </c>
      <c r="E2730" s="29">
        <v>0</v>
      </c>
      <c r="F2730" s="29">
        <v>371.4</v>
      </c>
      <c r="G2730" s="29">
        <v>0</v>
      </c>
    </row>
    <row r="2731" spans="1:7" ht="15.75" customHeight="1">
      <c r="A2731" s="38"/>
      <c r="B2731" s="36" t="s">
        <v>223</v>
      </c>
      <c r="C2731" s="29">
        <f t="shared" si="216"/>
        <v>0</v>
      </c>
      <c r="D2731" s="29">
        <v>0</v>
      </c>
      <c r="E2731" s="29">
        <v>0</v>
      </c>
      <c r="F2731" s="29">
        <v>0</v>
      </c>
      <c r="G2731" s="29">
        <v>0</v>
      </c>
    </row>
    <row r="2732" spans="1:7" ht="15.75" customHeight="1">
      <c r="A2732" s="38"/>
      <c r="B2732" s="36" t="s">
        <v>224</v>
      </c>
      <c r="C2732" s="29">
        <f t="shared" si="216"/>
        <v>17601.6</v>
      </c>
      <c r="D2732" s="29">
        <v>0</v>
      </c>
      <c r="E2732" s="29">
        <v>0</v>
      </c>
      <c r="F2732" s="29">
        <v>16865.5</v>
      </c>
      <c r="G2732" s="29">
        <v>736.1</v>
      </c>
    </row>
    <row r="2733" spans="1:7" ht="15.75" customHeight="1">
      <c r="A2733" s="38"/>
      <c r="B2733" s="36" t="s">
        <v>9</v>
      </c>
      <c r="C2733" s="29">
        <f t="shared" si="216"/>
        <v>33923.200000000004</v>
      </c>
      <c r="D2733" s="29">
        <v>0</v>
      </c>
      <c r="E2733" s="29">
        <v>0</v>
      </c>
      <c r="F2733" s="29">
        <v>32416.9</v>
      </c>
      <c r="G2733" s="29">
        <v>1506.3</v>
      </c>
    </row>
    <row r="2734" spans="1:7" ht="15.75" customHeight="1">
      <c r="A2734" s="38"/>
      <c r="B2734" s="36" t="s">
        <v>10</v>
      </c>
      <c r="C2734" s="29">
        <f t="shared" si="216"/>
        <v>21366</v>
      </c>
      <c r="D2734" s="29">
        <v>0</v>
      </c>
      <c r="E2734" s="29">
        <v>0</v>
      </c>
      <c r="F2734" s="29">
        <v>860</v>
      </c>
      <c r="G2734" s="29">
        <v>20506</v>
      </c>
    </row>
    <row r="2735" spans="1:7" ht="15.75" customHeight="1">
      <c r="A2735" s="38"/>
      <c r="B2735" s="36" t="s">
        <v>11</v>
      </c>
      <c r="C2735" s="29">
        <f t="shared" si="216"/>
        <v>12231.8</v>
      </c>
      <c r="D2735" s="29">
        <v>0</v>
      </c>
      <c r="E2735" s="29">
        <v>0</v>
      </c>
      <c r="F2735" s="29">
        <v>7131.2</v>
      </c>
      <c r="G2735" s="29">
        <v>5100.6</v>
      </c>
    </row>
    <row r="2736" spans="1:7" ht="15.75" customHeight="1">
      <c r="A2736" s="38"/>
      <c r="B2736" s="36" t="s">
        <v>585</v>
      </c>
      <c r="C2736" s="29">
        <f t="shared" si="216"/>
        <v>62530.3</v>
      </c>
      <c r="D2736" s="29">
        <v>0</v>
      </c>
      <c r="E2736" s="29">
        <v>0</v>
      </c>
      <c r="F2736" s="29">
        <f>2000+95.4+1563</f>
        <v>3658.4</v>
      </c>
      <c r="G2736" s="29">
        <v>58871.9</v>
      </c>
    </row>
    <row r="2737" spans="1:7" ht="15.75" customHeight="1">
      <c r="A2737" s="38"/>
      <c r="B2737" s="36" t="s">
        <v>586</v>
      </c>
      <c r="C2737" s="29">
        <f t="shared" si="216"/>
        <v>68187.3</v>
      </c>
      <c r="D2737" s="29">
        <v>0</v>
      </c>
      <c r="E2737" s="29">
        <v>0</v>
      </c>
      <c r="F2737" s="29">
        <f>2220+95.4+7000</f>
        <v>9315.4</v>
      </c>
      <c r="G2737" s="29">
        <v>58871.9</v>
      </c>
    </row>
    <row r="2738" spans="1:7" ht="15.75" customHeight="1">
      <c r="A2738" s="38"/>
      <c r="B2738" s="36" t="s">
        <v>587</v>
      </c>
      <c r="C2738" s="29">
        <f>SUM(D2738:G2738)</f>
        <v>61187.3</v>
      </c>
      <c r="D2738" s="29">
        <v>0</v>
      </c>
      <c r="E2738" s="29">
        <v>0</v>
      </c>
      <c r="F2738" s="29">
        <f>2220+95.4</f>
        <v>2315.4</v>
      </c>
      <c r="G2738" s="29">
        <v>58871.9</v>
      </c>
    </row>
    <row r="2739" spans="1:7" ht="15.75" customHeight="1">
      <c r="A2739" s="38"/>
      <c r="B2739" s="36" t="s">
        <v>588</v>
      </c>
      <c r="C2739" s="29">
        <f>SUM(D2739:G2739)</f>
        <v>61187.3</v>
      </c>
      <c r="D2739" s="29">
        <v>0</v>
      </c>
      <c r="E2739" s="29">
        <v>0</v>
      </c>
      <c r="F2739" s="29">
        <f>2220+95.4</f>
        <v>2315.4</v>
      </c>
      <c r="G2739" s="29">
        <v>58871.9</v>
      </c>
    </row>
    <row r="2740" spans="1:7" ht="15.75" customHeight="1">
      <c r="A2740" s="39"/>
      <c r="B2740" s="36" t="s">
        <v>589</v>
      </c>
      <c r="C2740" s="29">
        <f>SUM(D2740:G2740)</f>
        <v>61187.3</v>
      </c>
      <c r="D2740" s="29">
        <v>0</v>
      </c>
      <c r="E2740" s="29">
        <v>0</v>
      </c>
      <c r="F2740" s="29">
        <f>2220+95.4</f>
        <v>2315.4</v>
      </c>
      <c r="G2740" s="29">
        <v>58871.9</v>
      </c>
    </row>
    <row r="2741" spans="1:7" s="3" customFormat="1" ht="18" customHeight="1">
      <c r="A2741" s="43" t="s">
        <v>260</v>
      </c>
      <c r="B2741" s="44" t="s">
        <v>419</v>
      </c>
      <c r="C2741" s="29">
        <f>SUM(C2742:C2755)</f>
        <v>12362.7</v>
      </c>
      <c r="D2741" s="29">
        <f>SUM(D2742:D2755)</f>
        <v>12362.7</v>
      </c>
      <c r="E2741" s="29">
        <f>SUM(E2742:E2755)</f>
        <v>0</v>
      </c>
      <c r="F2741" s="29">
        <f>SUM(F2742:F2755)</f>
        <v>0</v>
      </c>
      <c r="G2741" s="29">
        <f>SUM(G2742:G2755)</f>
        <v>0</v>
      </c>
    </row>
    <row r="2742" spans="1:7" ht="16.5" customHeight="1">
      <c r="A2742" s="38"/>
      <c r="B2742" s="36" t="s">
        <v>296</v>
      </c>
      <c r="C2742" s="29">
        <f aca="true" t="shared" si="217" ref="C2742:C2752">SUM(D2742:G2742)</f>
        <v>2520</v>
      </c>
      <c r="D2742" s="29">
        <v>2520</v>
      </c>
      <c r="E2742" s="29">
        <v>0</v>
      </c>
      <c r="F2742" s="29">
        <v>0</v>
      </c>
      <c r="G2742" s="29">
        <v>0</v>
      </c>
    </row>
    <row r="2743" spans="1:7" ht="16.5" customHeight="1">
      <c r="A2743" s="38"/>
      <c r="B2743" s="36" t="s">
        <v>220</v>
      </c>
      <c r="C2743" s="29">
        <f t="shared" si="217"/>
        <v>3309.9</v>
      </c>
      <c r="D2743" s="29">
        <v>3309.9</v>
      </c>
      <c r="E2743" s="29">
        <v>0</v>
      </c>
      <c r="F2743" s="29">
        <v>0</v>
      </c>
      <c r="G2743" s="29">
        <v>0</v>
      </c>
    </row>
    <row r="2744" spans="1:7" ht="16.5" customHeight="1">
      <c r="A2744" s="38"/>
      <c r="B2744" s="36" t="s">
        <v>221</v>
      </c>
      <c r="C2744" s="29">
        <f t="shared" si="217"/>
        <v>6532.8</v>
      </c>
      <c r="D2744" s="29">
        <v>6532.8</v>
      </c>
      <c r="E2744" s="29">
        <v>0</v>
      </c>
      <c r="F2744" s="29">
        <v>0</v>
      </c>
      <c r="G2744" s="29">
        <v>0</v>
      </c>
    </row>
    <row r="2745" spans="1:7" ht="16.5" customHeight="1">
      <c r="A2745" s="38"/>
      <c r="B2745" s="36" t="s">
        <v>222</v>
      </c>
      <c r="C2745" s="29">
        <f t="shared" si="217"/>
        <v>0</v>
      </c>
      <c r="D2745" s="29">
        <v>0</v>
      </c>
      <c r="E2745" s="29">
        <v>0</v>
      </c>
      <c r="F2745" s="29">
        <v>0</v>
      </c>
      <c r="G2745" s="29">
        <v>0</v>
      </c>
    </row>
    <row r="2746" spans="1:7" ht="16.5" customHeight="1">
      <c r="A2746" s="38"/>
      <c r="B2746" s="36" t="s">
        <v>223</v>
      </c>
      <c r="C2746" s="29">
        <f t="shared" si="217"/>
        <v>0</v>
      </c>
      <c r="D2746" s="29">
        <v>0</v>
      </c>
      <c r="E2746" s="29">
        <v>0</v>
      </c>
      <c r="F2746" s="29">
        <v>0</v>
      </c>
      <c r="G2746" s="29">
        <v>0</v>
      </c>
    </row>
    <row r="2747" spans="1:7" ht="16.5" customHeight="1">
      <c r="A2747" s="38"/>
      <c r="B2747" s="36" t="s">
        <v>224</v>
      </c>
      <c r="C2747" s="29">
        <f t="shared" si="217"/>
        <v>0</v>
      </c>
      <c r="D2747" s="29">
        <v>0</v>
      </c>
      <c r="E2747" s="29">
        <v>0</v>
      </c>
      <c r="F2747" s="29">
        <v>0</v>
      </c>
      <c r="G2747" s="29">
        <v>0</v>
      </c>
    </row>
    <row r="2748" spans="1:7" ht="16.5" customHeight="1">
      <c r="A2748" s="38"/>
      <c r="B2748" s="36" t="s">
        <v>9</v>
      </c>
      <c r="C2748" s="29">
        <f t="shared" si="217"/>
        <v>0</v>
      </c>
      <c r="D2748" s="29">
        <v>0</v>
      </c>
      <c r="E2748" s="29">
        <v>0</v>
      </c>
      <c r="F2748" s="29">
        <v>0</v>
      </c>
      <c r="G2748" s="29">
        <v>0</v>
      </c>
    </row>
    <row r="2749" spans="1:7" ht="16.5" customHeight="1">
      <c r="A2749" s="38"/>
      <c r="B2749" s="36" t="s">
        <v>10</v>
      </c>
      <c r="C2749" s="29">
        <f t="shared" si="217"/>
        <v>0</v>
      </c>
      <c r="D2749" s="29">
        <v>0</v>
      </c>
      <c r="E2749" s="29">
        <v>0</v>
      </c>
      <c r="F2749" s="29">
        <v>0</v>
      </c>
      <c r="G2749" s="29">
        <v>0</v>
      </c>
    </row>
    <row r="2750" spans="1:7" ht="16.5" customHeight="1">
      <c r="A2750" s="38"/>
      <c r="B2750" s="36" t="s">
        <v>11</v>
      </c>
      <c r="C2750" s="29">
        <f t="shared" si="217"/>
        <v>0</v>
      </c>
      <c r="D2750" s="29">
        <v>0</v>
      </c>
      <c r="E2750" s="29">
        <v>0</v>
      </c>
      <c r="F2750" s="29">
        <v>0</v>
      </c>
      <c r="G2750" s="29">
        <v>0</v>
      </c>
    </row>
    <row r="2751" spans="1:7" ht="16.5" customHeight="1">
      <c r="A2751" s="38"/>
      <c r="B2751" s="36" t="s">
        <v>585</v>
      </c>
      <c r="C2751" s="29">
        <f t="shared" si="217"/>
        <v>0</v>
      </c>
      <c r="D2751" s="29">
        <v>0</v>
      </c>
      <c r="E2751" s="29">
        <v>0</v>
      </c>
      <c r="F2751" s="29">
        <v>0</v>
      </c>
      <c r="G2751" s="29">
        <v>0</v>
      </c>
    </row>
    <row r="2752" spans="1:7" ht="16.5" customHeight="1">
      <c r="A2752" s="38"/>
      <c r="B2752" s="36" t="s">
        <v>586</v>
      </c>
      <c r="C2752" s="29">
        <f t="shared" si="217"/>
        <v>0</v>
      </c>
      <c r="D2752" s="29">
        <v>0</v>
      </c>
      <c r="E2752" s="29">
        <v>0</v>
      </c>
      <c r="F2752" s="29">
        <v>0</v>
      </c>
      <c r="G2752" s="29">
        <v>0</v>
      </c>
    </row>
    <row r="2753" spans="1:7" ht="16.5" customHeight="1">
      <c r="A2753" s="38"/>
      <c r="B2753" s="36" t="s">
        <v>587</v>
      </c>
      <c r="C2753" s="29">
        <f>SUM(D2753:G2753)</f>
        <v>0</v>
      </c>
      <c r="D2753" s="29">
        <v>0</v>
      </c>
      <c r="E2753" s="29">
        <v>0</v>
      </c>
      <c r="F2753" s="29">
        <v>0</v>
      </c>
      <c r="G2753" s="29">
        <v>0</v>
      </c>
    </row>
    <row r="2754" spans="1:7" ht="16.5" customHeight="1">
      <c r="A2754" s="38"/>
      <c r="B2754" s="36" t="s">
        <v>588</v>
      </c>
      <c r="C2754" s="29">
        <f>SUM(D2754:G2754)</f>
        <v>0</v>
      </c>
      <c r="D2754" s="29">
        <v>0</v>
      </c>
      <c r="E2754" s="29">
        <v>0</v>
      </c>
      <c r="F2754" s="29">
        <v>0</v>
      </c>
      <c r="G2754" s="29">
        <v>0</v>
      </c>
    </row>
    <row r="2755" spans="1:7" ht="16.5" customHeight="1">
      <c r="A2755" s="39"/>
      <c r="B2755" s="36" t="s">
        <v>589</v>
      </c>
      <c r="C2755" s="29">
        <f>SUM(D2755:G2755)</f>
        <v>0</v>
      </c>
      <c r="D2755" s="29">
        <v>0</v>
      </c>
      <c r="E2755" s="29">
        <v>0</v>
      </c>
      <c r="F2755" s="29">
        <v>0</v>
      </c>
      <c r="G2755" s="29">
        <v>0</v>
      </c>
    </row>
    <row r="2756" spans="1:7" s="3" customFormat="1" ht="18" customHeight="1">
      <c r="A2756" s="43" t="s">
        <v>257</v>
      </c>
      <c r="B2756" s="44" t="s">
        <v>420</v>
      </c>
      <c r="C2756" s="29">
        <f>SUM(C2757:C2770)</f>
        <v>18671.5</v>
      </c>
      <c r="D2756" s="29">
        <f>SUM(D2757:D2770)</f>
        <v>0</v>
      </c>
      <c r="E2756" s="29">
        <f>SUM(E2757:E2770)</f>
        <v>4600</v>
      </c>
      <c r="F2756" s="29">
        <f>SUM(F2757:F2770)</f>
        <v>12965.099999999999</v>
      </c>
      <c r="G2756" s="29">
        <f>SUM(G2757:G2770)</f>
        <v>1106.4</v>
      </c>
    </row>
    <row r="2757" spans="1:7" ht="15" customHeight="1">
      <c r="A2757" s="38"/>
      <c r="B2757" s="36" t="s">
        <v>296</v>
      </c>
      <c r="C2757" s="29">
        <f aca="true" t="shared" si="218" ref="C2757:C2767">SUM(D2757:G2757)</f>
        <v>5132</v>
      </c>
      <c r="D2757" s="29">
        <v>0</v>
      </c>
      <c r="E2757" s="29">
        <v>4600</v>
      </c>
      <c r="F2757" s="29">
        <v>532</v>
      </c>
      <c r="G2757" s="29">
        <v>0</v>
      </c>
    </row>
    <row r="2758" spans="1:7" ht="15" customHeight="1">
      <c r="A2758" s="38"/>
      <c r="B2758" s="36" t="s">
        <v>220</v>
      </c>
      <c r="C2758" s="29">
        <f t="shared" si="218"/>
        <v>539.5</v>
      </c>
      <c r="D2758" s="29">
        <v>0</v>
      </c>
      <c r="E2758" s="29">
        <v>0</v>
      </c>
      <c r="F2758" s="29">
        <v>539.5</v>
      </c>
      <c r="G2758" s="29">
        <v>0</v>
      </c>
    </row>
    <row r="2759" spans="1:7" ht="15" customHeight="1">
      <c r="A2759" s="38"/>
      <c r="B2759" s="36" t="s">
        <v>221</v>
      </c>
      <c r="C2759" s="29">
        <f t="shared" si="218"/>
        <v>8762</v>
      </c>
      <c r="D2759" s="29">
        <v>0</v>
      </c>
      <c r="E2759" s="29">
        <v>0</v>
      </c>
      <c r="F2759" s="29">
        <v>8762</v>
      </c>
      <c r="G2759" s="29">
        <v>0</v>
      </c>
    </row>
    <row r="2760" spans="1:7" ht="15" customHeight="1">
      <c r="A2760" s="38"/>
      <c r="B2760" s="36" t="s">
        <v>222</v>
      </c>
      <c r="C2760" s="29">
        <f t="shared" si="218"/>
        <v>918.9</v>
      </c>
      <c r="D2760" s="29">
        <v>0</v>
      </c>
      <c r="E2760" s="29">
        <v>0</v>
      </c>
      <c r="F2760" s="29">
        <v>918.9</v>
      </c>
      <c r="G2760" s="29">
        <v>0</v>
      </c>
    </row>
    <row r="2761" spans="1:7" ht="15" customHeight="1">
      <c r="A2761" s="38"/>
      <c r="B2761" s="36" t="s">
        <v>223</v>
      </c>
      <c r="C2761" s="29">
        <f t="shared" si="218"/>
        <v>0</v>
      </c>
      <c r="D2761" s="29">
        <v>0</v>
      </c>
      <c r="E2761" s="29">
        <v>0</v>
      </c>
      <c r="F2761" s="29">
        <v>0</v>
      </c>
      <c r="G2761" s="29">
        <v>0</v>
      </c>
    </row>
    <row r="2762" spans="1:7" ht="15" customHeight="1">
      <c r="A2762" s="38"/>
      <c r="B2762" s="36" t="s">
        <v>224</v>
      </c>
      <c r="C2762" s="29">
        <f t="shared" si="218"/>
        <v>3319.1</v>
      </c>
      <c r="D2762" s="29">
        <v>0</v>
      </c>
      <c r="E2762" s="29">
        <v>0</v>
      </c>
      <c r="F2762" s="29">
        <v>2212.7</v>
      </c>
      <c r="G2762" s="29">
        <v>1106.4</v>
      </c>
    </row>
    <row r="2763" spans="1:7" ht="15" customHeight="1">
      <c r="A2763" s="38"/>
      <c r="B2763" s="36" t="s">
        <v>9</v>
      </c>
      <c r="C2763" s="29">
        <f t="shared" si="218"/>
        <v>0</v>
      </c>
      <c r="D2763" s="29">
        <v>0</v>
      </c>
      <c r="E2763" s="29">
        <v>0</v>
      </c>
      <c r="F2763" s="29">
        <v>0</v>
      </c>
      <c r="G2763" s="29">
        <v>0</v>
      </c>
    </row>
    <row r="2764" spans="1:7" ht="15" customHeight="1">
      <c r="A2764" s="38"/>
      <c r="B2764" s="36" t="s">
        <v>10</v>
      </c>
      <c r="C2764" s="29">
        <f t="shared" si="218"/>
        <v>0</v>
      </c>
      <c r="D2764" s="29">
        <v>0</v>
      </c>
      <c r="E2764" s="29">
        <v>0</v>
      </c>
      <c r="F2764" s="29">
        <v>0</v>
      </c>
      <c r="G2764" s="29">
        <v>0</v>
      </c>
    </row>
    <row r="2765" spans="1:7" ht="15" customHeight="1">
      <c r="A2765" s="38"/>
      <c r="B2765" s="36" t="s">
        <v>11</v>
      </c>
      <c r="C2765" s="29">
        <f t="shared" si="218"/>
        <v>0</v>
      </c>
      <c r="D2765" s="29">
        <v>0</v>
      </c>
      <c r="E2765" s="29">
        <v>0</v>
      </c>
      <c r="F2765" s="29">
        <v>0</v>
      </c>
      <c r="G2765" s="29">
        <v>0</v>
      </c>
    </row>
    <row r="2766" spans="1:7" ht="15" customHeight="1">
      <c r="A2766" s="38"/>
      <c r="B2766" s="36" t="s">
        <v>585</v>
      </c>
      <c r="C2766" s="29">
        <f t="shared" si="218"/>
        <v>0</v>
      </c>
      <c r="D2766" s="29">
        <v>0</v>
      </c>
      <c r="E2766" s="29">
        <v>0</v>
      </c>
      <c r="F2766" s="29">
        <v>0</v>
      </c>
      <c r="G2766" s="29">
        <v>0</v>
      </c>
    </row>
    <row r="2767" spans="1:7" ht="15" customHeight="1">
      <c r="A2767" s="38"/>
      <c r="B2767" s="36" t="s">
        <v>586</v>
      </c>
      <c r="C2767" s="29">
        <f t="shared" si="218"/>
        <v>0</v>
      </c>
      <c r="D2767" s="29">
        <v>0</v>
      </c>
      <c r="E2767" s="29">
        <v>0</v>
      </c>
      <c r="F2767" s="29">
        <v>0</v>
      </c>
      <c r="G2767" s="29">
        <v>0</v>
      </c>
    </row>
    <row r="2768" spans="1:7" ht="15" customHeight="1">
      <c r="A2768" s="38"/>
      <c r="B2768" s="36" t="s">
        <v>587</v>
      </c>
      <c r="C2768" s="29">
        <f>SUM(D2768:G2768)</f>
        <v>0</v>
      </c>
      <c r="D2768" s="29">
        <v>0</v>
      </c>
      <c r="E2768" s="29">
        <v>0</v>
      </c>
      <c r="F2768" s="29">
        <v>0</v>
      </c>
      <c r="G2768" s="29">
        <v>0</v>
      </c>
    </row>
    <row r="2769" spans="1:7" ht="15" customHeight="1">
      <c r="A2769" s="38"/>
      <c r="B2769" s="36" t="s">
        <v>588</v>
      </c>
      <c r="C2769" s="29">
        <f>SUM(D2769:G2769)</f>
        <v>0</v>
      </c>
      <c r="D2769" s="29">
        <v>0</v>
      </c>
      <c r="E2769" s="29">
        <v>0</v>
      </c>
      <c r="F2769" s="29">
        <v>0</v>
      </c>
      <c r="G2769" s="29">
        <v>0</v>
      </c>
    </row>
    <row r="2770" spans="1:7" ht="15" customHeight="1">
      <c r="A2770" s="39"/>
      <c r="B2770" s="36" t="s">
        <v>589</v>
      </c>
      <c r="C2770" s="29">
        <f>SUM(D2770:G2770)</f>
        <v>0</v>
      </c>
      <c r="D2770" s="29">
        <v>0</v>
      </c>
      <c r="E2770" s="29">
        <v>0</v>
      </c>
      <c r="F2770" s="29">
        <v>0</v>
      </c>
      <c r="G2770" s="29">
        <v>0</v>
      </c>
    </row>
    <row r="2771" spans="1:7" s="3" customFormat="1" ht="48.75" customHeight="1">
      <c r="A2771" s="35"/>
      <c r="B2771" s="30" t="s">
        <v>91</v>
      </c>
      <c r="C2771" s="29">
        <f>SUM(C2772:C2785)</f>
        <v>1524501.0000000005</v>
      </c>
      <c r="D2771" s="29">
        <f>SUM(D2772:D2785)</f>
        <v>400389.79999999993</v>
      </c>
      <c r="E2771" s="29">
        <f>SUM(E2772:E2785)</f>
        <v>135378.59999999998</v>
      </c>
      <c r="F2771" s="29">
        <f>SUM(F2772:F2785)</f>
        <v>147606.39999999997</v>
      </c>
      <c r="G2771" s="29">
        <f>SUM(G2772:G2785)</f>
        <v>841126.2000000001</v>
      </c>
    </row>
    <row r="2772" spans="1:7" ht="15" customHeight="1">
      <c r="A2772" s="38"/>
      <c r="B2772" s="36" t="s">
        <v>296</v>
      </c>
      <c r="C2772" s="29">
        <f aca="true" t="shared" si="219" ref="C2772:C2780">SUM(D2772:G2772)</f>
        <v>102341.8</v>
      </c>
      <c r="D2772" s="29">
        <f aca="true" t="shared" si="220" ref="D2772:G2785">+D2515+D2530+D2546+D2561+D2576+D2591+D2607+D2652+D2667+D2682+D2697+D2712+D2727+D2742+D2757+D2622+D2637</f>
        <v>55715.4</v>
      </c>
      <c r="E2772" s="29">
        <f t="shared" si="220"/>
        <v>14014.1</v>
      </c>
      <c r="F2772" s="29">
        <f t="shared" si="220"/>
        <v>3812.3</v>
      </c>
      <c r="G2772" s="29">
        <f t="shared" si="220"/>
        <v>28800</v>
      </c>
    </row>
    <row r="2773" spans="1:7" ht="15" customHeight="1">
      <c r="A2773" s="38"/>
      <c r="B2773" s="36" t="s">
        <v>220</v>
      </c>
      <c r="C2773" s="29">
        <f t="shared" si="219"/>
        <v>90554.7</v>
      </c>
      <c r="D2773" s="29">
        <f t="shared" si="220"/>
        <v>56196.9</v>
      </c>
      <c r="E2773" s="29">
        <f t="shared" si="220"/>
        <v>8300</v>
      </c>
      <c r="F2773" s="29">
        <f t="shared" si="220"/>
        <v>4317.8</v>
      </c>
      <c r="G2773" s="29">
        <f t="shared" si="220"/>
        <v>21740</v>
      </c>
    </row>
    <row r="2774" spans="1:7" ht="15" customHeight="1">
      <c r="A2774" s="38"/>
      <c r="B2774" s="36" t="s">
        <v>221</v>
      </c>
      <c r="C2774" s="29">
        <f t="shared" si="219"/>
        <v>195256.90000000002</v>
      </c>
      <c r="D2774" s="29">
        <f t="shared" si="220"/>
        <v>88935.90000000001</v>
      </c>
      <c r="E2774" s="29">
        <f t="shared" si="220"/>
        <v>18529.7</v>
      </c>
      <c r="F2774" s="29">
        <f t="shared" si="220"/>
        <v>13879.8</v>
      </c>
      <c r="G2774" s="29">
        <f t="shared" si="220"/>
        <v>73911.5</v>
      </c>
    </row>
    <row r="2775" spans="1:7" ht="15" customHeight="1">
      <c r="A2775" s="38"/>
      <c r="B2775" s="36" t="s">
        <v>222</v>
      </c>
      <c r="C2775" s="29">
        <f t="shared" si="219"/>
        <v>93992.29999999999</v>
      </c>
      <c r="D2775" s="29">
        <f t="shared" si="220"/>
        <v>55613.9</v>
      </c>
      <c r="E2775" s="29">
        <f t="shared" si="220"/>
        <v>10033.1</v>
      </c>
      <c r="F2775" s="29">
        <f t="shared" si="220"/>
        <v>4762.2</v>
      </c>
      <c r="G2775" s="29">
        <f t="shared" si="220"/>
        <v>23583.1</v>
      </c>
    </row>
    <row r="2776" spans="1:7" ht="15" customHeight="1">
      <c r="A2776" s="38"/>
      <c r="B2776" s="36" t="s">
        <v>223</v>
      </c>
      <c r="C2776" s="29">
        <f t="shared" si="219"/>
        <v>136714.2</v>
      </c>
      <c r="D2776" s="29">
        <f t="shared" si="220"/>
        <v>42400</v>
      </c>
      <c r="E2776" s="29">
        <f t="shared" si="220"/>
        <v>10000</v>
      </c>
      <c r="F2776" s="29">
        <f t="shared" si="220"/>
        <v>3930</v>
      </c>
      <c r="G2776" s="29">
        <f t="shared" si="220"/>
        <v>80384.2</v>
      </c>
    </row>
    <row r="2777" spans="1:7" ht="15" customHeight="1">
      <c r="A2777" s="38"/>
      <c r="B2777" s="36" t="s">
        <v>224</v>
      </c>
      <c r="C2777" s="29">
        <f t="shared" si="219"/>
        <v>155923.2</v>
      </c>
      <c r="D2777" s="29">
        <f t="shared" si="220"/>
        <v>83016.8</v>
      </c>
      <c r="E2777" s="29">
        <f t="shared" si="220"/>
        <v>12000</v>
      </c>
      <c r="F2777" s="29">
        <f t="shared" si="220"/>
        <v>29452.8</v>
      </c>
      <c r="G2777" s="29">
        <f t="shared" si="220"/>
        <v>31453.6</v>
      </c>
    </row>
    <row r="2778" spans="1:7" ht="15" customHeight="1">
      <c r="A2778" s="38"/>
      <c r="B2778" s="36" t="s">
        <v>9</v>
      </c>
      <c r="C2778" s="29">
        <f t="shared" si="219"/>
        <v>230206.8</v>
      </c>
      <c r="D2778" s="29">
        <f t="shared" si="220"/>
        <v>7363.6</v>
      </c>
      <c r="E2778" s="29">
        <f t="shared" si="220"/>
        <v>26045.4</v>
      </c>
      <c r="F2778" s="29">
        <f t="shared" si="220"/>
        <v>41418.4</v>
      </c>
      <c r="G2778" s="29">
        <f t="shared" si="220"/>
        <v>155379.4</v>
      </c>
    </row>
    <row r="2779" spans="1:7" ht="15" customHeight="1">
      <c r="A2779" s="38"/>
      <c r="B2779" s="36" t="s">
        <v>10</v>
      </c>
      <c r="C2779" s="29">
        <f t="shared" si="219"/>
        <v>147422</v>
      </c>
      <c r="D2779" s="29">
        <f t="shared" si="220"/>
        <v>2200.6</v>
      </c>
      <c r="E2779" s="29">
        <f t="shared" si="220"/>
        <v>13825.2</v>
      </c>
      <c r="F2779" s="29">
        <f t="shared" si="220"/>
        <v>4981.9</v>
      </c>
      <c r="G2779" s="29">
        <f t="shared" si="220"/>
        <v>126414.3</v>
      </c>
    </row>
    <row r="2780" spans="1:7" ht="15" customHeight="1">
      <c r="A2780" s="38"/>
      <c r="B2780" s="36" t="s">
        <v>11</v>
      </c>
      <c r="C2780" s="29">
        <f t="shared" si="219"/>
        <v>26231.800000000003</v>
      </c>
      <c r="D2780" s="29">
        <f t="shared" si="220"/>
        <v>1400</v>
      </c>
      <c r="E2780" s="29">
        <f t="shared" si="220"/>
        <v>10000</v>
      </c>
      <c r="F2780" s="29">
        <f t="shared" si="220"/>
        <v>9731.2</v>
      </c>
      <c r="G2780" s="29">
        <f t="shared" si="220"/>
        <v>5100.6</v>
      </c>
    </row>
    <row r="2781" spans="1:7" ht="15" customHeight="1">
      <c r="A2781" s="38"/>
      <c r="B2781" s="36" t="s">
        <v>585</v>
      </c>
      <c r="C2781" s="29">
        <f>SUM(D2781:G2781)</f>
        <v>65308.1</v>
      </c>
      <c r="D2781" s="29">
        <f t="shared" si="220"/>
        <v>666.7</v>
      </c>
      <c r="E2781" s="29">
        <f t="shared" si="220"/>
        <v>1111.1</v>
      </c>
      <c r="F2781" s="29">
        <f t="shared" si="220"/>
        <v>4658.4</v>
      </c>
      <c r="G2781" s="29">
        <f t="shared" si="220"/>
        <v>58871.9</v>
      </c>
    </row>
    <row r="2782" spans="1:7" ht="15" customHeight="1">
      <c r="A2782" s="38"/>
      <c r="B2782" s="36" t="s">
        <v>586</v>
      </c>
      <c r="C2782" s="29">
        <f>SUM(D2782:G2782)</f>
        <v>75387.3</v>
      </c>
      <c r="D2782" s="29">
        <f t="shared" si="220"/>
        <v>1720</v>
      </c>
      <c r="E2782" s="29">
        <f t="shared" si="220"/>
        <v>2880</v>
      </c>
      <c r="F2782" s="29">
        <f t="shared" si="220"/>
        <v>11915.4</v>
      </c>
      <c r="G2782" s="29">
        <f t="shared" si="220"/>
        <v>58871.9</v>
      </c>
    </row>
    <row r="2783" spans="1:7" ht="15" customHeight="1">
      <c r="A2783" s="38"/>
      <c r="B2783" s="36" t="s">
        <v>587</v>
      </c>
      <c r="C2783" s="29">
        <f>SUM(D2783:G2783)</f>
        <v>68387.3</v>
      </c>
      <c r="D2783" s="29">
        <f t="shared" si="220"/>
        <v>1720</v>
      </c>
      <c r="E2783" s="29">
        <f t="shared" si="220"/>
        <v>2880</v>
      </c>
      <c r="F2783" s="29">
        <f t="shared" si="220"/>
        <v>4915.4</v>
      </c>
      <c r="G2783" s="29">
        <f t="shared" si="220"/>
        <v>58871.9</v>
      </c>
    </row>
    <row r="2784" spans="1:7" ht="15" customHeight="1">
      <c r="A2784" s="38"/>
      <c r="B2784" s="36" t="s">
        <v>588</v>
      </c>
      <c r="C2784" s="29">
        <f>SUM(D2784:G2784)</f>
        <v>68387.3</v>
      </c>
      <c r="D2784" s="29">
        <f t="shared" si="220"/>
        <v>1720</v>
      </c>
      <c r="E2784" s="29">
        <f t="shared" si="220"/>
        <v>2880</v>
      </c>
      <c r="F2784" s="29">
        <f t="shared" si="220"/>
        <v>4915.4</v>
      </c>
      <c r="G2784" s="29">
        <f t="shared" si="220"/>
        <v>58871.9</v>
      </c>
    </row>
    <row r="2785" spans="1:7" ht="15" customHeight="1">
      <c r="A2785" s="39"/>
      <c r="B2785" s="36" t="s">
        <v>589</v>
      </c>
      <c r="C2785" s="29">
        <f>SUM(D2785:G2785)</f>
        <v>68387.3</v>
      </c>
      <c r="D2785" s="29">
        <f t="shared" si="220"/>
        <v>1720</v>
      </c>
      <c r="E2785" s="29">
        <f t="shared" si="220"/>
        <v>2880</v>
      </c>
      <c r="F2785" s="29">
        <f t="shared" si="220"/>
        <v>4915.4</v>
      </c>
      <c r="G2785" s="29">
        <f t="shared" si="220"/>
        <v>58871.9</v>
      </c>
    </row>
    <row r="2786" spans="1:7" s="3" customFormat="1" ht="18" customHeight="1">
      <c r="A2786" s="25"/>
      <c r="B2786" s="197" t="s">
        <v>165</v>
      </c>
      <c r="C2786" s="198"/>
      <c r="D2786" s="198"/>
      <c r="E2786" s="198"/>
      <c r="F2786" s="198"/>
      <c r="G2786" s="199"/>
    </row>
    <row r="2787" spans="1:7" s="158" customFormat="1" ht="15.75" customHeight="1">
      <c r="A2787" s="155"/>
      <c r="B2787" s="156" t="s">
        <v>322</v>
      </c>
      <c r="C2787" s="157"/>
      <c r="D2787" s="157"/>
      <c r="E2787" s="157"/>
      <c r="F2787" s="157"/>
      <c r="G2787" s="157"/>
    </row>
    <row r="2788" spans="1:7" s="3" customFormat="1" ht="48" customHeight="1">
      <c r="A2788" s="43" t="s">
        <v>258</v>
      </c>
      <c r="B2788" s="44" t="s">
        <v>571</v>
      </c>
      <c r="C2788" s="29">
        <f>SUM(C2789:C2802)</f>
        <v>358198</v>
      </c>
      <c r="D2788" s="29">
        <f>SUM(D2789:D2802)</f>
        <v>0</v>
      </c>
      <c r="E2788" s="29">
        <f>SUM(E2789:E2802)</f>
        <v>7395.9</v>
      </c>
      <c r="F2788" s="29">
        <f>SUM(F2789:F2802)</f>
        <v>7247.900000000001</v>
      </c>
      <c r="G2788" s="29">
        <f>SUM(G2789:G2802)</f>
        <v>343554.2</v>
      </c>
    </row>
    <row r="2789" spans="1:7" ht="16.5" customHeight="1">
      <c r="A2789" s="38"/>
      <c r="B2789" s="36" t="s">
        <v>296</v>
      </c>
      <c r="C2789" s="29">
        <f aca="true" t="shared" si="221" ref="C2789:C2799">SUM(D2789:G2789)</f>
        <v>0</v>
      </c>
      <c r="D2789" s="29">
        <v>0</v>
      </c>
      <c r="E2789" s="29">
        <v>0</v>
      </c>
      <c r="F2789" s="29">
        <v>0</v>
      </c>
      <c r="G2789" s="29">
        <v>0</v>
      </c>
    </row>
    <row r="2790" spans="1:7" ht="16.5" customHeight="1">
      <c r="A2790" s="38"/>
      <c r="B2790" s="36" t="s">
        <v>220</v>
      </c>
      <c r="C2790" s="29">
        <f t="shared" si="221"/>
        <v>0</v>
      </c>
      <c r="D2790" s="29">
        <v>0</v>
      </c>
      <c r="E2790" s="29">
        <v>0</v>
      </c>
      <c r="F2790" s="29">
        <v>0</v>
      </c>
      <c r="G2790" s="29">
        <v>0</v>
      </c>
    </row>
    <row r="2791" spans="1:7" ht="16.5" customHeight="1">
      <c r="A2791" s="38"/>
      <c r="B2791" s="36" t="s">
        <v>221</v>
      </c>
      <c r="C2791" s="29">
        <f t="shared" si="221"/>
        <v>0</v>
      </c>
      <c r="D2791" s="29">
        <v>0</v>
      </c>
      <c r="E2791" s="29">
        <v>0</v>
      </c>
      <c r="F2791" s="29">
        <v>0</v>
      </c>
      <c r="G2791" s="29">
        <v>0</v>
      </c>
    </row>
    <row r="2792" spans="1:7" ht="16.5" customHeight="1">
      <c r="A2792" s="38"/>
      <c r="B2792" s="36" t="s">
        <v>222</v>
      </c>
      <c r="C2792" s="29">
        <f t="shared" si="221"/>
        <v>159.4</v>
      </c>
      <c r="D2792" s="29">
        <v>0</v>
      </c>
      <c r="E2792" s="29">
        <v>0</v>
      </c>
      <c r="F2792" s="29">
        <v>0</v>
      </c>
      <c r="G2792" s="29">
        <v>159.4</v>
      </c>
    </row>
    <row r="2793" spans="1:7" ht="16.5" customHeight="1">
      <c r="A2793" s="38"/>
      <c r="B2793" s="36" t="s">
        <v>223</v>
      </c>
      <c r="C2793" s="29">
        <f t="shared" si="221"/>
        <v>115.9</v>
      </c>
      <c r="D2793" s="29">
        <v>0</v>
      </c>
      <c r="E2793" s="29">
        <v>0</v>
      </c>
      <c r="F2793" s="29">
        <v>0</v>
      </c>
      <c r="G2793" s="29">
        <v>115.9</v>
      </c>
    </row>
    <row r="2794" spans="1:7" ht="16.5" customHeight="1">
      <c r="A2794" s="38"/>
      <c r="B2794" s="36" t="s">
        <v>224</v>
      </c>
      <c r="C2794" s="29">
        <f t="shared" si="221"/>
        <v>113617.59999999999</v>
      </c>
      <c r="D2794" s="29">
        <v>0</v>
      </c>
      <c r="E2794" s="29">
        <v>0</v>
      </c>
      <c r="F2794" s="29">
        <v>2585.7000000000003</v>
      </c>
      <c r="G2794" s="29">
        <v>111031.9</v>
      </c>
    </row>
    <row r="2795" spans="1:7" ht="16.5" customHeight="1">
      <c r="A2795" s="38"/>
      <c r="B2795" s="36" t="s">
        <v>9</v>
      </c>
      <c r="C2795" s="29">
        <f t="shared" si="221"/>
        <v>177192.4</v>
      </c>
      <c r="D2795" s="29">
        <v>0</v>
      </c>
      <c r="E2795" s="29">
        <v>7395.9</v>
      </c>
      <c r="F2795" s="29">
        <v>2130</v>
      </c>
      <c r="G2795" s="29">
        <v>167666.5</v>
      </c>
    </row>
    <row r="2796" spans="1:7" ht="16.5" customHeight="1">
      <c r="A2796" s="38"/>
      <c r="B2796" s="36" t="s">
        <v>10</v>
      </c>
      <c r="C2796" s="29">
        <f t="shared" si="221"/>
        <v>34629.7</v>
      </c>
      <c r="D2796" s="29">
        <v>0</v>
      </c>
      <c r="E2796" s="29">
        <v>0</v>
      </c>
      <c r="F2796" s="29">
        <v>0</v>
      </c>
      <c r="G2796" s="29">
        <v>34629.7</v>
      </c>
    </row>
    <row r="2797" spans="1:7" ht="16.5" customHeight="1">
      <c r="A2797" s="38"/>
      <c r="B2797" s="36" t="s">
        <v>11</v>
      </c>
      <c r="C2797" s="29">
        <f t="shared" si="221"/>
        <v>31383.000000000004</v>
      </c>
      <c r="D2797" s="29">
        <v>0</v>
      </c>
      <c r="E2797" s="29">
        <v>0</v>
      </c>
      <c r="F2797" s="29">
        <v>1432.2</v>
      </c>
      <c r="G2797" s="29">
        <v>29950.800000000003</v>
      </c>
    </row>
    <row r="2798" spans="1:7" ht="16.5" customHeight="1">
      <c r="A2798" s="38"/>
      <c r="B2798" s="36" t="s">
        <v>585</v>
      </c>
      <c r="C2798" s="29">
        <f t="shared" si="221"/>
        <v>220</v>
      </c>
      <c r="D2798" s="29">
        <v>0</v>
      </c>
      <c r="E2798" s="29">
        <v>0</v>
      </c>
      <c r="F2798" s="29">
        <v>220</v>
      </c>
      <c r="G2798" s="29">
        <v>0</v>
      </c>
    </row>
    <row r="2799" spans="1:7" ht="16.5" customHeight="1">
      <c r="A2799" s="38"/>
      <c r="B2799" s="36" t="s">
        <v>586</v>
      </c>
      <c r="C2799" s="29">
        <f t="shared" si="221"/>
        <v>220</v>
      </c>
      <c r="D2799" s="29">
        <v>0</v>
      </c>
      <c r="E2799" s="29">
        <v>0</v>
      </c>
      <c r="F2799" s="29">
        <v>220</v>
      </c>
      <c r="G2799" s="29">
        <v>0</v>
      </c>
    </row>
    <row r="2800" spans="1:7" ht="16.5" customHeight="1">
      <c r="A2800" s="38"/>
      <c r="B2800" s="36" t="s">
        <v>587</v>
      </c>
      <c r="C2800" s="29">
        <f>SUM(D2800:G2800)</f>
        <v>220</v>
      </c>
      <c r="D2800" s="29">
        <v>0</v>
      </c>
      <c r="E2800" s="29">
        <v>0</v>
      </c>
      <c r="F2800" s="29">
        <v>220</v>
      </c>
      <c r="G2800" s="29">
        <v>0</v>
      </c>
    </row>
    <row r="2801" spans="1:7" ht="16.5" customHeight="1">
      <c r="A2801" s="38"/>
      <c r="B2801" s="36" t="s">
        <v>588</v>
      </c>
      <c r="C2801" s="29">
        <f>SUM(D2801:G2801)</f>
        <v>220</v>
      </c>
      <c r="D2801" s="29">
        <v>0</v>
      </c>
      <c r="E2801" s="29">
        <v>0</v>
      </c>
      <c r="F2801" s="29">
        <v>220</v>
      </c>
      <c r="G2801" s="29">
        <v>0</v>
      </c>
    </row>
    <row r="2802" spans="1:7" ht="16.5" customHeight="1">
      <c r="A2802" s="39"/>
      <c r="B2802" s="36" t="s">
        <v>589</v>
      </c>
      <c r="C2802" s="29">
        <f>SUM(D2802:G2802)</f>
        <v>220</v>
      </c>
      <c r="D2802" s="29">
        <v>0</v>
      </c>
      <c r="E2802" s="29">
        <v>0</v>
      </c>
      <c r="F2802" s="29">
        <v>220</v>
      </c>
      <c r="G2802" s="29">
        <v>0</v>
      </c>
    </row>
    <row r="2803" spans="1:7" s="3" customFormat="1" ht="33" customHeight="1">
      <c r="A2803" s="43" t="s">
        <v>49</v>
      </c>
      <c r="B2803" s="44" t="s">
        <v>119</v>
      </c>
      <c r="C2803" s="29">
        <f>SUM(C2804:C2817)</f>
        <v>177887.3</v>
      </c>
      <c r="D2803" s="29">
        <f>SUM(D2804:D2817)</f>
        <v>67151.8</v>
      </c>
      <c r="E2803" s="29">
        <f>SUM(E2804:E2817)</f>
        <v>48678.8</v>
      </c>
      <c r="F2803" s="29">
        <f>SUM(F2804:F2817)</f>
        <v>62056.700000000004</v>
      </c>
      <c r="G2803" s="29">
        <f>SUM(G2804:G2817)</f>
        <v>0</v>
      </c>
    </row>
    <row r="2804" spans="1:7" ht="15.75" customHeight="1">
      <c r="A2804" s="38"/>
      <c r="B2804" s="36" t="s">
        <v>296</v>
      </c>
      <c r="C2804" s="29">
        <f aca="true" t="shared" si="222" ref="C2804:C2814">SUM(D2804:G2804)</f>
        <v>20370</v>
      </c>
      <c r="D2804" s="29">
        <v>20370</v>
      </c>
      <c r="E2804" s="29">
        <v>0</v>
      </c>
      <c r="F2804" s="29">
        <v>0</v>
      </c>
      <c r="G2804" s="29">
        <v>0</v>
      </c>
    </row>
    <row r="2805" spans="1:7" ht="15.75" customHeight="1">
      <c r="A2805" s="38"/>
      <c r="B2805" s="36" t="s">
        <v>220</v>
      </c>
      <c r="C2805" s="29">
        <f t="shared" si="222"/>
        <v>84253.5</v>
      </c>
      <c r="D2805" s="29">
        <v>35083</v>
      </c>
      <c r="E2805" s="29">
        <v>48678.8</v>
      </c>
      <c r="F2805" s="29">
        <v>491.7</v>
      </c>
      <c r="G2805" s="29">
        <v>0</v>
      </c>
    </row>
    <row r="2806" spans="1:7" ht="15.75" customHeight="1">
      <c r="A2806" s="38"/>
      <c r="B2806" s="36" t="s">
        <v>221</v>
      </c>
      <c r="C2806" s="29">
        <f t="shared" si="222"/>
        <v>13420.699999999999</v>
      </c>
      <c r="D2806" s="29">
        <v>11698.8</v>
      </c>
      <c r="E2806" s="29">
        <v>0</v>
      </c>
      <c r="F2806" s="29">
        <v>1721.9</v>
      </c>
      <c r="G2806" s="29">
        <v>0</v>
      </c>
    </row>
    <row r="2807" spans="1:7" ht="15.75" customHeight="1">
      <c r="A2807" s="38"/>
      <c r="B2807" s="36" t="s">
        <v>222</v>
      </c>
      <c r="C2807" s="29">
        <f t="shared" si="222"/>
        <v>3326</v>
      </c>
      <c r="D2807" s="29">
        <v>0</v>
      </c>
      <c r="E2807" s="29">
        <v>0</v>
      </c>
      <c r="F2807" s="29">
        <v>3326</v>
      </c>
      <c r="G2807" s="29">
        <v>0</v>
      </c>
    </row>
    <row r="2808" spans="1:7" ht="15.75" customHeight="1">
      <c r="A2808" s="38"/>
      <c r="B2808" s="36" t="s">
        <v>223</v>
      </c>
      <c r="C2808" s="29">
        <f t="shared" si="222"/>
        <v>30697.7</v>
      </c>
      <c r="D2808" s="29">
        <v>0</v>
      </c>
      <c r="E2808" s="29">
        <v>0</v>
      </c>
      <c r="F2808" s="29">
        <v>30697.7</v>
      </c>
      <c r="G2808" s="29">
        <v>0</v>
      </c>
    </row>
    <row r="2809" spans="1:7" ht="15.75" customHeight="1">
      <c r="A2809" s="38"/>
      <c r="B2809" s="36" t="s">
        <v>224</v>
      </c>
      <c r="C2809" s="29">
        <f t="shared" si="222"/>
        <v>0</v>
      </c>
      <c r="D2809" s="29">
        <v>0</v>
      </c>
      <c r="E2809" s="29">
        <v>0</v>
      </c>
      <c r="F2809" s="29">
        <v>0</v>
      </c>
      <c r="G2809" s="29">
        <v>0</v>
      </c>
    </row>
    <row r="2810" spans="1:7" ht="15.75" customHeight="1">
      <c r="A2810" s="38"/>
      <c r="B2810" s="36" t="s">
        <v>9</v>
      </c>
      <c r="C2810" s="29">
        <f t="shared" si="222"/>
        <v>0</v>
      </c>
      <c r="D2810" s="29">
        <v>0</v>
      </c>
      <c r="E2810" s="29">
        <v>0</v>
      </c>
      <c r="F2810" s="29">
        <v>0</v>
      </c>
      <c r="G2810" s="29">
        <v>0</v>
      </c>
    </row>
    <row r="2811" spans="1:7" ht="15.75" customHeight="1">
      <c r="A2811" s="38"/>
      <c r="B2811" s="36" t="s">
        <v>10</v>
      </c>
      <c r="C2811" s="29">
        <f t="shared" si="222"/>
        <v>0</v>
      </c>
      <c r="D2811" s="29">
        <v>0</v>
      </c>
      <c r="E2811" s="29">
        <v>0</v>
      </c>
      <c r="F2811" s="29">
        <v>0</v>
      </c>
      <c r="G2811" s="29">
        <v>0</v>
      </c>
    </row>
    <row r="2812" spans="1:7" ht="15.75" customHeight="1">
      <c r="A2812" s="38"/>
      <c r="B2812" s="36" t="s">
        <v>11</v>
      </c>
      <c r="C2812" s="29">
        <f t="shared" si="222"/>
        <v>0</v>
      </c>
      <c r="D2812" s="29">
        <v>0</v>
      </c>
      <c r="E2812" s="29">
        <v>0</v>
      </c>
      <c r="F2812" s="29">
        <v>0</v>
      </c>
      <c r="G2812" s="29">
        <v>0</v>
      </c>
    </row>
    <row r="2813" spans="1:7" ht="15.75" customHeight="1">
      <c r="A2813" s="38"/>
      <c r="B2813" s="36" t="s">
        <v>585</v>
      </c>
      <c r="C2813" s="29">
        <f t="shared" si="222"/>
        <v>3604</v>
      </c>
      <c r="D2813" s="29">
        <v>0</v>
      </c>
      <c r="E2813" s="29">
        <v>0</v>
      </c>
      <c r="F2813" s="29">
        <f>2104+1000+500</f>
        <v>3604</v>
      </c>
      <c r="G2813" s="29">
        <v>0</v>
      </c>
    </row>
    <row r="2814" spans="1:7" ht="15.75" customHeight="1">
      <c r="A2814" s="38"/>
      <c r="B2814" s="36" t="s">
        <v>586</v>
      </c>
      <c r="C2814" s="29">
        <f t="shared" si="222"/>
        <v>17698.4</v>
      </c>
      <c r="D2814" s="29">
        <v>0</v>
      </c>
      <c r="E2814" s="29">
        <v>0</v>
      </c>
      <c r="F2814" s="29">
        <v>17698.4</v>
      </c>
      <c r="G2814" s="29">
        <v>0</v>
      </c>
    </row>
    <row r="2815" spans="1:7" ht="15.75" customHeight="1">
      <c r="A2815" s="38"/>
      <c r="B2815" s="36" t="s">
        <v>587</v>
      </c>
      <c r="C2815" s="29">
        <f>SUM(D2815:G2815)</f>
        <v>4517</v>
      </c>
      <c r="D2815" s="29">
        <v>0</v>
      </c>
      <c r="E2815" s="29">
        <v>0</v>
      </c>
      <c r="F2815" s="29">
        <v>4517</v>
      </c>
      <c r="G2815" s="29">
        <v>0</v>
      </c>
    </row>
    <row r="2816" spans="1:7" ht="15.75" customHeight="1">
      <c r="A2816" s="38"/>
      <c r="B2816" s="36" t="s">
        <v>588</v>
      </c>
      <c r="C2816" s="29">
        <f>SUM(D2816:G2816)</f>
        <v>0</v>
      </c>
      <c r="D2816" s="29">
        <v>0</v>
      </c>
      <c r="E2816" s="29">
        <v>0</v>
      </c>
      <c r="F2816" s="29">
        <v>0</v>
      </c>
      <c r="G2816" s="29">
        <v>0</v>
      </c>
    </row>
    <row r="2817" spans="1:7" ht="15.75" customHeight="1">
      <c r="A2817" s="39"/>
      <c r="B2817" s="36" t="s">
        <v>589</v>
      </c>
      <c r="C2817" s="29">
        <f>SUM(D2817:G2817)</f>
        <v>0</v>
      </c>
      <c r="D2817" s="29">
        <v>0</v>
      </c>
      <c r="E2817" s="29">
        <v>0</v>
      </c>
      <c r="F2817" s="29">
        <v>0</v>
      </c>
      <c r="G2817" s="29">
        <v>0</v>
      </c>
    </row>
    <row r="2818" spans="1:7" s="3" customFormat="1" ht="31.5" customHeight="1">
      <c r="A2818" s="43" t="s">
        <v>196</v>
      </c>
      <c r="B2818" s="44" t="s">
        <v>120</v>
      </c>
      <c r="C2818" s="29">
        <f>SUM(C2819:C2832)</f>
        <v>304693.29999999993</v>
      </c>
      <c r="D2818" s="29">
        <f>SUM(D2819:D2832)</f>
        <v>83953.2</v>
      </c>
      <c r="E2818" s="29">
        <f>SUM(E2819:E2832)</f>
        <v>95877.7</v>
      </c>
      <c r="F2818" s="29">
        <f>SUM(F2819:F2832)</f>
        <v>124862.40000000001</v>
      </c>
      <c r="G2818" s="29">
        <f>SUM(G2819:G2832)</f>
        <v>0</v>
      </c>
    </row>
    <row r="2819" spans="1:7" ht="15" customHeight="1">
      <c r="A2819" s="38"/>
      <c r="B2819" s="36" t="s">
        <v>296</v>
      </c>
      <c r="C2819" s="29">
        <f aca="true" t="shared" si="223" ref="C2819:C2829">SUM(D2819:G2819)</f>
        <v>30682</v>
      </c>
      <c r="D2819" s="29">
        <v>30682</v>
      </c>
      <c r="E2819" s="29">
        <v>0</v>
      </c>
      <c r="F2819" s="29">
        <v>0</v>
      </c>
      <c r="G2819" s="29">
        <v>0</v>
      </c>
    </row>
    <row r="2820" spans="1:7" ht="15" customHeight="1">
      <c r="A2820" s="38"/>
      <c r="B2820" s="36" t="s">
        <v>220</v>
      </c>
      <c r="C2820" s="29">
        <f t="shared" si="223"/>
        <v>130534.8</v>
      </c>
      <c r="D2820" s="29">
        <v>34722</v>
      </c>
      <c r="E2820" s="29">
        <v>94854.7</v>
      </c>
      <c r="F2820" s="29">
        <v>958.1</v>
      </c>
      <c r="G2820" s="29">
        <v>0</v>
      </c>
    </row>
    <row r="2821" spans="1:7" ht="15" customHeight="1">
      <c r="A2821" s="38"/>
      <c r="B2821" s="36" t="s">
        <v>221</v>
      </c>
      <c r="C2821" s="29">
        <f t="shared" si="223"/>
        <v>19216.3</v>
      </c>
      <c r="D2821" s="29">
        <v>18549.2</v>
      </c>
      <c r="E2821" s="29">
        <v>0</v>
      </c>
      <c r="F2821" s="29">
        <v>667.1</v>
      </c>
      <c r="G2821" s="29">
        <v>0</v>
      </c>
    </row>
    <row r="2822" spans="1:7" ht="15" customHeight="1">
      <c r="A2822" s="38"/>
      <c r="B2822" s="36" t="s">
        <v>222</v>
      </c>
      <c r="C2822" s="29">
        <f t="shared" si="223"/>
        <v>7660.4</v>
      </c>
      <c r="D2822" s="29">
        <v>0</v>
      </c>
      <c r="E2822" s="29">
        <v>0</v>
      </c>
      <c r="F2822" s="29">
        <v>7660.4</v>
      </c>
      <c r="G2822" s="29">
        <v>0</v>
      </c>
    </row>
    <row r="2823" spans="1:7" ht="15" customHeight="1">
      <c r="A2823" s="38"/>
      <c r="B2823" s="36" t="s">
        <v>223</v>
      </c>
      <c r="C2823" s="29">
        <f t="shared" si="223"/>
        <v>8649.6</v>
      </c>
      <c r="D2823" s="29">
        <v>0</v>
      </c>
      <c r="E2823" s="29">
        <v>0</v>
      </c>
      <c r="F2823" s="29">
        <v>8649.6</v>
      </c>
      <c r="G2823" s="29">
        <v>0</v>
      </c>
    </row>
    <row r="2824" spans="1:7" ht="15" customHeight="1">
      <c r="A2824" s="38"/>
      <c r="B2824" s="36" t="s">
        <v>224</v>
      </c>
      <c r="C2824" s="29">
        <f t="shared" si="223"/>
        <v>6110</v>
      </c>
      <c r="D2824" s="29">
        <v>0</v>
      </c>
      <c r="E2824" s="29">
        <v>0</v>
      </c>
      <c r="F2824" s="29">
        <v>6110</v>
      </c>
      <c r="G2824" s="29">
        <v>0</v>
      </c>
    </row>
    <row r="2825" spans="1:7" ht="15" customHeight="1">
      <c r="A2825" s="38"/>
      <c r="B2825" s="36" t="s">
        <v>9</v>
      </c>
      <c r="C2825" s="29">
        <f t="shared" si="223"/>
        <v>45893.299999999996</v>
      </c>
      <c r="D2825" s="29">
        <v>0</v>
      </c>
      <c r="E2825" s="29">
        <v>0</v>
      </c>
      <c r="F2825" s="29">
        <v>45893.299999999996</v>
      </c>
      <c r="G2825" s="29">
        <v>0</v>
      </c>
    </row>
    <row r="2826" spans="1:7" ht="15" customHeight="1">
      <c r="A2826" s="38"/>
      <c r="B2826" s="36" t="s">
        <v>10</v>
      </c>
      <c r="C2826" s="29">
        <f t="shared" si="223"/>
        <v>4227.1</v>
      </c>
      <c r="D2826" s="29">
        <v>0</v>
      </c>
      <c r="E2826" s="29">
        <v>0</v>
      </c>
      <c r="F2826" s="29">
        <v>4227.1</v>
      </c>
      <c r="G2826" s="29">
        <v>0</v>
      </c>
    </row>
    <row r="2827" spans="1:7" ht="15" customHeight="1">
      <c r="A2827" s="38"/>
      <c r="B2827" s="36" t="s">
        <v>11</v>
      </c>
      <c r="C2827" s="29">
        <f t="shared" si="223"/>
        <v>2719.8</v>
      </c>
      <c r="D2827" s="29">
        <v>0</v>
      </c>
      <c r="E2827" s="29">
        <v>1023</v>
      </c>
      <c r="F2827" s="29">
        <v>1696.8</v>
      </c>
      <c r="G2827" s="29">
        <v>0</v>
      </c>
    </row>
    <row r="2828" spans="1:7" ht="15" customHeight="1">
      <c r="A2828" s="38"/>
      <c r="B2828" s="36" t="s">
        <v>585</v>
      </c>
      <c r="C2828" s="29">
        <f t="shared" si="223"/>
        <v>0</v>
      </c>
      <c r="D2828" s="29">
        <v>0</v>
      </c>
      <c r="E2828" s="29">
        <v>0</v>
      </c>
      <c r="F2828" s="29">
        <v>0</v>
      </c>
      <c r="G2828" s="29">
        <v>0</v>
      </c>
    </row>
    <row r="2829" spans="1:7" ht="15" customHeight="1">
      <c r="A2829" s="38"/>
      <c r="B2829" s="36" t="s">
        <v>586</v>
      </c>
      <c r="C2829" s="29">
        <f t="shared" si="223"/>
        <v>0</v>
      </c>
      <c r="D2829" s="29">
        <v>0</v>
      </c>
      <c r="E2829" s="29">
        <v>0</v>
      </c>
      <c r="F2829" s="29">
        <v>0</v>
      </c>
      <c r="G2829" s="29">
        <v>0</v>
      </c>
    </row>
    <row r="2830" spans="1:7" ht="15" customHeight="1">
      <c r="A2830" s="38"/>
      <c r="B2830" s="36" t="s">
        <v>587</v>
      </c>
      <c r="C2830" s="29">
        <f>SUM(D2830:G2830)</f>
        <v>0</v>
      </c>
      <c r="D2830" s="29">
        <v>0</v>
      </c>
      <c r="E2830" s="29">
        <v>0</v>
      </c>
      <c r="F2830" s="29">
        <v>0</v>
      </c>
      <c r="G2830" s="29">
        <v>0</v>
      </c>
    </row>
    <row r="2831" spans="1:7" ht="15" customHeight="1">
      <c r="A2831" s="38"/>
      <c r="B2831" s="36" t="s">
        <v>588</v>
      </c>
      <c r="C2831" s="29">
        <f>SUM(D2831:G2831)</f>
        <v>0</v>
      </c>
      <c r="D2831" s="29">
        <v>0</v>
      </c>
      <c r="E2831" s="29">
        <v>0</v>
      </c>
      <c r="F2831" s="29">
        <v>0</v>
      </c>
      <c r="G2831" s="29">
        <v>0</v>
      </c>
    </row>
    <row r="2832" spans="1:7" ht="15" customHeight="1">
      <c r="A2832" s="39"/>
      <c r="B2832" s="36" t="s">
        <v>589</v>
      </c>
      <c r="C2832" s="29">
        <f>SUM(D2832:G2832)</f>
        <v>49000</v>
      </c>
      <c r="D2832" s="29">
        <v>0</v>
      </c>
      <c r="E2832" s="29">
        <v>0</v>
      </c>
      <c r="F2832" s="29">
        <v>49000</v>
      </c>
      <c r="G2832" s="29">
        <v>0</v>
      </c>
    </row>
    <row r="2833" spans="1:7" s="3" customFormat="1" ht="33" customHeight="1">
      <c r="A2833" s="43" t="s">
        <v>323</v>
      </c>
      <c r="B2833" s="44" t="s">
        <v>180</v>
      </c>
      <c r="C2833" s="29">
        <f>SUM(C2834:C2847)</f>
        <v>5148</v>
      </c>
      <c r="D2833" s="29">
        <f>SUM(D2834:D2847)</f>
        <v>5148</v>
      </c>
      <c r="E2833" s="29">
        <f>SUM(E2834:E2847)</f>
        <v>0</v>
      </c>
      <c r="F2833" s="29">
        <f>SUM(F2834:F2847)</f>
        <v>0</v>
      </c>
      <c r="G2833" s="29">
        <f>SUM(G2834:G2847)</f>
        <v>0</v>
      </c>
    </row>
    <row r="2834" spans="1:7" ht="15" customHeight="1">
      <c r="A2834" s="38"/>
      <c r="B2834" s="36" t="s">
        <v>296</v>
      </c>
      <c r="C2834" s="29">
        <f aca="true" t="shared" si="224" ref="C2834:C2844">SUM(D2834:G2834)</f>
        <v>5148</v>
      </c>
      <c r="D2834" s="29">
        <v>5148</v>
      </c>
      <c r="E2834" s="29">
        <v>0</v>
      </c>
      <c r="F2834" s="29">
        <v>0</v>
      </c>
      <c r="G2834" s="29">
        <v>0</v>
      </c>
    </row>
    <row r="2835" spans="1:7" ht="15" customHeight="1">
      <c r="A2835" s="38"/>
      <c r="B2835" s="36" t="s">
        <v>220</v>
      </c>
      <c r="C2835" s="29">
        <f t="shared" si="224"/>
        <v>0</v>
      </c>
      <c r="D2835" s="29">
        <v>0</v>
      </c>
      <c r="E2835" s="29">
        <v>0</v>
      </c>
      <c r="F2835" s="29">
        <v>0</v>
      </c>
      <c r="G2835" s="29">
        <v>0</v>
      </c>
    </row>
    <row r="2836" spans="1:7" ht="15" customHeight="1">
      <c r="A2836" s="38"/>
      <c r="B2836" s="36" t="s">
        <v>221</v>
      </c>
      <c r="C2836" s="29">
        <f t="shared" si="224"/>
        <v>0</v>
      </c>
      <c r="D2836" s="29">
        <v>0</v>
      </c>
      <c r="E2836" s="29">
        <v>0</v>
      </c>
      <c r="F2836" s="29">
        <v>0</v>
      </c>
      <c r="G2836" s="29">
        <v>0</v>
      </c>
    </row>
    <row r="2837" spans="1:7" ht="15" customHeight="1">
      <c r="A2837" s="38"/>
      <c r="B2837" s="36" t="s">
        <v>222</v>
      </c>
      <c r="C2837" s="29">
        <f t="shared" si="224"/>
        <v>0</v>
      </c>
      <c r="D2837" s="29">
        <v>0</v>
      </c>
      <c r="E2837" s="29">
        <v>0</v>
      </c>
      <c r="F2837" s="29">
        <v>0</v>
      </c>
      <c r="G2837" s="29">
        <v>0</v>
      </c>
    </row>
    <row r="2838" spans="1:7" ht="15" customHeight="1">
      <c r="A2838" s="38"/>
      <c r="B2838" s="36" t="s">
        <v>223</v>
      </c>
      <c r="C2838" s="29">
        <f t="shared" si="224"/>
        <v>0</v>
      </c>
      <c r="D2838" s="29">
        <v>0</v>
      </c>
      <c r="E2838" s="29">
        <v>0</v>
      </c>
      <c r="F2838" s="29">
        <v>0</v>
      </c>
      <c r="G2838" s="29">
        <v>0</v>
      </c>
    </row>
    <row r="2839" spans="1:7" ht="15" customHeight="1">
      <c r="A2839" s="38"/>
      <c r="B2839" s="36" t="s">
        <v>224</v>
      </c>
      <c r="C2839" s="29">
        <f t="shared" si="224"/>
        <v>0</v>
      </c>
      <c r="D2839" s="29">
        <v>0</v>
      </c>
      <c r="E2839" s="29">
        <v>0</v>
      </c>
      <c r="F2839" s="29">
        <v>0</v>
      </c>
      <c r="G2839" s="29">
        <v>0</v>
      </c>
    </row>
    <row r="2840" spans="1:7" ht="15" customHeight="1">
      <c r="A2840" s="38"/>
      <c r="B2840" s="36" t="s">
        <v>9</v>
      </c>
      <c r="C2840" s="29">
        <f t="shared" si="224"/>
        <v>0</v>
      </c>
      <c r="D2840" s="29">
        <v>0</v>
      </c>
      <c r="E2840" s="29">
        <v>0</v>
      </c>
      <c r="F2840" s="29">
        <v>0</v>
      </c>
      <c r="G2840" s="29">
        <v>0</v>
      </c>
    </row>
    <row r="2841" spans="1:7" ht="15" customHeight="1">
      <c r="A2841" s="38"/>
      <c r="B2841" s="36" t="s">
        <v>10</v>
      </c>
      <c r="C2841" s="29">
        <f t="shared" si="224"/>
        <v>0</v>
      </c>
      <c r="D2841" s="29">
        <v>0</v>
      </c>
      <c r="E2841" s="29">
        <v>0</v>
      </c>
      <c r="F2841" s="29">
        <v>0</v>
      </c>
      <c r="G2841" s="29">
        <v>0</v>
      </c>
    </row>
    <row r="2842" spans="1:7" ht="15" customHeight="1">
      <c r="A2842" s="38"/>
      <c r="B2842" s="36" t="s">
        <v>11</v>
      </c>
      <c r="C2842" s="29">
        <f t="shared" si="224"/>
        <v>0</v>
      </c>
      <c r="D2842" s="29">
        <v>0</v>
      </c>
      <c r="E2842" s="29">
        <v>0</v>
      </c>
      <c r="F2842" s="29">
        <v>0</v>
      </c>
      <c r="G2842" s="29">
        <v>0</v>
      </c>
    </row>
    <row r="2843" spans="1:7" ht="15" customHeight="1">
      <c r="A2843" s="38"/>
      <c r="B2843" s="36" t="s">
        <v>585</v>
      </c>
      <c r="C2843" s="29">
        <f t="shared" si="224"/>
        <v>0</v>
      </c>
      <c r="D2843" s="29">
        <v>0</v>
      </c>
      <c r="E2843" s="29">
        <v>0</v>
      </c>
      <c r="F2843" s="29">
        <v>0</v>
      </c>
      <c r="G2843" s="29">
        <v>0</v>
      </c>
    </row>
    <row r="2844" spans="1:7" ht="15" customHeight="1">
      <c r="A2844" s="38"/>
      <c r="B2844" s="36" t="s">
        <v>586</v>
      </c>
      <c r="C2844" s="29">
        <f t="shared" si="224"/>
        <v>0</v>
      </c>
      <c r="D2844" s="29">
        <v>0</v>
      </c>
      <c r="E2844" s="29">
        <v>0</v>
      </c>
      <c r="F2844" s="29">
        <v>0</v>
      </c>
      <c r="G2844" s="29">
        <v>0</v>
      </c>
    </row>
    <row r="2845" spans="1:7" ht="15" customHeight="1">
      <c r="A2845" s="38"/>
      <c r="B2845" s="36" t="s">
        <v>587</v>
      </c>
      <c r="C2845" s="29">
        <f>SUM(D2845:G2845)</f>
        <v>0</v>
      </c>
      <c r="D2845" s="29">
        <v>0</v>
      </c>
      <c r="E2845" s="29">
        <v>0</v>
      </c>
      <c r="F2845" s="29">
        <v>0</v>
      </c>
      <c r="G2845" s="29">
        <v>0</v>
      </c>
    </row>
    <row r="2846" spans="1:7" ht="15" customHeight="1">
      <c r="A2846" s="38"/>
      <c r="B2846" s="36" t="s">
        <v>588</v>
      </c>
      <c r="C2846" s="29">
        <f>SUM(D2846:G2846)</f>
        <v>0</v>
      </c>
      <c r="D2846" s="29">
        <v>0</v>
      </c>
      <c r="E2846" s="29">
        <v>0</v>
      </c>
      <c r="F2846" s="29">
        <v>0</v>
      </c>
      <c r="G2846" s="29">
        <v>0</v>
      </c>
    </row>
    <row r="2847" spans="1:7" ht="15" customHeight="1">
      <c r="A2847" s="39"/>
      <c r="B2847" s="36" t="s">
        <v>589</v>
      </c>
      <c r="C2847" s="29">
        <f>SUM(D2847:G2847)</f>
        <v>0</v>
      </c>
      <c r="D2847" s="29">
        <v>0</v>
      </c>
      <c r="E2847" s="29">
        <v>0</v>
      </c>
      <c r="F2847" s="29">
        <v>0</v>
      </c>
      <c r="G2847" s="29">
        <v>0</v>
      </c>
    </row>
    <row r="2848" spans="1:7" s="3" customFormat="1" ht="48" customHeight="1">
      <c r="A2848" s="43" t="s">
        <v>360</v>
      </c>
      <c r="B2848" s="134" t="s">
        <v>359</v>
      </c>
      <c r="C2848" s="29">
        <f>SUM(C2849:C2862)</f>
        <v>25400.5</v>
      </c>
      <c r="D2848" s="29">
        <f>SUM(D2849:D2862)</f>
        <v>25400.5</v>
      </c>
      <c r="E2848" s="29">
        <f>SUM(E2849:E2862)</f>
        <v>0</v>
      </c>
      <c r="F2848" s="29">
        <f>SUM(F2849:F2862)</f>
        <v>0</v>
      </c>
      <c r="G2848" s="29">
        <f>SUM(G2849:G2862)</f>
        <v>0</v>
      </c>
    </row>
    <row r="2849" spans="1:7" ht="15" customHeight="1">
      <c r="A2849" s="38"/>
      <c r="B2849" s="27" t="s">
        <v>296</v>
      </c>
      <c r="C2849" s="29">
        <f aca="true" t="shared" si="225" ref="C2849:C2859">SUM(D2849:G2849)</f>
        <v>25400.5</v>
      </c>
      <c r="D2849" s="29">
        <v>25400.5</v>
      </c>
      <c r="E2849" s="29">
        <v>0</v>
      </c>
      <c r="F2849" s="29">
        <v>0</v>
      </c>
      <c r="G2849" s="29">
        <v>0</v>
      </c>
    </row>
    <row r="2850" spans="1:7" ht="15" customHeight="1">
      <c r="A2850" s="38"/>
      <c r="B2850" s="36" t="s">
        <v>220</v>
      </c>
      <c r="C2850" s="29">
        <f t="shared" si="225"/>
        <v>0</v>
      </c>
      <c r="D2850" s="29">
        <v>0</v>
      </c>
      <c r="E2850" s="29">
        <v>0</v>
      </c>
      <c r="F2850" s="29">
        <v>0</v>
      </c>
      <c r="G2850" s="29">
        <v>0</v>
      </c>
    </row>
    <row r="2851" spans="1:7" ht="15" customHeight="1">
      <c r="A2851" s="38"/>
      <c r="B2851" s="36" t="s">
        <v>221</v>
      </c>
      <c r="C2851" s="29">
        <f t="shared" si="225"/>
        <v>0</v>
      </c>
      <c r="D2851" s="29">
        <v>0</v>
      </c>
      <c r="E2851" s="29">
        <v>0</v>
      </c>
      <c r="F2851" s="29">
        <v>0</v>
      </c>
      <c r="G2851" s="29">
        <v>0</v>
      </c>
    </row>
    <row r="2852" spans="1:7" ht="15" customHeight="1">
      <c r="A2852" s="38"/>
      <c r="B2852" s="36" t="s">
        <v>222</v>
      </c>
      <c r="C2852" s="29">
        <f t="shared" si="225"/>
        <v>0</v>
      </c>
      <c r="D2852" s="29">
        <v>0</v>
      </c>
      <c r="E2852" s="29">
        <v>0</v>
      </c>
      <c r="F2852" s="29">
        <v>0</v>
      </c>
      <c r="G2852" s="29">
        <v>0</v>
      </c>
    </row>
    <row r="2853" spans="1:7" ht="15" customHeight="1">
      <c r="A2853" s="38"/>
      <c r="B2853" s="36" t="s">
        <v>223</v>
      </c>
      <c r="C2853" s="29">
        <f t="shared" si="225"/>
        <v>0</v>
      </c>
      <c r="D2853" s="29">
        <v>0</v>
      </c>
      <c r="E2853" s="29">
        <v>0</v>
      </c>
      <c r="F2853" s="29">
        <v>0</v>
      </c>
      <c r="G2853" s="29">
        <v>0</v>
      </c>
    </row>
    <row r="2854" spans="1:7" ht="15" customHeight="1">
      <c r="A2854" s="38"/>
      <c r="B2854" s="36" t="s">
        <v>224</v>
      </c>
      <c r="C2854" s="29">
        <f t="shared" si="225"/>
        <v>0</v>
      </c>
      <c r="D2854" s="29">
        <v>0</v>
      </c>
      <c r="E2854" s="29">
        <v>0</v>
      </c>
      <c r="F2854" s="29">
        <v>0</v>
      </c>
      <c r="G2854" s="29">
        <v>0</v>
      </c>
    </row>
    <row r="2855" spans="1:7" ht="15" customHeight="1">
      <c r="A2855" s="38"/>
      <c r="B2855" s="36" t="s">
        <v>9</v>
      </c>
      <c r="C2855" s="29">
        <f t="shared" si="225"/>
        <v>0</v>
      </c>
      <c r="D2855" s="29">
        <v>0</v>
      </c>
      <c r="E2855" s="29">
        <v>0</v>
      </c>
      <c r="F2855" s="29">
        <v>0</v>
      </c>
      <c r="G2855" s="29">
        <v>0</v>
      </c>
    </row>
    <row r="2856" spans="1:7" ht="15" customHeight="1">
      <c r="A2856" s="38"/>
      <c r="B2856" s="36" t="s">
        <v>10</v>
      </c>
      <c r="C2856" s="29">
        <f t="shared" si="225"/>
        <v>0</v>
      </c>
      <c r="D2856" s="29">
        <v>0</v>
      </c>
      <c r="E2856" s="29">
        <v>0</v>
      </c>
      <c r="F2856" s="29">
        <v>0</v>
      </c>
      <c r="G2856" s="29">
        <v>0</v>
      </c>
    </row>
    <row r="2857" spans="1:7" ht="15" customHeight="1">
      <c r="A2857" s="38"/>
      <c r="B2857" s="36" t="s">
        <v>11</v>
      </c>
      <c r="C2857" s="29">
        <f t="shared" si="225"/>
        <v>0</v>
      </c>
      <c r="D2857" s="29">
        <v>0</v>
      </c>
      <c r="E2857" s="29">
        <v>0</v>
      </c>
      <c r="F2857" s="29">
        <v>0</v>
      </c>
      <c r="G2857" s="29">
        <v>0</v>
      </c>
    </row>
    <row r="2858" spans="1:7" ht="15" customHeight="1">
      <c r="A2858" s="38"/>
      <c r="B2858" s="36" t="s">
        <v>585</v>
      </c>
      <c r="C2858" s="29">
        <f t="shared" si="225"/>
        <v>0</v>
      </c>
      <c r="D2858" s="29">
        <v>0</v>
      </c>
      <c r="E2858" s="29">
        <v>0</v>
      </c>
      <c r="F2858" s="29">
        <v>0</v>
      </c>
      <c r="G2858" s="29">
        <v>0</v>
      </c>
    </row>
    <row r="2859" spans="1:7" ht="15" customHeight="1">
      <c r="A2859" s="38"/>
      <c r="B2859" s="36" t="s">
        <v>586</v>
      </c>
      <c r="C2859" s="29">
        <f t="shared" si="225"/>
        <v>0</v>
      </c>
      <c r="D2859" s="29">
        <v>0</v>
      </c>
      <c r="E2859" s="29">
        <v>0</v>
      </c>
      <c r="F2859" s="29">
        <v>0</v>
      </c>
      <c r="G2859" s="29">
        <v>0</v>
      </c>
    </row>
    <row r="2860" spans="1:7" ht="15" customHeight="1">
      <c r="A2860" s="38"/>
      <c r="B2860" s="36" t="s">
        <v>587</v>
      </c>
      <c r="C2860" s="29">
        <f>SUM(D2860:G2860)</f>
        <v>0</v>
      </c>
      <c r="D2860" s="29">
        <v>0</v>
      </c>
      <c r="E2860" s="29">
        <v>0</v>
      </c>
      <c r="F2860" s="29">
        <v>0</v>
      </c>
      <c r="G2860" s="29">
        <v>0</v>
      </c>
    </row>
    <row r="2861" spans="1:7" ht="15" customHeight="1">
      <c r="A2861" s="38"/>
      <c r="B2861" s="36" t="s">
        <v>588</v>
      </c>
      <c r="C2861" s="29">
        <f>SUM(D2861:G2861)</f>
        <v>0</v>
      </c>
      <c r="D2861" s="29">
        <v>0</v>
      </c>
      <c r="E2861" s="29">
        <v>0</v>
      </c>
      <c r="F2861" s="29">
        <v>0</v>
      </c>
      <c r="G2861" s="29">
        <v>0</v>
      </c>
    </row>
    <row r="2862" spans="1:7" ht="15" customHeight="1">
      <c r="A2862" s="39"/>
      <c r="B2862" s="36" t="s">
        <v>589</v>
      </c>
      <c r="C2862" s="29">
        <f>SUM(D2862:G2862)</f>
        <v>0</v>
      </c>
      <c r="D2862" s="29">
        <v>0</v>
      </c>
      <c r="E2862" s="29">
        <v>0</v>
      </c>
      <c r="F2862" s="29">
        <v>0</v>
      </c>
      <c r="G2862" s="29">
        <v>0</v>
      </c>
    </row>
    <row r="2863" spans="1:7" s="3" customFormat="1" ht="31.5" customHeight="1">
      <c r="A2863" s="43" t="s">
        <v>361</v>
      </c>
      <c r="B2863" s="44" t="s">
        <v>337</v>
      </c>
      <c r="C2863" s="29">
        <f>SUM(C2864:C2877)</f>
        <v>653</v>
      </c>
      <c r="D2863" s="29">
        <f>SUM(D2864:D2877)</f>
        <v>0</v>
      </c>
      <c r="E2863" s="29">
        <f>SUM(E2864:E2877)</f>
        <v>0</v>
      </c>
      <c r="F2863" s="29">
        <f>SUM(F2864:F2877)</f>
        <v>653</v>
      </c>
      <c r="G2863" s="29">
        <f>SUM(G2864:G2877)</f>
        <v>0</v>
      </c>
    </row>
    <row r="2864" spans="1:7" ht="15" customHeight="1">
      <c r="A2864" s="38"/>
      <c r="B2864" s="36" t="s">
        <v>296</v>
      </c>
      <c r="C2864" s="29">
        <f aca="true" t="shared" si="226" ref="C2864:C2874">SUM(D2864:G2864)</f>
        <v>0</v>
      </c>
      <c r="D2864" s="29">
        <v>0</v>
      </c>
      <c r="E2864" s="29">
        <v>0</v>
      </c>
      <c r="F2864" s="29">
        <v>0</v>
      </c>
      <c r="G2864" s="29">
        <v>0</v>
      </c>
    </row>
    <row r="2865" spans="1:7" ht="15" customHeight="1">
      <c r="A2865" s="38"/>
      <c r="B2865" s="36" t="s">
        <v>220</v>
      </c>
      <c r="C2865" s="29">
        <f t="shared" si="226"/>
        <v>0</v>
      </c>
      <c r="D2865" s="29">
        <v>0</v>
      </c>
      <c r="E2865" s="29">
        <v>0</v>
      </c>
      <c r="F2865" s="29">
        <v>0</v>
      </c>
      <c r="G2865" s="29">
        <v>0</v>
      </c>
    </row>
    <row r="2866" spans="1:7" ht="15" customHeight="1">
      <c r="A2866" s="38"/>
      <c r="B2866" s="36" t="s">
        <v>221</v>
      </c>
      <c r="C2866" s="29">
        <f t="shared" si="226"/>
        <v>653</v>
      </c>
      <c r="D2866" s="29">
        <v>0</v>
      </c>
      <c r="E2866" s="29">
        <v>0</v>
      </c>
      <c r="F2866" s="29">
        <v>653</v>
      </c>
      <c r="G2866" s="29">
        <v>0</v>
      </c>
    </row>
    <row r="2867" spans="1:7" ht="15" customHeight="1">
      <c r="A2867" s="38"/>
      <c r="B2867" s="36" t="s">
        <v>222</v>
      </c>
      <c r="C2867" s="29">
        <f t="shared" si="226"/>
        <v>0</v>
      </c>
      <c r="D2867" s="29">
        <v>0</v>
      </c>
      <c r="E2867" s="29">
        <v>0</v>
      </c>
      <c r="F2867" s="29">
        <v>0</v>
      </c>
      <c r="G2867" s="29">
        <v>0</v>
      </c>
    </row>
    <row r="2868" spans="1:7" ht="15" customHeight="1">
      <c r="A2868" s="38"/>
      <c r="B2868" s="36" t="s">
        <v>223</v>
      </c>
      <c r="C2868" s="29">
        <f t="shared" si="226"/>
        <v>0</v>
      </c>
      <c r="D2868" s="29">
        <v>0</v>
      </c>
      <c r="E2868" s="29">
        <v>0</v>
      </c>
      <c r="F2868" s="29">
        <v>0</v>
      </c>
      <c r="G2868" s="29">
        <v>0</v>
      </c>
    </row>
    <row r="2869" spans="1:7" ht="15" customHeight="1">
      <c r="A2869" s="38"/>
      <c r="B2869" s="36" t="s">
        <v>224</v>
      </c>
      <c r="C2869" s="29">
        <f t="shared" si="226"/>
        <v>0</v>
      </c>
      <c r="D2869" s="29">
        <v>0</v>
      </c>
      <c r="E2869" s="29">
        <v>0</v>
      </c>
      <c r="F2869" s="29">
        <v>0</v>
      </c>
      <c r="G2869" s="29">
        <v>0</v>
      </c>
    </row>
    <row r="2870" spans="1:7" ht="15" customHeight="1">
      <c r="A2870" s="38"/>
      <c r="B2870" s="36" t="s">
        <v>9</v>
      </c>
      <c r="C2870" s="29">
        <f t="shared" si="226"/>
        <v>0</v>
      </c>
      <c r="D2870" s="29">
        <v>0</v>
      </c>
      <c r="E2870" s="29">
        <v>0</v>
      </c>
      <c r="F2870" s="29">
        <v>0</v>
      </c>
      <c r="G2870" s="29">
        <v>0</v>
      </c>
    </row>
    <row r="2871" spans="1:7" ht="15" customHeight="1">
      <c r="A2871" s="38"/>
      <c r="B2871" s="36" t="s">
        <v>10</v>
      </c>
      <c r="C2871" s="29">
        <f t="shared" si="226"/>
        <v>0</v>
      </c>
      <c r="D2871" s="29">
        <v>0</v>
      </c>
      <c r="E2871" s="29">
        <v>0</v>
      </c>
      <c r="F2871" s="29">
        <v>0</v>
      </c>
      <c r="G2871" s="29">
        <v>0</v>
      </c>
    </row>
    <row r="2872" spans="1:7" ht="15" customHeight="1">
      <c r="A2872" s="38"/>
      <c r="B2872" s="36" t="s">
        <v>11</v>
      </c>
      <c r="C2872" s="29">
        <f t="shared" si="226"/>
        <v>0</v>
      </c>
      <c r="D2872" s="29">
        <v>0</v>
      </c>
      <c r="E2872" s="29">
        <v>0</v>
      </c>
      <c r="F2872" s="29">
        <v>0</v>
      </c>
      <c r="G2872" s="29">
        <v>0</v>
      </c>
    </row>
    <row r="2873" spans="1:7" ht="15" customHeight="1">
      <c r="A2873" s="38"/>
      <c r="B2873" s="36" t="s">
        <v>585</v>
      </c>
      <c r="C2873" s="29">
        <f t="shared" si="226"/>
        <v>0</v>
      </c>
      <c r="D2873" s="29">
        <v>0</v>
      </c>
      <c r="E2873" s="29">
        <v>0</v>
      </c>
      <c r="F2873" s="29">
        <v>0</v>
      </c>
      <c r="G2873" s="29">
        <v>0</v>
      </c>
    </row>
    <row r="2874" spans="1:7" ht="15" customHeight="1">
      <c r="A2874" s="38"/>
      <c r="B2874" s="36" t="s">
        <v>586</v>
      </c>
      <c r="C2874" s="29">
        <f t="shared" si="226"/>
        <v>0</v>
      </c>
      <c r="D2874" s="29">
        <v>0</v>
      </c>
      <c r="E2874" s="29">
        <v>0</v>
      </c>
      <c r="F2874" s="29">
        <v>0</v>
      </c>
      <c r="G2874" s="29">
        <v>0</v>
      </c>
    </row>
    <row r="2875" spans="1:7" ht="15" customHeight="1">
      <c r="A2875" s="38"/>
      <c r="B2875" s="36" t="s">
        <v>587</v>
      </c>
      <c r="C2875" s="29">
        <f>SUM(D2875:G2875)</f>
        <v>0</v>
      </c>
      <c r="D2875" s="29">
        <v>0</v>
      </c>
      <c r="E2875" s="29">
        <v>0</v>
      </c>
      <c r="F2875" s="29">
        <v>0</v>
      </c>
      <c r="G2875" s="29">
        <v>0</v>
      </c>
    </row>
    <row r="2876" spans="1:7" ht="15" customHeight="1">
      <c r="A2876" s="38"/>
      <c r="B2876" s="36" t="s">
        <v>588</v>
      </c>
      <c r="C2876" s="29">
        <f>SUM(D2876:G2876)</f>
        <v>0</v>
      </c>
      <c r="D2876" s="29">
        <v>0</v>
      </c>
      <c r="E2876" s="29">
        <v>0</v>
      </c>
      <c r="F2876" s="29">
        <v>0</v>
      </c>
      <c r="G2876" s="29">
        <v>0</v>
      </c>
    </row>
    <row r="2877" spans="1:7" ht="15" customHeight="1">
      <c r="A2877" s="39"/>
      <c r="B2877" s="36" t="s">
        <v>589</v>
      </c>
      <c r="C2877" s="29">
        <f>SUM(D2877:G2877)</f>
        <v>0</v>
      </c>
      <c r="D2877" s="29">
        <v>0</v>
      </c>
      <c r="E2877" s="29">
        <v>0</v>
      </c>
      <c r="F2877" s="29">
        <v>0</v>
      </c>
      <c r="G2877" s="29">
        <v>0</v>
      </c>
    </row>
    <row r="2878" spans="1:7" s="3" customFormat="1" ht="48" customHeight="1">
      <c r="A2878" s="43" t="s">
        <v>390</v>
      </c>
      <c r="B2878" s="44" t="s">
        <v>577</v>
      </c>
      <c r="C2878" s="29">
        <f>SUM(C2879:C2892)</f>
        <v>491</v>
      </c>
      <c r="D2878" s="29">
        <f>SUM(D2879:D2892)</f>
        <v>491</v>
      </c>
      <c r="E2878" s="29">
        <f>SUM(E2879:E2892)</f>
        <v>0</v>
      </c>
      <c r="F2878" s="29">
        <f>SUM(F2879:F2892)</f>
        <v>0</v>
      </c>
      <c r="G2878" s="29">
        <f>SUM(G2879:G2892)</f>
        <v>0</v>
      </c>
    </row>
    <row r="2879" spans="1:7" ht="15" customHeight="1">
      <c r="A2879" s="38"/>
      <c r="B2879" s="36" t="s">
        <v>296</v>
      </c>
      <c r="C2879" s="29">
        <f aca="true" t="shared" si="227" ref="C2879:C2889">SUM(D2879:G2879)</f>
        <v>491</v>
      </c>
      <c r="D2879" s="29">
        <v>491</v>
      </c>
      <c r="E2879" s="29">
        <v>0</v>
      </c>
      <c r="F2879" s="29">
        <v>0</v>
      </c>
      <c r="G2879" s="29">
        <v>0</v>
      </c>
    </row>
    <row r="2880" spans="1:7" ht="15" customHeight="1">
      <c r="A2880" s="38"/>
      <c r="B2880" s="36" t="s">
        <v>220</v>
      </c>
      <c r="C2880" s="29">
        <f t="shared" si="227"/>
        <v>0</v>
      </c>
      <c r="D2880" s="29">
        <v>0</v>
      </c>
      <c r="E2880" s="29">
        <v>0</v>
      </c>
      <c r="F2880" s="29">
        <v>0</v>
      </c>
      <c r="G2880" s="29">
        <v>0</v>
      </c>
    </row>
    <row r="2881" spans="1:7" ht="15" customHeight="1">
      <c r="A2881" s="38"/>
      <c r="B2881" s="36" t="s">
        <v>221</v>
      </c>
      <c r="C2881" s="29">
        <f t="shared" si="227"/>
        <v>0</v>
      </c>
      <c r="D2881" s="29">
        <v>0</v>
      </c>
      <c r="E2881" s="29">
        <v>0</v>
      </c>
      <c r="F2881" s="29">
        <v>0</v>
      </c>
      <c r="G2881" s="29">
        <v>0</v>
      </c>
    </row>
    <row r="2882" spans="1:7" ht="15" customHeight="1">
      <c r="A2882" s="38"/>
      <c r="B2882" s="36" t="s">
        <v>222</v>
      </c>
      <c r="C2882" s="29">
        <f t="shared" si="227"/>
        <v>0</v>
      </c>
      <c r="D2882" s="29">
        <v>0</v>
      </c>
      <c r="E2882" s="29">
        <v>0</v>
      </c>
      <c r="F2882" s="29">
        <v>0</v>
      </c>
      <c r="G2882" s="29">
        <v>0</v>
      </c>
    </row>
    <row r="2883" spans="1:7" ht="15" customHeight="1">
      <c r="A2883" s="38"/>
      <c r="B2883" s="36" t="s">
        <v>223</v>
      </c>
      <c r="C2883" s="29">
        <f t="shared" si="227"/>
        <v>0</v>
      </c>
      <c r="D2883" s="29">
        <v>0</v>
      </c>
      <c r="E2883" s="29">
        <v>0</v>
      </c>
      <c r="F2883" s="29">
        <v>0</v>
      </c>
      <c r="G2883" s="29">
        <v>0</v>
      </c>
    </row>
    <row r="2884" spans="1:7" ht="15" customHeight="1">
      <c r="A2884" s="38"/>
      <c r="B2884" s="36" t="s">
        <v>224</v>
      </c>
      <c r="C2884" s="29">
        <f t="shared" si="227"/>
        <v>0</v>
      </c>
      <c r="D2884" s="29">
        <v>0</v>
      </c>
      <c r="E2884" s="29">
        <v>0</v>
      </c>
      <c r="F2884" s="29">
        <v>0</v>
      </c>
      <c r="G2884" s="29">
        <v>0</v>
      </c>
    </row>
    <row r="2885" spans="1:7" ht="15" customHeight="1">
      <c r="A2885" s="38"/>
      <c r="B2885" s="36" t="s">
        <v>9</v>
      </c>
      <c r="C2885" s="29">
        <f t="shared" si="227"/>
        <v>0</v>
      </c>
      <c r="D2885" s="29">
        <v>0</v>
      </c>
      <c r="E2885" s="29">
        <v>0</v>
      </c>
      <c r="F2885" s="29">
        <v>0</v>
      </c>
      <c r="G2885" s="29">
        <v>0</v>
      </c>
    </row>
    <row r="2886" spans="1:7" ht="15" customHeight="1">
      <c r="A2886" s="38"/>
      <c r="B2886" s="36" t="s">
        <v>10</v>
      </c>
      <c r="C2886" s="29">
        <f t="shared" si="227"/>
        <v>0</v>
      </c>
      <c r="D2886" s="29">
        <v>0</v>
      </c>
      <c r="E2886" s="29">
        <v>0</v>
      </c>
      <c r="F2886" s="29">
        <v>0</v>
      </c>
      <c r="G2886" s="29">
        <v>0</v>
      </c>
    </row>
    <row r="2887" spans="1:7" ht="15" customHeight="1">
      <c r="A2887" s="38"/>
      <c r="B2887" s="36" t="s">
        <v>11</v>
      </c>
      <c r="C2887" s="29">
        <f t="shared" si="227"/>
        <v>0</v>
      </c>
      <c r="D2887" s="29">
        <v>0</v>
      </c>
      <c r="E2887" s="29">
        <v>0</v>
      </c>
      <c r="F2887" s="29">
        <v>0</v>
      </c>
      <c r="G2887" s="29">
        <v>0</v>
      </c>
    </row>
    <row r="2888" spans="1:7" ht="15" customHeight="1">
      <c r="A2888" s="38"/>
      <c r="B2888" s="36" t="s">
        <v>585</v>
      </c>
      <c r="C2888" s="29">
        <f t="shared" si="227"/>
        <v>0</v>
      </c>
      <c r="D2888" s="29">
        <v>0</v>
      </c>
      <c r="E2888" s="29">
        <v>0</v>
      </c>
      <c r="F2888" s="29">
        <v>0</v>
      </c>
      <c r="G2888" s="29">
        <v>0</v>
      </c>
    </row>
    <row r="2889" spans="1:7" ht="15" customHeight="1">
      <c r="A2889" s="38"/>
      <c r="B2889" s="36" t="s">
        <v>586</v>
      </c>
      <c r="C2889" s="29">
        <f t="shared" si="227"/>
        <v>0</v>
      </c>
      <c r="D2889" s="29">
        <v>0</v>
      </c>
      <c r="E2889" s="29">
        <v>0</v>
      </c>
      <c r="F2889" s="29">
        <v>0</v>
      </c>
      <c r="G2889" s="29">
        <v>0</v>
      </c>
    </row>
    <row r="2890" spans="1:7" ht="15" customHeight="1">
      <c r="A2890" s="38"/>
      <c r="B2890" s="36" t="s">
        <v>587</v>
      </c>
      <c r="C2890" s="29">
        <f>SUM(D2890:G2890)</f>
        <v>0</v>
      </c>
      <c r="D2890" s="29">
        <v>0</v>
      </c>
      <c r="E2890" s="29">
        <v>0</v>
      </c>
      <c r="F2890" s="29">
        <v>0</v>
      </c>
      <c r="G2890" s="29">
        <v>0</v>
      </c>
    </row>
    <row r="2891" spans="1:7" ht="15" customHeight="1">
      <c r="A2891" s="38"/>
      <c r="B2891" s="36" t="s">
        <v>588</v>
      </c>
      <c r="C2891" s="29">
        <f>SUM(D2891:G2891)</f>
        <v>0</v>
      </c>
      <c r="D2891" s="29">
        <v>0</v>
      </c>
      <c r="E2891" s="29">
        <v>0</v>
      </c>
      <c r="F2891" s="29">
        <v>0</v>
      </c>
      <c r="G2891" s="29">
        <v>0</v>
      </c>
    </row>
    <row r="2892" spans="1:7" ht="15" customHeight="1">
      <c r="A2892" s="39"/>
      <c r="B2892" s="36" t="s">
        <v>589</v>
      </c>
      <c r="C2892" s="29">
        <f>SUM(D2892:G2892)</f>
        <v>0</v>
      </c>
      <c r="D2892" s="29">
        <v>0</v>
      </c>
      <c r="E2892" s="29">
        <v>0</v>
      </c>
      <c r="F2892" s="29">
        <v>0</v>
      </c>
      <c r="G2892" s="29">
        <v>0</v>
      </c>
    </row>
    <row r="2893" spans="1:7" s="3" customFormat="1" ht="32.25" customHeight="1">
      <c r="A2893" s="43" t="s">
        <v>391</v>
      </c>
      <c r="B2893" s="44" t="s">
        <v>392</v>
      </c>
      <c r="C2893" s="29">
        <f>SUM(C2894:C2907)</f>
        <v>22919.6</v>
      </c>
      <c r="D2893" s="29">
        <f>SUM(D2894:D2907)</f>
        <v>632</v>
      </c>
      <c r="E2893" s="29">
        <f>SUM(E2894:E2907)</f>
        <v>0</v>
      </c>
      <c r="F2893" s="29">
        <f>SUM(F2894:F2907)</f>
        <v>7128.699999999999</v>
      </c>
      <c r="G2893" s="29">
        <f>SUM(G2894:G2907)</f>
        <v>15158.9</v>
      </c>
    </row>
    <row r="2894" spans="1:7" ht="16.5" customHeight="1">
      <c r="A2894" s="38"/>
      <c r="B2894" s="36" t="s">
        <v>296</v>
      </c>
      <c r="C2894" s="29">
        <f aca="true" t="shared" si="228" ref="C2894:C2904">SUM(D2894:G2894)</f>
        <v>632</v>
      </c>
      <c r="D2894" s="29">
        <v>632</v>
      </c>
      <c r="E2894" s="29">
        <v>0</v>
      </c>
      <c r="F2894" s="29">
        <v>0</v>
      </c>
      <c r="G2894" s="29">
        <v>0</v>
      </c>
    </row>
    <row r="2895" spans="1:7" ht="16.5" customHeight="1">
      <c r="A2895" s="38"/>
      <c r="B2895" s="36" t="s">
        <v>220</v>
      </c>
      <c r="C2895" s="29">
        <f t="shared" si="228"/>
        <v>0</v>
      </c>
      <c r="D2895" s="29">
        <v>0</v>
      </c>
      <c r="E2895" s="29">
        <v>0</v>
      </c>
      <c r="F2895" s="29">
        <v>0</v>
      </c>
      <c r="G2895" s="29">
        <v>0</v>
      </c>
    </row>
    <row r="2896" spans="1:7" ht="16.5" customHeight="1">
      <c r="A2896" s="38"/>
      <c r="B2896" s="36" t="s">
        <v>221</v>
      </c>
      <c r="C2896" s="29">
        <f t="shared" si="228"/>
        <v>821.1</v>
      </c>
      <c r="D2896" s="29">
        <v>0</v>
      </c>
      <c r="E2896" s="29">
        <v>0</v>
      </c>
      <c r="F2896" s="29">
        <v>821.1</v>
      </c>
      <c r="G2896" s="29">
        <v>0</v>
      </c>
    </row>
    <row r="2897" spans="1:7" ht="16.5" customHeight="1">
      <c r="A2897" s="38"/>
      <c r="B2897" s="36" t="s">
        <v>222</v>
      </c>
      <c r="C2897" s="29">
        <f t="shared" si="228"/>
        <v>2771.1</v>
      </c>
      <c r="D2897" s="29">
        <v>0</v>
      </c>
      <c r="E2897" s="29">
        <v>0</v>
      </c>
      <c r="F2897" s="29">
        <v>2771.1</v>
      </c>
      <c r="G2897" s="29">
        <v>0</v>
      </c>
    </row>
    <row r="2898" spans="1:7" ht="16.5" customHeight="1">
      <c r="A2898" s="38"/>
      <c r="B2898" s="36" t="s">
        <v>223</v>
      </c>
      <c r="C2898" s="29">
        <f t="shared" si="228"/>
        <v>517.4</v>
      </c>
      <c r="D2898" s="29">
        <v>0</v>
      </c>
      <c r="E2898" s="29">
        <v>0</v>
      </c>
      <c r="F2898" s="29">
        <v>517.4</v>
      </c>
      <c r="G2898" s="29">
        <v>0</v>
      </c>
    </row>
    <row r="2899" spans="1:7" ht="16.5" customHeight="1">
      <c r="A2899" s="38"/>
      <c r="B2899" s="36" t="s">
        <v>224</v>
      </c>
      <c r="C2899" s="29">
        <f t="shared" si="228"/>
        <v>0</v>
      </c>
      <c r="D2899" s="29">
        <v>0</v>
      </c>
      <c r="E2899" s="29">
        <v>0</v>
      </c>
      <c r="F2899" s="29">
        <v>0</v>
      </c>
      <c r="G2899" s="29">
        <v>0</v>
      </c>
    </row>
    <row r="2900" spans="1:7" ht="16.5" customHeight="1">
      <c r="A2900" s="38"/>
      <c r="B2900" s="36" t="s">
        <v>9</v>
      </c>
      <c r="C2900" s="29">
        <f t="shared" si="228"/>
        <v>0</v>
      </c>
      <c r="D2900" s="29">
        <v>0</v>
      </c>
      <c r="E2900" s="29">
        <v>0</v>
      </c>
      <c r="F2900" s="29">
        <v>0</v>
      </c>
      <c r="G2900" s="29">
        <v>0</v>
      </c>
    </row>
    <row r="2901" spans="1:7" ht="16.5" customHeight="1">
      <c r="A2901" s="38"/>
      <c r="B2901" s="36" t="s">
        <v>10</v>
      </c>
      <c r="C2901" s="29">
        <f t="shared" si="228"/>
        <v>0</v>
      </c>
      <c r="D2901" s="29">
        <v>0</v>
      </c>
      <c r="E2901" s="29">
        <v>0</v>
      </c>
      <c r="F2901" s="29">
        <v>0</v>
      </c>
      <c r="G2901" s="29">
        <v>0</v>
      </c>
    </row>
    <row r="2902" spans="1:7" ht="16.5" customHeight="1">
      <c r="A2902" s="38"/>
      <c r="B2902" s="36" t="s">
        <v>11</v>
      </c>
      <c r="C2902" s="29">
        <f t="shared" si="228"/>
        <v>0</v>
      </c>
      <c r="D2902" s="29">
        <v>0</v>
      </c>
      <c r="E2902" s="29">
        <v>0</v>
      </c>
      <c r="F2902" s="29">
        <v>0</v>
      </c>
      <c r="G2902" s="29">
        <v>0</v>
      </c>
    </row>
    <row r="2903" spans="1:7" ht="16.5" customHeight="1">
      <c r="A2903" s="38"/>
      <c r="B2903" s="36" t="s">
        <v>585</v>
      </c>
      <c r="C2903" s="29">
        <f t="shared" si="228"/>
        <v>7486.4</v>
      </c>
      <c r="D2903" s="29">
        <v>0</v>
      </c>
      <c r="E2903" s="29">
        <v>0</v>
      </c>
      <c r="F2903" s="29">
        <v>0</v>
      </c>
      <c r="G2903" s="29">
        <v>7486.4</v>
      </c>
    </row>
    <row r="2904" spans="1:7" ht="16.5" customHeight="1">
      <c r="A2904" s="38"/>
      <c r="B2904" s="36" t="s">
        <v>586</v>
      </c>
      <c r="C2904" s="29">
        <f t="shared" si="228"/>
        <v>7672.5</v>
      </c>
      <c r="D2904" s="29">
        <v>0</v>
      </c>
      <c r="E2904" s="29">
        <v>0</v>
      </c>
      <c r="F2904" s="29">
        <v>0</v>
      </c>
      <c r="G2904" s="29">
        <v>7672.5</v>
      </c>
    </row>
    <row r="2905" spans="1:7" ht="16.5" customHeight="1">
      <c r="A2905" s="38"/>
      <c r="B2905" s="36" t="s">
        <v>587</v>
      </c>
      <c r="C2905" s="29">
        <f>SUM(D2905:G2905)</f>
        <v>3019.1</v>
      </c>
      <c r="D2905" s="29">
        <v>0</v>
      </c>
      <c r="E2905" s="29">
        <v>0</v>
      </c>
      <c r="F2905" s="29">
        <v>3019.1</v>
      </c>
      <c r="G2905" s="29">
        <v>0</v>
      </c>
    </row>
    <row r="2906" spans="1:7" ht="16.5" customHeight="1">
      <c r="A2906" s="38"/>
      <c r="B2906" s="36" t="s">
        <v>588</v>
      </c>
      <c r="C2906" s="29">
        <f>SUM(D2906:G2906)</f>
        <v>0</v>
      </c>
      <c r="D2906" s="29">
        <v>0</v>
      </c>
      <c r="E2906" s="29">
        <v>0</v>
      </c>
      <c r="F2906" s="29">
        <v>0</v>
      </c>
      <c r="G2906" s="29">
        <v>0</v>
      </c>
    </row>
    <row r="2907" spans="1:7" ht="16.5" customHeight="1">
      <c r="A2907" s="39"/>
      <c r="B2907" s="36" t="s">
        <v>589</v>
      </c>
      <c r="C2907" s="29">
        <f>SUM(D2907:G2907)</f>
        <v>0</v>
      </c>
      <c r="D2907" s="29">
        <v>0</v>
      </c>
      <c r="E2907" s="29">
        <v>0</v>
      </c>
      <c r="F2907" s="29">
        <v>0</v>
      </c>
      <c r="G2907" s="29">
        <v>0</v>
      </c>
    </row>
    <row r="2908" spans="1:7" s="3" customFormat="1" ht="31.5" customHeight="1">
      <c r="A2908" s="43" t="s">
        <v>393</v>
      </c>
      <c r="B2908" s="44" t="s">
        <v>46</v>
      </c>
      <c r="C2908" s="29">
        <f>SUM(C2909:C2922)</f>
        <v>240763.90000000002</v>
      </c>
      <c r="D2908" s="29">
        <f>SUM(D2909:D2922)</f>
        <v>15097.5</v>
      </c>
      <c r="E2908" s="29">
        <f>SUM(E2909:E2922)</f>
        <v>0</v>
      </c>
      <c r="F2908" s="29">
        <f>SUM(F2909:F2922)</f>
        <v>775.9000000000001</v>
      </c>
      <c r="G2908" s="29">
        <f>SUM(G2909:G2922)</f>
        <v>224890.5</v>
      </c>
    </row>
    <row r="2909" spans="1:7" ht="15" customHeight="1">
      <c r="A2909" s="38"/>
      <c r="B2909" s="36" t="s">
        <v>296</v>
      </c>
      <c r="C2909" s="29">
        <f aca="true" t="shared" si="229" ref="C2909:C2919">SUM(D2909:G2909)</f>
        <v>201.7</v>
      </c>
      <c r="D2909" s="29">
        <v>0</v>
      </c>
      <c r="E2909" s="29">
        <v>0</v>
      </c>
      <c r="F2909" s="29">
        <v>201.7</v>
      </c>
      <c r="G2909" s="29">
        <v>0</v>
      </c>
    </row>
    <row r="2910" spans="1:7" ht="15" customHeight="1">
      <c r="A2910" s="38"/>
      <c r="B2910" s="36" t="s">
        <v>220</v>
      </c>
      <c r="C2910" s="29">
        <f t="shared" si="229"/>
        <v>15097.5</v>
      </c>
      <c r="D2910" s="29">
        <v>15097.5</v>
      </c>
      <c r="E2910" s="29">
        <v>0</v>
      </c>
      <c r="F2910" s="29">
        <v>0</v>
      </c>
      <c r="G2910" s="29">
        <v>0</v>
      </c>
    </row>
    <row r="2911" spans="1:7" ht="15" customHeight="1">
      <c r="A2911" s="38"/>
      <c r="B2911" s="36" t="s">
        <v>221</v>
      </c>
      <c r="C2911" s="29">
        <f t="shared" si="229"/>
        <v>574.2</v>
      </c>
      <c r="D2911" s="29">
        <v>0</v>
      </c>
      <c r="E2911" s="29">
        <v>0</v>
      </c>
      <c r="F2911" s="29">
        <v>574.2</v>
      </c>
      <c r="G2911" s="29">
        <v>0</v>
      </c>
    </row>
    <row r="2912" spans="1:7" ht="15" customHeight="1">
      <c r="A2912" s="38"/>
      <c r="B2912" s="36" t="s">
        <v>222</v>
      </c>
      <c r="C2912" s="29">
        <f t="shared" si="229"/>
        <v>0</v>
      </c>
      <c r="D2912" s="29">
        <v>0</v>
      </c>
      <c r="E2912" s="29">
        <v>0</v>
      </c>
      <c r="F2912" s="29">
        <v>0</v>
      </c>
      <c r="G2912" s="29">
        <v>0</v>
      </c>
    </row>
    <row r="2913" spans="1:7" ht="15" customHeight="1">
      <c r="A2913" s="38"/>
      <c r="B2913" s="36" t="s">
        <v>223</v>
      </c>
      <c r="C2913" s="29">
        <f t="shared" si="229"/>
        <v>9000</v>
      </c>
      <c r="D2913" s="29">
        <v>0</v>
      </c>
      <c r="E2913" s="29">
        <v>0</v>
      </c>
      <c r="F2913" s="29">
        <v>0</v>
      </c>
      <c r="G2913" s="29">
        <v>9000</v>
      </c>
    </row>
    <row r="2914" spans="1:7" ht="15" customHeight="1">
      <c r="A2914" s="38"/>
      <c r="B2914" s="36" t="s">
        <v>224</v>
      </c>
      <c r="C2914" s="29">
        <f t="shared" si="229"/>
        <v>11728.1</v>
      </c>
      <c r="D2914" s="29">
        <v>0</v>
      </c>
      <c r="E2914" s="29">
        <v>0</v>
      </c>
      <c r="F2914" s="29">
        <v>0</v>
      </c>
      <c r="G2914" s="29">
        <v>11728.1</v>
      </c>
    </row>
    <row r="2915" spans="1:7" ht="15" customHeight="1">
      <c r="A2915" s="38"/>
      <c r="B2915" s="36" t="s">
        <v>9</v>
      </c>
      <c r="C2915" s="29">
        <f t="shared" si="229"/>
        <v>20667.2</v>
      </c>
      <c r="D2915" s="29">
        <v>0</v>
      </c>
      <c r="E2915" s="29">
        <v>0</v>
      </c>
      <c r="F2915" s="29">
        <v>0</v>
      </c>
      <c r="G2915" s="29">
        <v>20667.2</v>
      </c>
    </row>
    <row r="2916" spans="1:7" ht="15" customHeight="1">
      <c r="A2916" s="38"/>
      <c r="B2916" s="36" t="s">
        <v>10</v>
      </c>
      <c r="C2916" s="29">
        <f t="shared" si="229"/>
        <v>24044.4</v>
      </c>
      <c r="D2916" s="29">
        <v>0</v>
      </c>
      <c r="E2916" s="29">
        <v>0</v>
      </c>
      <c r="F2916" s="29">
        <v>0</v>
      </c>
      <c r="G2916" s="29">
        <v>24044.4</v>
      </c>
    </row>
    <row r="2917" spans="1:7" ht="15" customHeight="1">
      <c r="A2917" s="38"/>
      <c r="B2917" s="36" t="s">
        <v>11</v>
      </c>
      <c r="C2917" s="29">
        <f t="shared" si="229"/>
        <v>0</v>
      </c>
      <c r="D2917" s="29">
        <v>0</v>
      </c>
      <c r="E2917" s="29">
        <v>0</v>
      </c>
      <c r="F2917" s="29">
        <v>0</v>
      </c>
      <c r="G2917" s="29">
        <v>0</v>
      </c>
    </row>
    <row r="2918" spans="1:7" ht="15" customHeight="1">
      <c r="A2918" s="38"/>
      <c r="B2918" s="36" t="s">
        <v>585</v>
      </c>
      <c r="C2918" s="29">
        <f t="shared" si="229"/>
        <v>0</v>
      </c>
      <c r="D2918" s="29">
        <v>0</v>
      </c>
      <c r="E2918" s="29">
        <v>0</v>
      </c>
      <c r="F2918" s="29">
        <v>0</v>
      </c>
      <c r="G2918" s="29">
        <v>0</v>
      </c>
    </row>
    <row r="2919" spans="1:7" ht="15" customHeight="1">
      <c r="A2919" s="38"/>
      <c r="B2919" s="36" t="s">
        <v>586</v>
      </c>
      <c r="C2919" s="29">
        <f t="shared" si="229"/>
        <v>10000</v>
      </c>
      <c r="D2919" s="29">
        <v>0</v>
      </c>
      <c r="E2919" s="29">
        <v>0</v>
      </c>
      <c r="F2919" s="29">
        <v>0</v>
      </c>
      <c r="G2919" s="29">
        <v>10000</v>
      </c>
    </row>
    <row r="2920" spans="1:7" ht="15" customHeight="1">
      <c r="A2920" s="38"/>
      <c r="B2920" s="36" t="s">
        <v>587</v>
      </c>
      <c r="C2920" s="29">
        <f>SUM(D2920:G2920)</f>
        <v>50000</v>
      </c>
      <c r="D2920" s="29">
        <v>0</v>
      </c>
      <c r="E2920" s="29">
        <v>0</v>
      </c>
      <c r="F2920" s="29">
        <v>0</v>
      </c>
      <c r="G2920" s="29">
        <v>50000</v>
      </c>
    </row>
    <row r="2921" spans="1:7" ht="15" customHeight="1">
      <c r="A2921" s="38"/>
      <c r="B2921" s="36" t="s">
        <v>588</v>
      </c>
      <c r="C2921" s="29">
        <f>SUM(D2921:G2921)</f>
        <v>50000</v>
      </c>
      <c r="D2921" s="29">
        <v>0</v>
      </c>
      <c r="E2921" s="29">
        <v>0</v>
      </c>
      <c r="F2921" s="29">
        <v>0</v>
      </c>
      <c r="G2921" s="29">
        <v>50000</v>
      </c>
    </row>
    <row r="2922" spans="1:7" ht="15" customHeight="1">
      <c r="A2922" s="39"/>
      <c r="B2922" s="36" t="s">
        <v>589</v>
      </c>
      <c r="C2922" s="29">
        <f>SUM(D2922:G2922)</f>
        <v>49450.8</v>
      </c>
      <c r="D2922" s="29">
        <v>0</v>
      </c>
      <c r="E2922" s="29">
        <v>0</v>
      </c>
      <c r="F2922" s="29">
        <v>0</v>
      </c>
      <c r="G2922" s="29">
        <v>49450.8</v>
      </c>
    </row>
    <row r="2923" spans="1:7" s="3" customFormat="1" ht="33" customHeight="1">
      <c r="A2923" s="43" t="s">
        <v>627</v>
      </c>
      <c r="B2923" s="44" t="s">
        <v>628</v>
      </c>
      <c r="C2923" s="29">
        <f>SUM(C2924:C2937)</f>
        <v>17017.199999999997</v>
      </c>
      <c r="D2923" s="29">
        <f>SUM(D2924:D2937)</f>
        <v>0</v>
      </c>
      <c r="E2923" s="29">
        <f>SUM(E2924:E2937)</f>
        <v>0</v>
      </c>
      <c r="F2923" s="29">
        <f>SUM(F2924:F2937)</f>
        <v>17017.199999999997</v>
      </c>
      <c r="G2923" s="29">
        <f>SUM(G2924:G2937)</f>
        <v>0</v>
      </c>
    </row>
    <row r="2924" spans="1:7" ht="14.25" customHeight="1">
      <c r="A2924" s="38"/>
      <c r="B2924" s="36" t="s">
        <v>296</v>
      </c>
      <c r="C2924" s="29">
        <f aca="true" t="shared" si="230" ref="C2924:C2934">SUM(D2924:G2924)</f>
        <v>0</v>
      </c>
      <c r="D2924" s="29">
        <v>0</v>
      </c>
      <c r="E2924" s="29">
        <v>0</v>
      </c>
      <c r="F2924" s="29">
        <v>0</v>
      </c>
      <c r="G2924" s="29">
        <v>0</v>
      </c>
    </row>
    <row r="2925" spans="1:7" ht="14.25" customHeight="1">
      <c r="A2925" s="38"/>
      <c r="B2925" s="36" t="s">
        <v>220</v>
      </c>
      <c r="C2925" s="29">
        <f t="shared" si="230"/>
        <v>0</v>
      </c>
      <c r="D2925" s="29">
        <v>0</v>
      </c>
      <c r="E2925" s="29">
        <v>0</v>
      </c>
      <c r="F2925" s="29">
        <v>0</v>
      </c>
      <c r="G2925" s="29">
        <v>0</v>
      </c>
    </row>
    <row r="2926" spans="1:7" ht="14.25" customHeight="1">
      <c r="A2926" s="38"/>
      <c r="B2926" s="36" t="s">
        <v>221</v>
      </c>
      <c r="C2926" s="29">
        <f t="shared" si="230"/>
        <v>0</v>
      </c>
      <c r="D2926" s="29">
        <v>0</v>
      </c>
      <c r="E2926" s="29">
        <v>0</v>
      </c>
      <c r="F2926" s="29">
        <v>0</v>
      </c>
      <c r="G2926" s="29">
        <v>0</v>
      </c>
    </row>
    <row r="2927" spans="1:7" ht="14.25" customHeight="1">
      <c r="A2927" s="38"/>
      <c r="B2927" s="36" t="s">
        <v>222</v>
      </c>
      <c r="C2927" s="29">
        <f t="shared" si="230"/>
        <v>0</v>
      </c>
      <c r="D2927" s="29">
        <v>0</v>
      </c>
      <c r="E2927" s="29">
        <v>0</v>
      </c>
      <c r="F2927" s="29">
        <v>0</v>
      </c>
      <c r="G2927" s="29">
        <v>0</v>
      </c>
    </row>
    <row r="2928" spans="1:7" ht="14.25" customHeight="1">
      <c r="A2928" s="38"/>
      <c r="B2928" s="36" t="s">
        <v>223</v>
      </c>
      <c r="C2928" s="29">
        <f t="shared" si="230"/>
        <v>0</v>
      </c>
      <c r="D2928" s="29">
        <v>0</v>
      </c>
      <c r="E2928" s="29">
        <v>0</v>
      </c>
      <c r="F2928" s="29">
        <v>0</v>
      </c>
      <c r="G2928" s="29">
        <v>0</v>
      </c>
    </row>
    <row r="2929" spans="1:7" ht="14.25" customHeight="1">
      <c r="A2929" s="38"/>
      <c r="B2929" s="36" t="s">
        <v>224</v>
      </c>
      <c r="C2929" s="29">
        <f t="shared" si="230"/>
        <v>0</v>
      </c>
      <c r="D2929" s="29">
        <v>0</v>
      </c>
      <c r="E2929" s="29">
        <v>0</v>
      </c>
      <c r="F2929" s="29">
        <v>0</v>
      </c>
      <c r="G2929" s="29">
        <v>0</v>
      </c>
    </row>
    <row r="2930" spans="1:7" ht="14.25" customHeight="1">
      <c r="A2930" s="38"/>
      <c r="B2930" s="36" t="s">
        <v>9</v>
      </c>
      <c r="C2930" s="29">
        <f t="shared" si="230"/>
        <v>0</v>
      </c>
      <c r="D2930" s="29">
        <v>0</v>
      </c>
      <c r="E2930" s="29">
        <v>0</v>
      </c>
      <c r="F2930" s="29">
        <v>0</v>
      </c>
      <c r="G2930" s="29">
        <v>0</v>
      </c>
    </row>
    <row r="2931" spans="1:7" ht="14.25" customHeight="1">
      <c r="A2931" s="38"/>
      <c r="B2931" s="36" t="s">
        <v>10</v>
      </c>
      <c r="C2931" s="29">
        <f t="shared" si="230"/>
        <v>0</v>
      </c>
      <c r="D2931" s="29">
        <v>0</v>
      </c>
      <c r="E2931" s="29">
        <v>0</v>
      </c>
      <c r="F2931" s="29">
        <v>0</v>
      </c>
      <c r="G2931" s="29">
        <v>0</v>
      </c>
    </row>
    <row r="2932" spans="1:7" ht="14.25" customHeight="1">
      <c r="A2932" s="38"/>
      <c r="B2932" s="36" t="s">
        <v>11</v>
      </c>
      <c r="C2932" s="29">
        <f t="shared" si="230"/>
        <v>0</v>
      </c>
      <c r="D2932" s="29">
        <v>0</v>
      </c>
      <c r="E2932" s="29">
        <v>0</v>
      </c>
      <c r="F2932" s="29">
        <v>0</v>
      </c>
      <c r="G2932" s="29">
        <v>0</v>
      </c>
    </row>
    <row r="2933" spans="1:7" ht="14.25" customHeight="1">
      <c r="A2933" s="38"/>
      <c r="B2933" s="36" t="s">
        <v>585</v>
      </c>
      <c r="C2933" s="29">
        <f t="shared" si="230"/>
        <v>5367.9</v>
      </c>
      <c r="D2933" s="29">
        <v>0</v>
      </c>
      <c r="E2933" s="29">
        <v>0</v>
      </c>
      <c r="F2933" s="29">
        <v>5367.9</v>
      </c>
      <c r="G2933" s="29">
        <v>0</v>
      </c>
    </row>
    <row r="2934" spans="1:7" ht="14.25" customHeight="1">
      <c r="A2934" s="38"/>
      <c r="B2934" s="36" t="s">
        <v>586</v>
      </c>
      <c r="C2934" s="29">
        <f t="shared" si="230"/>
        <v>11649.3</v>
      </c>
      <c r="D2934" s="29">
        <v>0</v>
      </c>
      <c r="E2934" s="29">
        <v>0</v>
      </c>
      <c r="F2934" s="29">
        <v>11649.3</v>
      </c>
      <c r="G2934" s="29">
        <v>0</v>
      </c>
    </row>
    <row r="2935" spans="1:7" ht="14.25" customHeight="1">
      <c r="A2935" s="38"/>
      <c r="B2935" s="36" t="s">
        <v>587</v>
      </c>
      <c r="C2935" s="29">
        <f>SUM(D2935:G2935)</f>
        <v>0</v>
      </c>
      <c r="D2935" s="29">
        <v>0</v>
      </c>
      <c r="E2935" s="29">
        <v>0</v>
      </c>
      <c r="F2935" s="29">
        <v>0</v>
      </c>
      <c r="G2935" s="29">
        <v>0</v>
      </c>
    </row>
    <row r="2936" spans="1:7" ht="14.25" customHeight="1">
      <c r="A2936" s="38"/>
      <c r="B2936" s="36" t="s">
        <v>588</v>
      </c>
      <c r="C2936" s="29">
        <f>SUM(D2936:G2936)</f>
        <v>0</v>
      </c>
      <c r="D2936" s="29">
        <v>0</v>
      </c>
      <c r="E2936" s="29">
        <v>0</v>
      </c>
      <c r="F2936" s="29">
        <v>0</v>
      </c>
      <c r="G2936" s="29">
        <v>0</v>
      </c>
    </row>
    <row r="2937" spans="1:7" ht="14.25" customHeight="1">
      <c r="A2937" s="39"/>
      <c r="B2937" s="36" t="s">
        <v>589</v>
      </c>
      <c r="C2937" s="29">
        <f>SUM(D2937:G2937)</f>
        <v>0</v>
      </c>
      <c r="D2937" s="29">
        <v>0</v>
      </c>
      <c r="E2937" s="29">
        <v>0</v>
      </c>
      <c r="F2937" s="29">
        <v>0</v>
      </c>
      <c r="G2937" s="29">
        <v>0</v>
      </c>
    </row>
    <row r="2938" spans="1:7" s="3" customFormat="1" ht="33" customHeight="1">
      <c r="A2938" s="43" t="s">
        <v>394</v>
      </c>
      <c r="B2938" s="44" t="s">
        <v>166</v>
      </c>
      <c r="C2938" s="29">
        <f>SUM(C2939:C2952)</f>
        <v>1295.1</v>
      </c>
      <c r="D2938" s="29">
        <f>SUM(D2939:D2952)</f>
        <v>0</v>
      </c>
      <c r="E2938" s="29">
        <f>SUM(E2939:E2952)</f>
        <v>0</v>
      </c>
      <c r="F2938" s="29">
        <f>SUM(F2939:F2952)</f>
        <v>1295.1</v>
      </c>
      <c r="G2938" s="29">
        <f>SUM(G2939:G2952)</f>
        <v>0</v>
      </c>
    </row>
    <row r="2939" spans="1:7" ht="15" customHeight="1">
      <c r="A2939" s="38"/>
      <c r="B2939" s="36" t="s">
        <v>296</v>
      </c>
      <c r="C2939" s="29">
        <f aca="true" t="shared" si="231" ref="C2939:C2949">SUM(D2939:G2939)</f>
        <v>0</v>
      </c>
      <c r="D2939" s="29">
        <v>0</v>
      </c>
      <c r="E2939" s="29">
        <v>0</v>
      </c>
      <c r="F2939" s="29">
        <v>0</v>
      </c>
      <c r="G2939" s="29">
        <v>0</v>
      </c>
    </row>
    <row r="2940" spans="1:7" ht="15" customHeight="1">
      <c r="A2940" s="38"/>
      <c r="B2940" s="36" t="s">
        <v>220</v>
      </c>
      <c r="C2940" s="29">
        <f t="shared" si="231"/>
        <v>0</v>
      </c>
      <c r="D2940" s="29">
        <v>0</v>
      </c>
      <c r="E2940" s="29">
        <v>0</v>
      </c>
      <c r="F2940" s="29">
        <v>0</v>
      </c>
      <c r="G2940" s="29">
        <v>0</v>
      </c>
    </row>
    <row r="2941" spans="1:7" ht="15" customHeight="1">
      <c r="A2941" s="38"/>
      <c r="B2941" s="36" t="s">
        <v>221</v>
      </c>
      <c r="C2941" s="29">
        <f t="shared" si="231"/>
        <v>1295.1</v>
      </c>
      <c r="D2941" s="29">
        <v>0</v>
      </c>
      <c r="E2941" s="29">
        <v>0</v>
      </c>
      <c r="F2941" s="29">
        <v>1295.1</v>
      </c>
      <c r="G2941" s="29">
        <v>0</v>
      </c>
    </row>
    <row r="2942" spans="1:7" ht="15" customHeight="1">
      <c r="A2942" s="38"/>
      <c r="B2942" s="36" t="s">
        <v>222</v>
      </c>
      <c r="C2942" s="29">
        <f t="shared" si="231"/>
        <v>0</v>
      </c>
      <c r="D2942" s="29">
        <v>0</v>
      </c>
      <c r="E2942" s="29">
        <v>0</v>
      </c>
      <c r="F2942" s="29">
        <v>0</v>
      </c>
      <c r="G2942" s="29">
        <v>0</v>
      </c>
    </row>
    <row r="2943" spans="1:7" ht="15" customHeight="1">
      <c r="A2943" s="38"/>
      <c r="B2943" s="36" t="s">
        <v>223</v>
      </c>
      <c r="C2943" s="29">
        <f t="shared" si="231"/>
        <v>0</v>
      </c>
      <c r="D2943" s="29">
        <v>0</v>
      </c>
      <c r="E2943" s="29">
        <v>0</v>
      </c>
      <c r="F2943" s="29">
        <v>0</v>
      </c>
      <c r="G2943" s="29">
        <v>0</v>
      </c>
    </row>
    <row r="2944" spans="1:7" ht="15" customHeight="1">
      <c r="A2944" s="38"/>
      <c r="B2944" s="36" t="s">
        <v>224</v>
      </c>
      <c r="C2944" s="29">
        <f t="shared" si="231"/>
        <v>0</v>
      </c>
      <c r="D2944" s="29">
        <v>0</v>
      </c>
      <c r="E2944" s="29">
        <v>0</v>
      </c>
      <c r="F2944" s="29">
        <v>0</v>
      </c>
      <c r="G2944" s="29">
        <v>0</v>
      </c>
    </row>
    <row r="2945" spans="1:7" ht="15" customHeight="1">
      <c r="A2945" s="38"/>
      <c r="B2945" s="36" t="s">
        <v>9</v>
      </c>
      <c r="C2945" s="29">
        <f t="shared" si="231"/>
        <v>0</v>
      </c>
      <c r="D2945" s="29">
        <v>0</v>
      </c>
      <c r="E2945" s="29">
        <v>0</v>
      </c>
      <c r="F2945" s="29">
        <v>0</v>
      </c>
      <c r="G2945" s="29">
        <v>0</v>
      </c>
    </row>
    <row r="2946" spans="1:7" ht="15" customHeight="1">
      <c r="A2946" s="38"/>
      <c r="B2946" s="36" t="s">
        <v>10</v>
      </c>
      <c r="C2946" s="29">
        <f t="shared" si="231"/>
        <v>0</v>
      </c>
      <c r="D2946" s="29">
        <v>0</v>
      </c>
      <c r="E2946" s="29">
        <v>0</v>
      </c>
      <c r="F2946" s="29">
        <v>0</v>
      </c>
      <c r="G2946" s="29">
        <v>0</v>
      </c>
    </row>
    <row r="2947" spans="1:7" ht="15" customHeight="1">
      <c r="A2947" s="38"/>
      <c r="B2947" s="36" t="s">
        <v>11</v>
      </c>
      <c r="C2947" s="29">
        <f t="shared" si="231"/>
        <v>0</v>
      </c>
      <c r="D2947" s="29">
        <v>0</v>
      </c>
      <c r="E2947" s="29">
        <v>0</v>
      </c>
      <c r="F2947" s="29">
        <v>0</v>
      </c>
      <c r="G2947" s="29">
        <v>0</v>
      </c>
    </row>
    <row r="2948" spans="1:7" ht="15" customHeight="1">
      <c r="A2948" s="38"/>
      <c r="B2948" s="36" t="s">
        <v>585</v>
      </c>
      <c r="C2948" s="29">
        <f t="shared" si="231"/>
        <v>0</v>
      </c>
      <c r="D2948" s="29">
        <v>0</v>
      </c>
      <c r="E2948" s="29">
        <v>0</v>
      </c>
      <c r="F2948" s="29">
        <v>0</v>
      </c>
      <c r="G2948" s="29">
        <v>0</v>
      </c>
    </row>
    <row r="2949" spans="1:7" ht="15" customHeight="1">
      <c r="A2949" s="38"/>
      <c r="B2949" s="36" t="s">
        <v>586</v>
      </c>
      <c r="C2949" s="29">
        <f t="shared" si="231"/>
        <v>0</v>
      </c>
      <c r="D2949" s="29">
        <v>0</v>
      </c>
      <c r="E2949" s="29">
        <v>0</v>
      </c>
      <c r="F2949" s="29">
        <v>0</v>
      </c>
      <c r="G2949" s="29">
        <v>0</v>
      </c>
    </row>
    <row r="2950" spans="1:7" ht="15" customHeight="1">
      <c r="A2950" s="38"/>
      <c r="B2950" s="36" t="s">
        <v>587</v>
      </c>
      <c r="C2950" s="29">
        <f>SUM(D2950:G2950)</f>
        <v>0</v>
      </c>
      <c r="D2950" s="29">
        <v>0</v>
      </c>
      <c r="E2950" s="29">
        <v>0</v>
      </c>
      <c r="F2950" s="29">
        <v>0</v>
      </c>
      <c r="G2950" s="29">
        <v>0</v>
      </c>
    </row>
    <row r="2951" spans="1:7" ht="15" customHeight="1">
      <c r="A2951" s="38"/>
      <c r="B2951" s="36" t="s">
        <v>588</v>
      </c>
      <c r="C2951" s="29">
        <f>SUM(D2951:G2951)</f>
        <v>0</v>
      </c>
      <c r="D2951" s="29">
        <v>0</v>
      </c>
      <c r="E2951" s="29">
        <v>0</v>
      </c>
      <c r="F2951" s="29">
        <v>0</v>
      </c>
      <c r="G2951" s="29">
        <v>0</v>
      </c>
    </row>
    <row r="2952" spans="1:7" ht="15" customHeight="1">
      <c r="A2952" s="39"/>
      <c r="B2952" s="36" t="s">
        <v>589</v>
      </c>
      <c r="C2952" s="29">
        <f>SUM(D2952:G2952)</f>
        <v>0</v>
      </c>
      <c r="D2952" s="29">
        <v>0</v>
      </c>
      <c r="E2952" s="29">
        <v>0</v>
      </c>
      <c r="F2952" s="29">
        <v>0</v>
      </c>
      <c r="G2952" s="29">
        <v>0</v>
      </c>
    </row>
    <row r="2953" spans="1:7" s="3" customFormat="1" ht="19.5" customHeight="1">
      <c r="A2953" s="43" t="s">
        <v>395</v>
      </c>
      <c r="B2953" s="44" t="s">
        <v>570</v>
      </c>
      <c r="C2953" s="133"/>
      <c r="D2953" s="133"/>
      <c r="E2953" s="133"/>
      <c r="F2953" s="133"/>
      <c r="G2953" s="133"/>
    </row>
    <row r="2954" spans="1:7" ht="15" customHeight="1" hidden="1">
      <c r="A2954" s="38"/>
      <c r="B2954" s="36" t="s">
        <v>296</v>
      </c>
      <c r="C2954" s="29"/>
      <c r="D2954" s="29"/>
      <c r="E2954" s="29"/>
      <c r="F2954" s="29"/>
      <c r="G2954" s="29"/>
    </row>
    <row r="2955" spans="1:7" ht="15" customHeight="1" hidden="1">
      <c r="A2955" s="38"/>
      <c r="B2955" s="36" t="s">
        <v>220</v>
      </c>
      <c r="C2955" s="29"/>
      <c r="D2955" s="29"/>
      <c r="E2955" s="29"/>
      <c r="F2955" s="29"/>
      <c r="G2955" s="29"/>
    </row>
    <row r="2956" spans="1:7" ht="15" customHeight="1" hidden="1">
      <c r="A2956" s="38"/>
      <c r="B2956" s="36" t="s">
        <v>221</v>
      </c>
      <c r="C2956" s="29"/>
      <c r="D2956" s="29"/>
      <c r="E2956" s="29"/>
      <c r="F2956" s="29"/>
      <c r="G2956" s="29"/>
    </row>
    <row r="2957" spans="1:7" ht="15" customHeight="1" hidden="1">
      <c r="A2957" s="38"/>
      <c r="B2957" s="36" t="s">
        <v>222</v>
      </c>
      <c r="C2957" s="29"/>
      <c r="D2957" s="29"/>
      <c r="E2957" s="29"/>
      <c r="F2957" s="29"/>
      <c r="G2957" s="29"/>
    </row>
    <row r="2958" spans="1:7" ht="15" customHeight="1" hidden="1">
      <c r="A2958" s="38"/>
      <c r="B2958" s="36" t="s">
        <v>223</v>
      </c>
      <c r="C2958" s="29"/>
      <c r="D2958" s="29"/>
      <c r="E2958" s="29"/>
      <c r="F2958" s="29"/>
      <c r="G2958" s="29"/>
    </row>
    <row r="2959" spans="1:7" ht="15" customHeight="1" hidden="1">
      <c r="A2959" s="38"/>
      <c r="B2959" s="36" t="s">
        <v>224</v>
      </c>
      <c r="C2959" s="29"/>
      <c r="D2959" s="29"/>
      <c r="E2959" s="29"/>
      <c r="F2959" s="29"/>
      <c r="G2959" s="29"/>
    </row>
    <row r="2960" spans="1:7" ht="15" customHeight="1" hidden="1">
      <c r="A2960" s="38"/>
      <c r="B2960" s="36" t="s">
        <v>9</v>
      </c>
      <c r="C2960" s="29"/>
      <c r="D2960" s="29"/>
      <c r="E2960" s="29"/>
      <c r="F2960" s="29"/>
      <c r="G2960" s="29"/>
    </row>
    <row r="2961" spans="1:7" ht="15" customHeight="1" hidden="1">
      <c r="A2961" s="38"/>
      <c r="B2961" s="36" t="s">
        <v>10</v>
      </c>
      <c r="C2961" s="29"/>
      <c r="D2961" s="29"/>
      <c r="E2961" s="29"/>
      <c r="F2961" s="29"/>
      <c r="G2961" s="29"/>
    </row>
    <row r="2962" spans="1:7" ht="15" customHeight="1" hidden="1">
      <c r="A2962" s="39"/>
      <c r="B2962" s="36" t="s">
        <v>11</v>
      </c>
      <c r="C2962" s="29"/>
      <c r="D2962" s="29"/>
      <c r="E2962" s="29"/>
      <c r="F2962" s="29"/>
      <c r="G2962" s="29"/>
    </row>
    <row r="2963" spans="1:7" ht="15" customHeight="1" hidden="1">
      <c r="A2963" s="38"/>
      <c r="B2963" s="36" t="s">
        <v>585</v>
      </c>
      <c r="C2963" s="29">
        <f>SUM(D2963:G2963)</f>
        <v>0</v>
      </c>
      <c r="D2963" s="29">
        <v>0</v>
      </c>
      <c r="E2963" s="29">
        <v>0</v>
      </c>
      <c r="F2963" s="29">
        <v>0</v>
      </c>
      <c r="G2963" s="29">
        <v>0</v>
      </c>
    </row>
    <row r="2964" spans="1:7" ht="15" customHeight="1" hidden="1">
      <c r="A2964" s="38"/>
      <c r="B2964" s="36" t="s">
        <v>586</v>
      </c>
      <c r="C2964" s="29">
        <f>SUM(D2964:G2964)</f>
        <v>0</v>
      </c>
      <c r="D2964" s="29">
        <v>0</v>
      </c>
      <c r="E2964" s="29">
        <v>0</v>
      </c>
      <c r="F2964" s="29">
        <v>0</v>
      </c>
      <c r="G2964" s="29">
        <v>0</v>
      </c>
    </row>
    <row r="2965" spans="1:7" ht="15" customHeight="1" hidden="1">
      <c r="A2965" s="38"/>
      <c r="B2965" s="36" t="s">
        <v>587</v>
      </c>
      <c r="C2965" s="29">
        <f>SUM(D2965:G2965)</f>
        <v>0</v>
      </c>
      <c r="D2965" s="29">
        <v>0</v>
      </c>
      <c r="E2965" s="29">
        <v>0</v>
      </c>
      <c r="F2965" s="29">
        <v>0</v>
      </c>
      <c r="G2965" s="29">
        <v>0</v>
      </c>
    </row>
    <row r="2966" spans="1:7" ht="15" customHeight="1" hidden="1">
      <c r="A2966" s="38"/>
      <c r="B2966" s="36" t="s">
        <v>588</v>
      </c>
      <c r="C2966" s="29">
        <f>SUM(D2966:G2966)</f>
        <v>0</v>
      </c>
      <c r="D2966" s="29">
        <v>0</v>
      </c>
      <c r="E2966" s="29">
        <v>0</v>
      </c>
      <c r="F2966" s="29">
        <v>0</v>
      </c>
      <c r="G2966" s="29">
        <v>0</v>
      </c>
    </row>
    <row r="2967" spans="1:7" ht="15" customHeight="1" hidden="1">
      <c r="A2967" s="39"/>
      <c r="B2967" s="36" t="s">
        <v>589</v>
      </c>
      <c r="C2967" s="29">
        <f>SUM(D2967:G2967)</f>
        <v>0</v>
      </c>
      <c r="D2967" s="29">
        <v>0</v>
      </c>
      <c r="E2967" s="29">
        <v>0</v>
      </c>
      <c r="F2967" s="29">
        <v>0</v>
      </c>
      <c r="G2967" s="29">
        <v>0</v>
      </c>
    </row>
    <row r="2968" spans="1:7" s="3" customFormat="1" ht="17.25" customHeight="1">
      <c r="A2968" s="43" t="s">
        <v>85</v>
      </c>
      <c r="B2968" s="44" t="s">
        <v>650</v>
      </c>
      <c r="C2968" s="29">
        <f>SUM(C2969:C2982)</f>
        <v>27490.7</v>
      </c>
      <c r="D2968" s="29">
        <f>SUM(D2969:D2982)</f>
        <v>17205.2</v>
      </c>
      <c r="E2968" s="29">
        <f>SUM(E2969:E2982)</f>
        <v>0</v>
      </c>
      <c r="F2968" s="29">
        <f>SUM(F2969:F2982)</f>
        <v>10285.5</v>
      </c>
      <c r="G2968" s="29">
        <f>SUM(G2969:G2982)</f>
        <v>0</v>
      </c>
    </row>
    <row r="2969" spans="1:7" ht="15" customHeight="1">
      <c r="A2969" s="38"/>
      <c r="B2969" s="36" t="s">
        <v>296</v>
      </c>
      <c r="C2969" s="29">
        <f aca="true" t="shared" si="232" ref="C2969:C2979">SUM(D2969:G2969)</f>
        <v>10428</v>
      </c>
      <c r="D2969" s="29">
        <v>10428</v>
      </c>
      <c r="E2969" s="29">
        <v>0</v>
      </c>
      <c r="F2969" s="29">
        <v>0</v>
      </c>
      <c r="G2969" s="29">
        <v>0</v>
      </c>
    </row>
    <row r="2970" spans="1:7" ht="15" customHeight="1">
      <c r="A2970" s="38"/>
      <c r="B2970" s="36" t="s">
        <v>220</v>
      </c>
      <c r="C2970" s="29">
        <f t="shared" si="232"/>
        <v>7168.7</v>
      </c>
      <c r="D2970" s="29">
        <v>6777.2</v>
      </c>
      <c r="E2970" s="29">
        <v>0</v>
      </c>
      <c r="F2970" s="29">
        <v>391.5</v>
      </c>
      <c r="G2970" s="29">
        <v>0</v>
      </c>
    </row>
    <row r="2971" spans="1:7" ht="15" customHeight="1">
      <c r="A2971" s="38"/>
      <c r="B2971" s="36" t="s">
        <v>221</v>
      </c>
      <c r="C2971" s="29">
        <f t="shared" si="232"/>
        <v>0</v>
      </c>
      <c r="D2971" s="29">
        <v>0</v>
      </c>
      <c r="E2971" s="29">
        <v>0</v>
      </c>
      <c r="F2971" s="29">
        <v>0</v>
      </c>
      <c r="G2971" s="29">
        <v>0</v>
      </c>
    </row>
    <row r="2972" spans="1:7" ht="15" customHeight="1">
      <c r="A2972" s="38"/>
      <c r="B2972" s="36" t="s">
        <v>222</v>
      </c>
      <c r="C2972" s="29">
        <f t="shared" si="232"/>
        <v>0</v>
      </c>
      <c r="D2972" s="29">
        <v>0</v>
      </c>
      <c r="E2972" s="29">
        <v>0</v>
      </c>
      <c r="F2972" s="29">
        <v>0</v>
      </c>
      <c r="G2972" s="29">
        <v>0</v>
      </c>
    </row>
    <row r="2973" spans="1:7" ht="15" customHeight="1">
      <c r="A2973" s="38"/>
      <c r="B2973" s="36" t="s">
        <v>223</v>
      </c>
      <c r="C2973" s="29">
        <f t="shared" si="232"/>
        <v>0</v>
      </c>
      <c r="D2973" s="29">
        <v>0</v>
      </c>
      <c r="E2973" s="29">
        <v>0</v>
      </c>
      <c r="F2973" s="29">
        <v>0</v>
      </c>
      <c r="G2973" s="29">
        <v>0</v>
      </c>
    </row>
    <row r="2974" spans="1:7" ht="15" customHeight="1">
      <c r="A2974" s="38"/>
      <c r="B2974" s="36" t="s">
        <v>224</v>
      </c>
      <c r="C2974" s="29">
        <f t="shared" si="232"/>
        <v>0</v>
      </c>
      <c r="D2974" s="29">
        <v>0</v>
      </c>
      <c r="E2974" s="29">
        <v>0</v>
      </c>
      <c r="F2974" s="29">
        <v>0</v>
      </c>
      <c r="G2974" s="29">
        <v>0</v>
      </c>
    </row>
    <row r="2975" spans="1:7" ht="15" customHeight="1">
      <c r="A2975" s="38"/>
      <c r="B2975" s="36" t="s">
        <v>9</v>
      </c>
      <c r="C2975" s="29">
        <f t="shared" si="232"/>
        <v>0</v>
      </c>
      <c r="D2975" s="29">
        <v>0</v>
      </c>
      <c r="E2975" s="29">
        <v>0</v>
      </c>
      <c r="F2975" s="29">
        <v>0</v>
      </c>
      <c r="G2975" s="29">
        <v>0</v>
      </c>
    </row>
    <row r="2976" spans="1:7" ht="15" customHeight="1">
      <c r="A2976" s="38"/>
      <c r="B2976" s="36" t="s">
        <v>10</v>
      </c>
      <c r="C2976" s="29">
        <f t="shared" si="232"/>
        <v>0</v>
      </c>
      <c r="D2976" s="29">
        <v>0</v>
      </c>
      <c r="E2976" s="29">
        <v>0</v>
      </c>
      <c r="F2976" s="29">
        <v>0</v>
      </c>
      <c r="G2976" s="29">
        <v>0</v>
      </c>
    </row>
    <row r="2977" spans="1:7" ht="15" customHeight="1">
      <c r="A2977" s="38"/>
      <c r="B2977" s="36" t="s">
        <v>11</v>
      </c>
      <c r="C2977" s="29">
        <f t="shared" si="232"/>
        <v>0</v>
      </c>
      <c r="D2977" s="29">
        <v>0</v>
      </c>
      <c r="E2977" s="29">
        <v>0</v>
      </c>
      <c r="F2977" s="29">
        <v>0</v>
      </c>
      <c r="G2977" s="29">
        <v>0</v>
      </c>
    </row>
    <row r="2978" spans="1:7" ht="15" customHeight="1">
      <c r="A2978" s="38"/>
      <c r="B2978" s="36" t="s">
        <v>585</v>
      </c>
      <c r="C2978" s="29">
        <f t="shared" si="232"/>
        <v>2194</v>
      </c>
      <c r="D2978" s="29">
        <v>0</v>
      </c>
      <c r="E2978" s="29">
        <v>0</v>
      </c>
      <c r="F2978" s="29">
        <v>2194</v>
      </c>
      <c r="G2978" s="29">
        <v>0</v>
      </c>
    </row>
    <row r="2979" spans="1:7" ht="15" customHeight="1">
      <c r="A2979" s="38"/>
      <c r="B2979" s="36" t="s">
        <v>586</v>
      </c>
      <c r="C2979" s="29">
        <f t="shared" si="232"/>
        <v>2700</v>
      </c>
      <c r="D2979" s="29">
        <v>0</v>
      </c>
      <c r="E2979" s="29">
        <v>0</v>
      </c>
      <c r="F2979" s="29">
        <f>650+2050</f>
        <v>2700</v>
      </c>
      <c r="G2979" s="29">
        <v>0</v>
      </c>
    </row>
    <row r="2980" spans="1:7" ht="15" customHeight="1">
      <c r="A2980" s="38"/>
      <c r="B2980" s="36" t="s">
        <v>587</v>
      </c>
      <c r="C2980" s="29">
        <f>SUM(D2980:G2980)</f>
        <v>620</v>
      </c>
      <c r="D2980" s="29">
        <v>0</v>
      </c>
      <c r="E2980" s="29">
        <v>0</v>
      </c>
      <c r="F2980" s="29">
        <v>620</v>
      </c>
      <c r="G2980" s="29">
        <v>0</v>
      </c>
    </row>
    <row r="2981" spans="1:7" ht="15" customHeight="1">
      <c r="A2981" s="38"/>
      <c r="B2981" s="36" t="s">
        <v>588</v>
      </c>
      <c r="C2981" s="29">
        <f>SUM(D2981:G2981)</f>
        <v>3780</v>
      </c>
      <c r="D2981" s="29">
        <v>0</v>
      </c>
      <c r="E2981" s="29">
        <v>0</v>
      </c>
      <c r="F2981" s="29">
        <v>3780</v>
      </c>
      <c r="G2981" s="29">
        <v>0</v>
      </c>
    </row>
    <row r="2982" spans="1:7" ht="15" customHeight="1">
      <c r="A2982" s="39"/>
      <c r="B2982" s="36" t="s">
        <v>589</v>
      </c>
      <c r="C2982" s="29">
        <f>SUM(D2982:G2982)</f>
        <v>600</v>
      </c>
      <c r="D2982" s="29">
        <v>0</v>
      </c>
      <c r="E2982" s="29">
        <v>0</v>
      </c>
      <c r="F2982" s="29">
        <v>600</v>
      </c>
      <c r="G2982" s="29">
        <v>0</v>
      </c>
    </row>
    <row r="2983" spans="1:7" s="3" customFormat="1" ht="17.25" customHeight="1">
      <c r="A2983" s="43" t="s">
        <v>206</v>
      </c>
      <c r="B2983" s="44" t="s">
        <v>573</v>
      </c>
      <c r="C2983" s="133"/>
      <c r="D2983" s="133"/>
      <c r="E2983" s="133"/>
      <c r="F2983" s="133"/>
      <c r="G2983" s="133"/>
    </row>
    <row r="2984" spans="1:7" ht="15" customHeight="1" hidden="1">
      <c r="A2984" s="38"/>
      <c r="B2984" s="36" t="s">
        <v>296</v>
      </c>
      <c r="C2984" s="29"/>
      <c r="D2984" s="29"/>
      <c r="E2984" s="29"/>
      <c r="F2984" s="29"/>
      <c r="G2984" s="29"/>
    </row>
    <row r="2985" spans="1:7" ht="15" customHeight="1" hidden="1">
      <c r="A2985" s="38"/>
      <c r="B2985" s="36" t="s">
        <v>220</v>
      </c>
      <c r="C2985" s="29"/>
      <c r="D2985" s="29"/>
      <c r="E2985" s="29"/>
      <c r="F2985" s="29"/>
      <c r="G2985" s="29"/>
    </row>
    <row r="2986" spans="1:7" ht="15" customHeight="1" hidden="1">
      <c r="A2986" s="38"/>
      <c r="B2986" s="36" t="s">
        <v>221</v>
      </c>
      <c r="C2986" s="29"/>
      <c r="D2986" s="29"/>
      <c r="E2986" s="29"/>
      <c r="F2986" s="29"/>
      <c r="G2986" s="29"/>
    </row>
    <row r="2987" spans="1:7" ht="15" customHeight="1" hidden="1">
      <c r="A2987" s="38"/>
      <c r="B2987" s="36" t="s">
        <v>222</v>
      </c>
      <c r="C2987" s="29"/>
      <c r="D2987" s="29"/>
      <c r="E2987" s="29"/>
      <c r="F2987" s="29"/>
      <c r="G2987" s="29"/>
    </row>
    <row r="2988" spans="1:7" ht="15" customHeight="1" hidden="1">
      <c r="A2988" s="38"/>
      <c r="B2988" s="36" t="s">
        <v>223</v>
      </c>
      <c r="C2988" s="29"/>
      <c r="D2988" s="29"/>
      <c r="E2988" s="29"/>
      <c r="F2988" s="29"/>
      <c r="G2988" s="29"/>
    </row>
    <row r="2989" spans="1:7" ht="15" customHeight="1" hidden="1">
      <c r="A2989" s="38"/>
      <c r="B2989" s="36" t="s">
        <v>224</v>
      </c>
      <c r="C2989" s="29"/>
      <c r="D2989" s="29"/>
      <c r="E2989" s="29"/>
      <c r="F2989" s="29"/>
      <c r="G2989" s="29"/>
    </row>
    <row r="2990" spans="1:7" ht="15" customHeight="1" hidden="1">
      <c r="A2990" s="38"/>
      <c r="B2990" s="36" t="s">
        <v>9</v>
      </c>
      <c r="C2990" s="29"/>
      <c r="D2990" s="29"/>
      <c r="E2990" s="29"/>
      <c r="F2990" s="29"/>
      <c r="G2990" s="29"/>
    </row>
    <row r="2991" spans="1:7" ht="15" customHeight="1" hidden="1">
      <c r="A2991" s="38"/>
      <c r="B2991" s="36" t="s">
        <v>10</v>
      </c>
      <c r="C2991" s="29"/>
      <c r="D2991" s="29"/>
      <c r="E2991" s="29"/>
      <c r="F2991" s="29"/>
      <c r="G2991" s="29"/>
    </row>
    <row r="2992" spans="1:7" ht="15" customHeight="1" hidden="1">
      <c r="A2992" s="39"/>
      <c r="B2992" s="36" t="s">
        <v>11</v>
      </c>
      <c r="C2992" s="29"/>
      <c r="D2992" s="29"/>
      <c r="E2992" s="29"/>
      <c r="F2992" s="29"/>
      <c r="G2992" s="29"/>
    </row>
    <row r="2993" spans="1:7" ht="15" customHeight="1" hidden="1">
      <c r="A2993" s="38"/>
      <c r="B2993" s="36" t="s">
        <v>585</v>
      </c>
      <c r="C2993" s="29">
        <f>SUM(D2993:G2993)</f>
        <v>0</v>
      </c>
      <c r="D2993" s="29">
        <v>0</v>
      </c>
      <c r="E2993" s="29">
        <v>0</v>
      </c>
      <c r="F2993" s="29">
        <v>0</v>
      </c>
      <c r="G2993" s="29">
        <v>0</v>
      </c>
    </row>
    <row r="2994" spans="1:7" ht="15" customHeight="1" hidden="1">
      <c r="A2994" s="38"/>
      <c r="B2994" s="36" t="s">
        <v>586</v>
      </c>
      <c r="C2994" s="29">
        <f>SUM(D2994:G2994)</f>
        <v>0</v>
      </c>
      <c r="D2994" s="29">
        <v>0</v>
      </c>
      <c r="E2994" s="29">
        <v>0</v>
      </c>
      <c r="F2994" s="29">
        <v>0</v>
      </c>
      <c r="G2994" s="29">
        <v>0</v>
      </c>
    </row>
    <row r="2995" spans="1:7" ht="15" customHeight="1" hidden="1">
      <c r="A2995" s="38"/>
      <c r="B2995" s="36" t="s">
        <v>587</v>
      </c>
      <c r="C2995" s="29">
        <f>SUM(D2995:G2995)</f>
        <v>0</v>
      </c>
      <c r="D2995" s="29">
        <v>0</v>
      </c>
      <c r="E2995" s="29">
        <v>0</v>
      </c>
      <c r="F2995" s="29">
        <v>0</v>
      </c>
      <c r="G2995" s="29">
        <v>0</v>
      </c>
    </row>
    <row r="2996" spans="1:7" ht="15" customHeight="1" hidden="1">
      <c r="A2996" s="38"/>
      <c r="B2996" s="36" t="s">
        <v>588</v>
      </c>
      <c r="C2996" s="29">
        <f>SUM(D2996:G2996)</f>
        <v>0</v>
      </c>
      <c r="D2996" s="29">
        <v>0</v>
      </c>
      <c r="E2996" s="29">
        <v>0</v>
      </c>
      <c r="F2996" s="29">
        <v>0</v>
      </c>
      <c r="G2996" s="29">
        <v>0</v>
      </c>
    </row>
    <row r="2997" spans="1:7" ht="15" customHeight="1" hidden="1">
      <c r="A2997" s="39"/>
      <c r="B2997" s="36" t="s">
        <v>589</v>
      </c>
      <c r="C2997" s="29">
        <f>SUM(D2997:G2997)</f>
        <v>0</v>
      </c>
      <c r="D2997" s="29">
        <v>0</v>
      </c>
      <c r="E2997" s="29">
        <v>0</v>
      </c>
      <c r="F2997" s="29">
        <v>0</v>
      </c>
      <c r="G2997" s="29">
        <v>0</v>
      </c>
    </row>
    <row r="2998" spans="1:7" s="3" customFormat="1" ht="31.5" customHeight="1">
      <c r="A2998" s="43" t="s">
        <v>86</v>
      </c>
      <c r="B2998" s="44" t="s">
        <v>246</v>
      </c>
      <c r="C2998" s="29">
        <f>SUM(C2999:C3012)</f>
        <v>57186.1</v>
      </c>
      <c r="D2998" s="29">
        <f>SUM(D2999:D3012)</f>
        <v>56740</v>
      </c>
      <c r="E2998" s="29">
        <f>SUM(E2999:E3012)</f>
        <v>0</v>
      </c>
      <c r="F2998" s="29">
        <f>SUM(F2999:F3012)</f>
        <v>446.1</v>
      </c>
      <c r="G2998" s="29">
        <f>SUM(G2999:G3012)</f>
        <v>0</v>
      </c>
    </row>
    <row r="2999" spans="1:7" ht="15" customHeight="1">
      <c r="A2999" s="38"/>
      <c r="B2999" s="36" t="s">
        <v>296</v>
      </c>
      <c r="C2999" s="29">
        <f aca="true" t="shared" si="233" ref="C2999:C3009">SUM(D2999:G2999)</f>
        <v>31024.1</v>
      </c>
      <c r="D2999" s="29">
        <v>31000</v>
      </c>
      <c r="E2999" s="29">
        <v>0</v>
      </c>
      <c r="F2999" s="29">
        <v>24.1</v>
      </c>
      <c r="G2999" s="29">
        <v>0</v>
      </c>
    </row>
    <row r="3000" spans="1:7" ht="15" customHeight="1">
      <c r="A3000" s="38"/>
      <c r="B3000" s="36" t="s">
        <v>220</v>
      </c>
      <c r="C3000" s="29">
        <f t="shared" si="233"/>
        <v>26162</v>
      </c>
      <c r="D3000" s="29">
        <v>25740</v>
      </c>
      <c r="E3000" s="29">
        <v>0</v>
      </c>
      <c r="F3000" s="29">
        <v>422</v>
      </c>
      <c r="G3000" s="29">
        <v>0</v>
      </c>
    </row>
    <row r="3001" spans="1:7" ht="15" customHeight="1">
      <c r="A3001" s="38"/>
      <c r="B3001" s="36" t="s">
        <v>221</v>
      </c>
      <c r="C3001" s="29">
        <f t="shared" si="233"/>
        <v>0</v>
      </c>
      <c r="D3001" s="29">
        <v>0</v>
      </c>
      <c r="E3001" s="29">
        <v>0</v>
      </c>
      <c r="F3001" s="29">
        <v>0</v>
      </c>
      <c r="G3001" s="29">
        <v>0</v>
      </c>
    </row>
    <row r="3002" spans="1:7" ht="15" customHeight="1">
      <c r="A3002" s="38"/>
      <c r="B3002" s="36" t="s">
        <v>222</v>
      </c>
      <c r="C3002" s="29">
        <f t="shared" si="233"/>
        <v>0</v>
      </c>
      <c r="D3002" s="29">
        <v>0</v>
      </c>
      <c r="E3002" s="29">
        <v>0</v>
      </c>
      <c r="F3002" s="29">
        <v>0</v>
      </c>
      <c r="G3002" s="29">
        <v>0</v>
      </c>
    </row>
    <row r="3003" spans="1:7" ht="15" customHeight="1">
      <c r="A3003" s="38"/>
      <c r="B3003" s="36" t="s">
        <v>223</v>
      </c>
      <c r="C3003" s="29">
        <f t="shared" si="233"/>
        <v>0</v>
      </c>
      <c r="D3003" s="29">
        <v>0</v>
      </c>
      <c r="E3003" s="29">
        <v>0</v>
      </c>
      <c r="F3003" s="29">
        <v>0</v>
      </c>
      <c r="G3003" s="29">
        <v>0</v>
      </c>
    </row>
    <row r="3004" spans="1:7" ht="15" customHeight="1">
      <c r="A3004" s="38"/>
      <c r="B3004" s="36" t="s">
        <v>224</v>
      </c>
      <c r="C3004" s="29">
        <f t="shared" si="233"/>
        <v>0</v>
      </c>
      <c r="D3004" s="29">
        <v>0</v>
      </c>
      <c r="E3004" s="29">
        <v>0</v>
      </c>
      <c r="F3004" s="29">
        <v>0</v>
      </c>
      <c r="G3004" s="29">
        <v>0</v>
      </c>
    </row>
    <row r="3005" spans="1:7" ht="15" customHeight="1">
      <c r="A3005" s="38"/>
      <c r="B3005" s="36" t="s">
        <v>9</v>
      </c>
      <c r="C3005" s="29">
        <f t="shared" si="233"/>
        <v>0</v>
      </c>
      <c r="D3005" s="29">
        <v>0</v>
      </c>
      <c r="E3005" s="29">
        <v>0</v>
      </c>
      <c r="F3005" s="29">
        <v>0</v>
      </c>
      <c r="G3005" s="29">
        <v>0</v>
      </c>
    </row>
    <row r="3006" spans="1:7" ht="15" customHeight="1">
      <c r="A3006" s="38"/>
      <c r="B3006" s="36" t="s">
        <v>10</v>
      </c>
      <c r="C3006" s="29">
        <f t="shared" si="233"/>
        <v>0</v>
      </c>
      <c r="D3006" s="29">
        <v>0</v>
      </c>
      <c r="E3006" s="29">
        <v>0</v>
      </c>
      <c r="F3006" s="29">
        <v>0</v>
      </c>
      <c r="G3006" s="29">
        <v>0</v>
      </c>
    </row>
    <row r="3007" spans="1:7" ht="15" customHeight="1">
      <c r="A3007" s="38"/>
      <c r="B3007" s="36" t="s">
        <v>11</v>
      </c>
      <c r="C3007" s="29">
        <f t="shared" si="233"/>
        <v>0</v>
      </c>
      <c r="D3007" s="29">
        <v>0</v>
      </c>
      <c r="E3007" s="29">
        <v>0</v>
      </c>
      <c r="F3007" s="29">
        <v>0</v>
      </c>
      <c r="G3007" s="29">
        <v>0</v>
      </c>
    </row>
    <row r="3008" spans="1:7" ht="15" customHeight="1">
      <c r="A3008" s="38"/>
      <c r="B3008" s="36" t="s">
        <v>585</v>
      </c>
      <c r="C3008" s="29">
        <f t="shared" si="233"/>
        <v>0</v>
      </c>
      <c r="D3008" s="29">
        <v>0</v>
      </c>
      <c r="E3008" s="29">
        <v>0</v>
      </c>
      <c r="F3008" s="29">
        <v>0</v>
      </c>
      <c r="G3008" s="29">
        <v>0</v>
      </c>
    </row>
    <row r="3009" spans="1:7" ht="15" customHeight="1">
      <c r="A3009" s="38"/>
      <c r="B3009" s="36" t="s">
        <v>586</v>
      </c>
      <c r="C3009" s="29">
        <f t="shared" si="233"/>
        <v>0</v>
      </c>
      <c r="D3009" s="29">
        <v>0</v>
      </c>
      <c r="E3009" s="29">
        <v>0</v>
      </c>
      <c r="F3009" s="29">
        <v>0</v>
      </c>
      <c r="G3009" s="29">
        <v>0</v>
      </c>
    </row>
    <row r="3010" spans="1:7" ht="15" customHeight="1">
      <c r="A3010" s="38"/>
      <c r="B3010" s="36" t="s">
        <v>587</v>
      </c>
      <c r="C3010" s="29">
        <f>SUM(D3010:G3010)</f>
        <v>0</v>
      </c>
      <c r="D3010" s="29">
        <v>0</v>
      </c>
      <c r="E3010" s="29">
        <v>0</v>
      </c>
      <c r="F3010" s="29">
        <v>0</v>
      </c>
      <c r="G3010" s="29">
        <v>0</v>
      </c>
    </row>
    <row r="3011" spans="1:7" ht="15" customHeight="1">
      <c r="A3011" s="38"/>
      <c r="B3011" s="36" t="s">
        <v>588</v>
      </c>
      <c r="C3011" s="29">
        <f>SUM(D3011:G3011)</f>
        <v>0</v>
      </c>
      <c r="D3011" s="29">
        <v>0</v>
      </c>
      <c r="E3011" s="29">
        <v>0</v>
      </c>
      <c r="F3011" s="29">
        <v>0</v>
      </c>
      <c r="G3011" s="29">
        <v>0</v>
      </c>
    </row>
    <row r="3012" spans="1:7" ht="15" customHeight="1">
      <c r="A3012" s="39"/>
      <c r="B3012" s="36" t="s">
        <v>589</v>
      </c>
      <c r="C3012" s="29">
        <f>SUM(D3012:G3012)</f>
        <v>0</v>
      </c>
      <c r="D3012" s="29">
        <v>0</v>
      </c>
      <c r="E3012" s="29">
        <v>0</v>
      </c>
      <c r="F3012" s="29">
        <v>0</v>
      </c>
      <c r="G3012" s="29">
        <v>0</v>
      </c>
    </row>
    <row r="3013" spans="1:7" s="3" customFormat="1" ht="33.75" customHeight="1">
      <c r="A3013" s="43" t="s">
        <v>87</v>
      </c>
      <c r="B3013" s="44" t="s">
        <v>349</v>
      </c>
      <c r="C3013" s="29">
        <f>SUM(C3014:C3027)</f>
        <v>1724</v>
      </c>
      <c r="D3013" s="29">
        <f>SUM(D3014:D3027)</f>
        <v>1724</v>
      </c>
      <c r="E3013" s="29">
        <f>SUM(E3014:E3027)</f>
        <v>0</v>
      </c>
      <c r="F3013" s="29">
        <f>SUM(F3014:F3027)</f>
        <v>0</v>
      </c>
      <c r="G3013" s="29">
        <f>SUM(G3014:G3027)</f>
        <v>0</v>
      </c>
    </row>
    <row r="3014" spans="1:7" ht="14.25" customHeight="1">
      <c r="A3014" s="38"/>
      <c r="B3014" s="36" t="s">
        <v>296</v>
      </c>
      <c r="C3014" s="29">
        <f aca="true" t="shared" si="234" ref="C3014:C3024">SUM(D3014:G3014)</f>
        <v>1724</v>
      </c>
      <c r="D3014" s="29">
        <v>1724</v>
      </c>
      <c r="E3014" s="29">
        <v>0</v>
      </c>
      <c r="F3014" s="29">
        <v>0</v>
      </c>
      <c r="G3014" s="29">
        <v>0</v>
      </c>
    </row>
    <row r="3015" spans="1:7" ht="14.25" customHeight="1">
      <c r="A3015" s="38"/>
      <c r="B3015" s="36" t="s">
        <v>220</v>
      </c>
      <c r="C3015" s="29">
        <f t="shared" si="234"/>
        <v>0</v>
      </c>
      <c r="D3015" s="29">
        <v>0</v>
      </c>
      <c r="E3015" s="29">
        <v>0</v>
      </c>
      <c r="F3015" s="29">
        <v>0</v>
      </c>
      <c r="G3015" s="29">
        <v>0</v>
      </c>
    </row>
    <row r="3016" spans="1:7" ht="14.25" customHeight="1">
      <c r="A3016" s="38"/>
      <c r="B3016" s="36" t="s">
        <v>221</v>
      </c>
      <c r="C3016" s="29">
        <f t="shared" si="234"/>
        <v>0</v>
      </c>
      <c r="D3016" s="29">
        <v>0</v>
      </c>
      <c r="E3016" s="29">
        <v>0</v>
      </c>
      <c r="F3016" s="29">
        <v>0</v>
      </c>
      <c r="G3016" s="29">
        <v>0</v>
      </c>
    </row>
    <row r="3017" spans="1:7" ht="14.25" customHeight="1">
      <c r="A3017" s="38"/>
      <c r="B3017" s="36" t="s">
        <v>222</v>
      </c>
      <c r="C3017" s="29">
        <f t="shared" si="234"/>
        <v>0</v>
      </c>
      <c r="D3017" s="29">
        <v>0</v>
      </c>
      <c r="E3017" s="29">
        <v>0</v>
      </c>
      <c r="F3017" s="29">
        <v>0</v>
      </c>
      <c r="G3017" s="29">
        <v>0</v>
      </c>
    </row>
    <row r="3018" spans="1:7" ht="14.25" customHeight="1">
      <c r="A3018" s="38"/>
      <c r="B3018" s="36" t="s">
        <v>223</v>
      </c>
      <c r="C3018" s="29">
        <f t="shared" si="234"/>
        <v>0</v>
      </c>
      <c r="D3018" s="29">
        <v>0</v>
      </c>
      <c r="E3018" s="29">
        <v>0</v>
      </c>
      <c r="F3018" s="29">
        <v>0</v>
      </c>
      <c r="G3018" s="29">
        <v>0</v>
      </c>
    </row>
    <row r="3019" spans="1:7" ht="14.25" customHeight="1">
      <c r="A3019" s="38"/>
      <c r="B3019" s="36" t="s">
        <v>224</v>
      </c>
      <c r="C3019" s="29">
        <f t="shared" si="234"/>
        <v>0</v>
      </c>
      <c r="D3019" s="29">
        <v>0</v>
      </c>
      <c r="E3019" s="29">
        <v>0</v>
      </c>
      <c r="F3019" s="29">
        <v>0</v>
      </c>
      <c r="G3019" s="29">
        <v>0</v>
      </c>
    </row>
    <row r="3020" spans="1:7" ht="14.25" customHeight="1">
      <c r="A3020" s="38"/>
      <c r="B3020" s="36" t="s">
        <v>9</v>
      </c>
      <c r="C3020" s="29">
        <f t="shared" si="234"/>
        <v>0</v>
      </c>
      <c r="D3020" s="29">
        <v>0</v>
      </c>
      <c r="E3020" s="29">
        <v>0</v>
      </c>
      <c r="F3020" s="29">
        <v>0</v>
      </c>
      <c r="G3020" s="29">
        <v>0</v>
      </c>
    </row>
    <row r="3021" spans="1:7" ht="14.25" customHeight="1">
      <c r="A3021" s="38"/>
      <c r="B3021" s="36" t="s">
        <v>10</v>
      </c>
      <c r="C3021" s="29">
        <f t="shared" si="234"/>
        <v>0</v>
      </c>
      <c r="D3021" s="29">
        <v>0</v>
      </c>
      <c r="E3021" s="29">
        <v>0</v>
      </c>
      <c r="F3021" s="29">
        <v>0</v>
      </c>
      <c r="G3021" s="29">
        <v>0</v>
      </c>
    </row>
    <row r="3022" spans="1:7" ht="14.25" customHeight="1">
      <c r="A3022" s="38"/>
      <c r="B3022" s="36" t="s">
        <v>11</v>
      </c>
      <c r="C3022" s="29">
        <f t="shared" si="234"/>
        <v>0</v>
      </c>
      <c r="D3022" s="29">
        <v>0</v>
      </c>
      <c r="E3022" s="29">
        <v>0</v>
      </c>
      <c r="F3022" s="29">
        <v>0</v>
      </c>
      <c r="G3022" s="29">
        <v>0</v>
      </c>
    </row>
    <row r="3023" spans="1:7" ht="14.25" customHeight="1">
      <c r="A3023" s="38"/>
      <c r="B3023" s="36" t="s">
        <v>585</v>
      </c>
      <c r="C3023" s="29">
        <f t="shared" si="234"/>
        <v>0</v>
      </c>
      <c r="D3023" s="29">
        <v>0</v>
      </c>
      <c r="E3023" s="29">
        <v>0</v>
      </c>
      <c r="F3023" s="29">
        <v>0</v>
      </c>
      <c r="G3023" s="29">
        <v>0</v>
      </c>
    </row>
    <row r="3024" spans="1:7" ht="14.25" customHeight="1">
      <c r="A3024" s="38"/>
      <c r="B3024" s="36" t="s">
        <v>586</v>
      </c>
      <c r="C3024" s="29">
        <f t="shared" si="234"/>
        <v>0</v>
      </c>
      <c r="D3024" s="29">
        <v>0</v>
      </c>
      <c r="E3024" s="29">
        <v>0</v>
      </c>
      <c r="F3024" s="29">
        <v>0</v>
      </c>
      <c r="G3024" s="29">
        <v>0</v>
      </c>
    </row>
    <row r="3025" spans="1:7" ht="14.25" customHeight="1">
      <c r="A3025" s="38"/>
      <c r="B3025" s="36" t="s">
        <v>587</v>
      </c>
      <c r="C3025" s="29">
        <f>SUM(D3025:G3025)</f>
        <v>0</v>
      </c>
      <c r="D3025" s="29">
        <v>0</v>
      </c>
      <c r="E3025" s="29">
        <v>0</v>
      </c>
      <c r="F3025" s="29">
        <v>0</v>
      </c>
      <c r="G3025" s="29">
        <v>0</v>
      </c>
    </row>
    <row r="3026" spans="1:7" ht="14.25" customHeight="1">
      <c r="A3026" s="38"/>
      <c r="B3026" s="36" t="s">
        <v>588</v>
      </c>
      <c r="C3026" s="29">
        <f>SUM(D3026:G3026)</f>
        <v>0</v>
      </c>
      <c r="D3026" s="29">
        <v>0</v>
      </c>
      <c r="E3026" s="29">
        <v>0</v>
      </c>
      <c r="F3026" s="29">
        <v>0</v>
      </c>
      <c r="G3026" s="29">
        <v>0</v>
      </c>
    </row>
    <row r="3027" spans="1:7" ht="14.25" customHeight="1">
      <c r="A3027" s="39"/>
      <c r="B3027" s="36" t="s">
        <v>589</v>
      </c>
      <c r="C3027" s="29">
        <f>SUM(D3027:G3027)</f>
        <v>0</v>
      </c>
      <c r="D3027" s="29">
        <v>0</v>
      </c>
      <c r="E3027" s="29">
        <v>0</v>
      </c>
      <c r="F3027" s="29">
        <v>0</v>
      </c>
      <c r="G3027" s="29">
        <v>0</v>
      </c>
    </row>
    <row r="3028" spans="1:7" s="3" customFormat="1" ht="65.25" customHeight="1">
      <c r="A3028" s="43" t="s">
        <v>88</v>
      </c>
      <c r="B3028" s="134" t="s">
        <v>95</v>
      </c>
      <c r="C3028" s="29">
        <f>SUM(C3029:C3042)</f>
        <v>324208.29999999993</v>
      </c>
      <c r="D3028" s="29">
        <f>SUM(D3029:D3042)</f>
        <v>0</v>
      </c>
      <c r="E3028" s="29">
        <f>SUM(E3029:E3042)</f>
        <v>0</v>
      </c>
      <c r="F3028" s="29">
        <f>SUM(F3029:F3042)</f>
        <v>0</v>
      </c>
      <c r="G3028" s="29">
        <f>SUM(G3029:G3042)</f>
        <v>324208.29999999993</v>
      </c>
    </row>
    <row r="3029" spans="1:7" ht="15" customHeight="1">
      <c r="A3029" s="38"/>
      <c r="B3029" s="53" t="s">
        <v>296</v>
      </c>
      <c r="C3029" s="29">
        <f aca="true" t="shared" si="235" ref="C3029:C3039">SUM(D3029:G3029)</f>
        <v>0</v>
      </c>
      <c r="D3029" s="29">
        <v>0</v>
      </c>
      <c r="E3029" s="29">
        <v>0</v>
      </c>
      <c r="F3029" s="29">
        <v>0</v>
      </c>
      <c r="G3029" s="29">
        <v>0</v>
      </c>
    </row>
    <row r="3030" spans="1:7" ht="15" customHeight="1">
      <c r="A3030" s="38"/>
      <c r="B3030" s="36" t="s">
        <v>220</v>
      </c>
      <c r="C3030" s="29">
        <f t="shared" si="235"/>
        <v>19542.7</v>
      </c>
      <c r="D3030" s="29">
        <v>0</v>
      </c>
      <c r="E3030" s="29">
        <v>0</v>
      </c>
      <c r="F3030" s="29">
        <v>0</v>
      </c>
      <c r="G3030" s="29">
        <v>19542.7</v>
      </c>
    </row>
    <row r="3031" spans="1:7" ht="15" customHeight="1">
      <c r="A3031" s="38"/>
      <c r="B3031" s="36" t="s">
        <v>221</v>
      </c>
      <c r="C3031" s="29">
        <f t="shared" si="235"/>
        <v>7998.4</v>
      </c>
      <c r="D3031" s="29">
        <v>0</v>
      </c>
      <c r="E3031" s="29">
        <v>0</v>
      </c>
      <c r="F3031" s="29">
        <v>0</v>
      </c>
      <c r="G3031" s="29">
        <v>7998.4</v>
      </c>
    </row>
    <row r="3032" spans="1:7" ht="15" customHeight="1">
      <c r="A3032" s="38"/>
      <c r="B3032" s="36" t="s">
        <v>222</v>
      </c>
      <c r="C3032" s="29">
        <f t="shared" si="235"/>
        <v>16366.5</v>
      </c>
      <c r="D3032" s="29">
        <v>0</v>
      </c>
      <c r="E3032" s="29">
        <v>0</v>
      </c>
      <c r="F3032" s="29">
        <v>0</v>
      </c>
      <c r="G3032" s="29">
        <v>16366.5</v>
      </c>
    </row>
    <row r="3033" spans="1:7" ht="15" customHeight="1">
      <c r="A3033" s="38"/>
      <c r="B3033" s="36" t="s">
        <v>223</v>
      </c>
      <c r="C3033" s="29">
        <f t="shared" si="235"/>
        <v>23773.3</v>
      </c>
      <c r="D3033" s="29">
        <v>0</v>
      </c>
      <c r="E3033" s="29">
        <v>0</v>
      </c>
      <c r="F3033" s="29">
        <v>0</v>
      </c>
      <c r="G3033" s="29">
        <v>23773.3</v>
      </c>
    </row>
    <row r="3034" spans="1:7" ht="15" customHeight="1">
      <c r="A3034" s="38"/>
      <c r="B3034" s="36" t="s">
        <v>224</v>
      </c>
      <c r="C3034" s="29">
        <f t="shared" si="235"/>
        <v>22303.9</v>
      </c>
      <c r="D3034" s="29">
        <v>0</v>
      </c>
      <c r="E3034" s="29">
        <v>0</v>
      </c>
      <c r="F3034" s="29">
        <v>0</v>
      </c>
      <c r="G3034" s="29">
        <v>22303.9</v>
      </c>
    </row>
    <row r="3035" spans="1:7" ht="15" customHeight="1">
      <c r="A3035" s="38"/>
      <c r="B3035" s="36" t="s">
        <v>9</v>
      </c>
      <c r="C3035" s="29">
        <f t="shared" si="235"/>
        <v>29671.199999999997</v>
      </c>
      <c r="D3035" s="29">
        <v>0</v>
      </c>
      <c r="E3035" s="29">
        <v>0</v>
      </c>
      <c r="F3035" s="29">
        <v>0</v>
      </c>
      <c r="G3035" s="29">
        <v>29671.199999999997</v>
      </c>
    </row>
    <row r="3036" spans="1:7" ht="15" customHeight="1">
      <c r="A3036" s="38"/>
      <c r="B3036" s="36" t="s">
        <v>10</v>
      </c>
      <c r="C3036" s="29">
        <f t="shared" si="235"/>
        <v>33943</v>
      </c>
      <c r="D3036" s="29">
        <v>0</v>
      </c>
      <c r="E3036" s="29">
        <v>0</v>
      </c>
      <c r="F3036" s="29">
        <v>0</v>
      </c>
      <c r="G3036" s="29">
        <v>33943</v>
      </c>
    </row>
    <row r="3037" spans="1:7" ht="15" customHeight="1">
      <c r="A3037" s="38"/>
      <c r="B3037" s="36" t="s">
        <v>11</v>
      </c>
      <c r="C3037" s="29">
        <f t="shared" si="235"/>
        <v>25822.8</v>
      </c>
      <c r="D3037" s="29">
        <v>0</v>
      </c>
      <c r="E3037" s="29">
        <v>0</v>
      </c>
      <c r="F3037" s="29">
        <v>0</v>
      </c>
      <c r="G3037" s="29">
        <v>25822.8</v>
      </c>
    </row>
    <row r="3038" spans="1:7" ht="15" customHeight="1">
      <c r="A3038" s="38"/>
      <c r="B3038" s="36" t="s">
        <v>585</v>
      </c>
      <c r="C3038" s="29">
        <f t="shared" si="235"/>
        <v>54785.6</v>
      </c>
      <c r="D3038" s="29">
        <v>0</v>
      </c>
      <c r="E3038" s="29">
        <v>0</v>
      </c>
      <c r="F3038" s="29">
        <v>0</v>
      </c>
      <c r="G3038" s="29">
        <v>54785.6</v>
      </c>
    </row>
    <row r="3039" spans="1:7" ht="15" customHeight="1">
      <c r="A3039" s="38"/>
      <c r="B3039" s="36" t="s">
        <v>586</v>
      </c>
      <c r="C3039" s="29">
        <f t="shared" si="235"/>
        <v>11630.3</v>
      </c>
      <c r="D3039" s="29">
        <v>0</v>
      </c>
      <c r="E3039" s="29">
        <v>0</v>
      </c>
      <c r="F3039" s="29">
        <v>0</v>
      </c>
      <c r="G3039" s="29">
        <v>11630.3</v>
      </c>
    </row>
    <row r="3040" spans="1:7" ht="15" customHeight="1">
      <c r="A3040" s="38"/>
      <c r="B3040" s="36" t="s">
        <v>587</v>
      </c>
      <c r="C3040" s="29">
        <f>SUM(D3040:G3040)</f>
        <v>28060</v>
      </c>
      <c r="D3040" s="29">
        <v>0</v>
      </c>
      <c r="E3040" s="29">
        <v>0</v>
      </c>
      <c r="F3040" s="29">
        <v>0</v>
      </c>
      <c r="G3040" s="29">
        <v>28060</v>
      </c>
    </row>
    <row r="3041" spans="1:7" ht="15" customHeight="1">
      <c r="A3041" s="38"/>
      <c r="B3041" s="36" t="s">
        <v>588</v>
      </c>
      <c r="C3041" s="29">
        <f>SUM(D3041:G3041)</f>
        <v>27230.3</v>
      </c>
      <c r="D3041" s="29">
        <v>0</v>
      </c>
      <c r="E3041" s="29">
        <v>0</v>
      </c>
      <c r="F3041" s="29">
        <v>0</v>
      </c>
      <c r="G3041" s="29">
        <v>27230.3</v>
      </c>
    </row>
    <row r="3042" spans="1:7" ht="15" customHeight="1">
      <c r="A3042" s="39"/>
      <c r="B3042" s="36" t="s">
        <v>589</v>
      </c>
      <c r="C3042" s="29">
        <f>SUM(D3042:G3042)</f>
        <v>23080.3</v>
      </c>
      <c r="D3042" s="29">
        <v>0</v>
      </c>
      <c r="E3042" s="29">
        <v>0</v>
      </c>
      <c r="F3042" s="29">
        <v>0</v>
      </c>
      <c r="G3042" s="29">
        <v>23080.3</v>
      </c>
    </row>
    <row r="3043" spans="1:7" s="3" customFormat="1" ht="65.25" customHeight="1">
      <c r="A3043" s="43" t="s">
        <v>247</v>
      </c>
      <c r="B3043" s="44" t="s">
        <v>155</v>
      </c>
      <c r="C3043" s="29">
        <f>SUM(C3044:C3057)</f>
        <v>1024524.8</v>
      </c>
      <c r="D3043" s="29">
        <f>SUM(D3044:D3057)</f>
        <v>0</v>
      </c>
      <c r="E3043" s="29">
        <f>SUM(E3044:E3057)</f>
        <v>86108.59999999999</v>
      </c>
      <c r="F3043" s="29">
        <f>SUM(F3044:F3057)</f>
        <v>3212.1</v>
      </c>
      <c r="G3043" s="29">
        <f>SUM(G3044:G3057)</f>
        <v>935204.1000000001</v>
      </c>
    </row>
    <row r="3044" spans="1:7" ht="15" customHeight="1">
      <c r="A3044" s="38"/>
      <c r="B3044" s="36" t="s">
        <v>296</v>
      </c>
      <c r="C3044" s="29">
        <f aca="true" t="shared" si="236" ref="C3044:C3054">SUM(D3044:G3044)</f>
        <v>65941.9</v>
      </c>
      <c r="D3044" s="29">
        <v>0</v>
      </c>
      <c r="E3044" s="29">
        <v>3995</v>
      </c>
      <c r="F3044" s="29">
        <v>40</v>
      </c>
      <c r="G3044" s="29">
        <v>61906.9</v>
      </c>
    </row>
    <row r="3045" spans="1:7" ht="15" customHeight="1">
      <c r="A3045" s="38"/>
      <c r="B3045" s="36" t="s">
        <v>220</v>
      </c>
      <c r="C3045" s="29">
        <f t="shared" si="236"/>
        <v>72307.8</v>
      </c>
      <c r="D3045" s="29">
        <v>0</v>
      </c>
      <c r="E3045" s="29">
        <v>6743</v>
      </c>
      <c r="F3045" s="29">
        <v>67.4</v>
      </c>
      <c r="G3045" s="29">
        <v>65497.4</v>
      </c>
    </row>
    <row r="3046" spans="1:7" ht="15" customHeight="1">
      <c r="A3046" s="38"/>
      <c r="B3046" s="36" t="s">
        <v>221</v>
      </c>
      <c r="C3046" s="29">
        <f t="shared" si="236"/>
        <v>79600.6</v>
      </c>
      <c r="D3046" s="29">
        <v>0</v>
      </c>
      <c r="E3046" s="29">
        <v>7148</v>
      </c>
      <c r="F3046" s="29">
        <v>2124.6</v>
      </c>
      <c r="G3046" s="29">
        <v>70328</v>
      </c>
    </row>
    <row r="3047" spans="1:7" ht="15" customHeight="1">
      <c r="A3047" s="38"/>
      <c r="B3047" s="36" t="s">
        <v>222</v>
      </c>
      <c r="C3047" s="29">
        <f t="shared" si="236"/>
        <v>79482.1</v>
      </c>
      <c r="D3047" s="29">
        <v>0</v>
      </c>
      <c r="E3047" s="29">
        <v>7613</v>
      </c>
      <c r="F3047" s="29">
        <v>374</v>
      </c>
      <c r="G3047" s="29">
        <v>71495.1</v>
      </c>
    </row>
    <row r="3048" spans="1:7" ht="15" customHeight="1">
      <c r="A3048" s="38"/>
      <c r="B3048" s="36" t="s">
        <v>223</v>
      </c>
      <c r="C3048" s="29">
        <f t="shared" si="236"/>
        <v>64103.7</v>
      </c>
      <c r="D3048" s="29">
        <v>0</v>
      </c>
      <c r="E3048" s="29">
        <v>7000</v>
      </c>
      <c r="F3048" s="29">
        <v>70</v>
      </c>
      <c r="G3048" s="29">
        <v>57033.7</v>
      </c>
    </row>
    <row r="3049" spans="1:7" ht="15" customHeight="1">
      <c r="A3049" s="38"/>
      <c r="B3049" s="36" t="s">
        <v>224</v>
      </c>
      <c r="C3049" s="29">
        <f t="shared" si="236"/>
        <v>47900.3</v>
      </c>
      <c r="D3049" s="29">
        <v>0</v>
      </c>
      <c r="E3049" s="29">
        <v>8619</v>
      </c>
      <c r="F3049" s="29">
        <v>86.2</v>
      </c>
      <c r="G3049" s="29">
        <v>39195.1</v>
      </c>
    </row>
    <row r="3050" spans="1:7" ht="15" customHeight="1">
      <c r="A3050" s="38"/>
      <c r="B3050" s="36" t="s">
        <v>9</v>
      </c>
      <c r="C3050" s="29">
        <f t="shared" si="236"/>
        <v>53212.2</v>
      </c>
      <c r="D3050" s="29">
        <v>0</v>
      </c>
      <c r="E3050" s="29">
        <v>8100</v>
      </c>
      <c r="F3050" s="29">
        <v>81</v>
      </c>
      <c r="G3050" s="29">
        <v>45031.2</v>
      </c>
    </row>
    <row r="3051" spans="1:7" ht="15" customHeight="1">
      <c r="A3051" s="38"/>
      <c r="B3051" s="36" t="s">
        <v>10</v>
      </c>
      <c r="C3051" s="29">
        <f t="shared" si="236"/>
        <v>66951.5</v>
      </c>
      <c r="D3051" s="29">
        <v>0</v>
      </c>
      <c r="E3051" s="29">
        <v>8100</v>
      </c>
      <c r="F3051" s="29">
        <v>81</v>
      </c>
      <c r="G3051" s="29">
        <v>58770.5</v>
      </c>
    </row>
    <row r="3052" spans="1:7" ht="15" customHeight="1">
      <c r="A3052" s="38"/>
      <c r="B3052" s="36" t="s">
        <v>11</v>
      </c>
      <c r="C3052" s="29">
        <f t="shared" si="236"/>
        <v>66036.5</v>
      </c>
      <c r="D3052" s="29">
        <v>0</v>
      </c>
      <c r="E3052" s="29">
        <v>8100</v>
      </c>
      <c r="F3052" s="29">
        <v>81</v>
      </c>
      <c r="G3052" s="29">
        <v>57855.5</v>
      </c>
    </row>
    <row r="3053" spans="1:7" ht="15" customHeight="1">
      <c r="A3053" s="38"/>
      <c r="B3053" s="36" t="s">
        <v>585</v>
      </c>
      <c r="C3053" s="29">
        <f t="shared" si="236"/>
        <v>81892.7</v>
      </c>
      <c r="D3053" s="29">
        <v>0</v>
      </c>
      <c r="E3053" s="29">
        <v>4914.7</v>
      </c>
      <c r="F3053" s="29">
        <v>49.1</v>
      </c>
      <c r="G3053" s="29">
        <v>76928.9</v>
      </c>
    </row>
    <row r="3054" spans="1:7" ht="15" customHeight="1">
      <c r="A3054" s="38"/>
      <c r="B3054" s="36" t="s">
        <v>586</v>
      </c>
      <c r="C3054" s="29">
        <f t="shared" si="236"/>
        <v>81896.40000000001</v>
      </c>
      <c r="D3054" s="29">
        <v>0</v>
      </c>
      <c r="E3054" s="29">
        <v>4325.5</v>
      </c>
      <c r="F3054" s="29">
        <v>43.3</v>
      </c>
      <c r="G3054" s="29">
        <v>77527.6</v>
      </c>
    </row>
    <row r="3055" spans="1:7" ht="15" customHeight="1">
      <c r="A3055" s="38"/>
      <c r="B3055" s="36" t="s">
        <v>587</v>
      </c>
      <c r="C3055" s="29">
        <f>SUM(D3055:G3055)</f>
        <v>86843.7</v>
      </c>
      <c r="D3055" s="29">
        <v>0</v>
      </c>
      <c r="E3055" s="29">
        <v>4173.2</v>
      </c>
      <c r="F3055" s="29">
        <v>41.7</v>
      </c>
      <c r="G3055" s="29">
        <v>82628.8</v>
      </c>
    </row>
    <row r="3056" spans="1:7" ht="15" customHeight="1">
      <c r="A3056" s="38"/>
      <c r="B3056" s="36" t="s">
        <v>588</v>
      </c>
      <c r="C3056" s="29">
        <f>SUM(D3056:G3056)</f>
        <v>86097.5</v>
      </c>
      <c r="D3056" s="29">
        <v>0</v>
      </c>
      <c r="E3056" s="29">
        <v>1477.2</v>
      </c>
      <c r="F3056" s="29">
        <v>14.8</v>
      </c>
      <c r="G3056" s="29">
        <v>84605.5</v>
      </c>
    </row>
    <row r="3057" spans="1:7" ht="15" customHeight="1">
      <c r="A3057" s="39"/>
      <c r="B3057" s="36" t="s">
        <v>589</v>
      </c>
      <c r="C3057" s="29">
        <f>SUM(D3057:G3057)</f>
        <v>92257.9</v>
      </c>
      <c r="D3057" s="29">
        <v>0</v>
      </c>
      <c r="E3057" s="29">
        <v>5800</v>
      </c>
      <c r="F3057" s="29">
        <v>58</v>
      </c>
      <c r="G3057" s="29">
        <v>86399.9</v>
      </c>
    </row>
    <row r="3058" spans="1:7" s="3" customFormat="1" ht="65.25" customHeight="1">
      <c r="A3058" s="43" t="s">
        <v>558</v>
      </c>
      <c r="B3058" s="44" t="s">
        <v>559</v>
      </c>
      <c r="C3058" s="29">
        <f>SUM(C3059:C3072)</f>
        <v>21214</v>
      </c>
      <c r="D3058" s="29">
        <f>SUM(D3059:D3072)</f>
        <v>0</v>
      </c>
      <c r="E3058" s="29">
        <f>SUM(E3059:E3072)</f>
        <v>0</v>
      </c>
      <c r="F3058" s="29">
        <f>SUM(F3059:F3072)</f>
        <v>0</v>
      </c>
      <c r="G3058" s="29">
        <f>SUM(G3059:G3072)</f>
        <v>21214</v>
      </c>
    </row>
    <row r="3059" spans="1:7" ht="15" customHeight="1">
      <c r="A3059" s="38"/>
      <c r="B3059" s="36" t="s">
        <v>296</v>
      </c>
      <c r="C3059" s="29">
        <f aca="true" t="shared" si="237" ref="C3059:C3069">SUM(D3059:G3059)</f>
        <v>0</v>
      </c>
      <c r="D3059" s="29">
        <v>0</v>
      </c>
      <c r="E3059" s="29">
        <v>0</v>
      </c>
      <c r="F3059" s="29">
        <v>0</v>
      </c>
      <c r="G3059" s="29">
        <v>0</v>
      </c>
    </row>
    <row r="3060" spans="1:7" ht="15" customHeight="1">
      <c r="A3060" s="38"/>
      <c r="B3060" s="36" t="s">
        <v>220</v>
      </c>
      <c r="C3060" s="29">
        <f t="shared" si="237"/>
        <v>0</v>
      </c>
      <c r="D3060" s="29">
        <v>0</v>
      </c>
      <c r="E3060" s="29">
        <v>0</v>
      </c>
      <c r="F3060" s="29">
        <v>0</v>
      </c>
      <c r="G3060" s="29">
        <v>0</v>
      </c>
    </row>
    <row r="3061" spans="1:7" ht="15" customHeight="1">
      <c r="A3061" s="38"/>
      <c r="B3061" s="36" t="s">
        <v>221</v>
      </c>
      <c r="C3061" s="29">
        <f t="shared" si="237"/>
        <v>0</v>
      </c>
      <c r="D3061" s="29">
        <v>0</v>
      </c>
      <c r="E3061" s="29">
        <v>0</v>
      </c>
      <c r="F3061" s="29">
        <v>0</v>
      </c>
      <c r="G3061" s="29">
        <v>0</v>
      </c>
    </row>
    <row r="3062" spans="1:7" ht="15" customHeight="1">
      <c r="A3062" s="38"/>
      <c r="B3062" s="36" t="s">
        <v>222</v>
      </c>
      <c r="C3062" s="29">
        <f t="shared" si="237"/>
        <v>2000</v>
      </c>
      <c r="D3062" s="29">
        <v>0</v>
      </c>
      <c r="E3062" s="29">
        <v>0</v>
      </c>
      <c r="F3062" s="29">
        <v>0</v>
      </c>
      <c r="G3062" s="29">
        <v>2000</v>
      </c>
    </row>
    <row r="3063" spans="1:7" ht="15" customHeight="1">
      <c r="A3063" s="38"/>
      <c r="B3063" s="36" t="s">
        <v>223</v>
      </c>
      <c r="C3063" s="29">
        <f t="shared" si="237"/>
        <v>2000</v>
      </c>
      <c r="D3063" s="29">
        <v>0</v>
      </c>
      <c r="E3063" s="29">
        <v>0</v>
      </c>
      <c r="F3063" s="29">
        <v>0</v>
      </c>
      <c r="G3063" s="29">
        <v>2000</v>
      </c>
    </row>
    <row r="3064" spans="1:7" ht="15" customHeight="1">
      <c r="A3064" s="38"/>
      <c r="B3064" s="36" t="s">
        <v>224</v>
      </c>
      <c r="C3064" s="29">
        <f t="shared" si="237"/>
        <v>2470.7</v>
      </c>
      <c r="D3064" s="29">
        <v>0</v>
      </c>
      <c r="E3064" s="29">
        <v>0</v>
      </c>
      <c r="F3064" s="29">
        <v>0</v>
      </c>
      <c r="G3064" s="29">
        <v>2470.7</v>
      </c>
    </row>
    <row r="3065" spans="1:7" ht="15" customHeight="1">
      <c r="A3065" s="38"/>
      <c r="B3065" s="36" t="s">
        <v>9</v>
      </c>
      <c r="C3065" s="29">
        <f t="shared" si="237"/>
        <v>2900</v>
      </c>
      <c r="D3065" s="29">
        <v>0</v>
      </c>
      <c r="E3065" s="29">
        <v>0</v>
      </c>
      <c r="F3065" s="29">
        <v>0</v>
      </c>
      <c r="G3065" s="29">
        <v>2900</v>
      </c>
    </row>
    <row r="3066" spans="1:7" ht="15" customHeight="1">
      <c r="A3066" s="38"/>
      <c r="B3066" s="36" t="s">
        <v>10</v>
      </c>
      <c r="C3066" s="29">
        <f t="shared" si="237"/>
        <v>5100</v>
      </c>
      <c r="D3066" s="29">
        <v>0</v>
      </c>
      <c r="E3066" s="29">
        <v>0</v>
      </c>
      <c r="F3066" s="29">
        <v>0</v>
      </c>
      <c r="G3066" s="29">
        <v>5100</v>
      </c>
    </row>
    <row r="3067" spans="1:7" ht="15" customHeight="1">
      <c r="A3067" s="38"/>
      <c r="B3067" s="36" t="s">
        <v>11</v>
      </c>
      <c r="C3067" s="29">
        <f t="shared" si="237"/>
        <v>0</v>
      </c>
      <c r="D3067" s="29">
        <v>0</v>
      </c>
      <c r="E3067" s="29">
        <v>0</v>
      </c>
      <c r="F3067" s="29">
        <v>0</v>
      </c>
      <c r="G3067" s="29">
        <v>0</v>
      </c>
    </row>
    <row r="3068" spans="1:7" ht="15" customHeight="1">
      <c r="A3068" s="38"/>
      <c r="B3068" s="36" t="s">
        <v>585</v>
      </c>
      <c r="C3068" s="29">
        <f t="shared" si="237"/>
        <v>5100</v>
      </c>
      <c r="D3068" s="29">
        <v>0</v>
      </c>
      <c r="E3068" s="29">
        <v>0</v>
      </c>
      <c r="F3068" s="29">
        <v>0</v>
      </c>
      <c r="G3068" s="29">
        <v>5100</v>
      </c>
    </row>
    <row r="3069" spans="1:7" ht="15" customHeight="1">
      <c r="A3069" s="38"/>
      <c r="B3069" s="36" t="s">
        <v>586</v>
      </c>
      <c r="C3069" s="29">
        <f t="shared" si="237"/>
        <v>1643.3</v>
      </c>
      <c r="D3069" s="29">
        <v>0</v>
      </c>
      <c r="E3069" s="29">
        <v>0</v>
      </c>
      <c r="F3069" s="29">
        <v>0</v>
      </c>
      <c r="G3069" s="29">
        <v>1643.3</v>
      </c>
    </row>
    <row r="3070" spans="1:7" ht="15" customHeight="1">
      <c r="A3070" s="38"/>
      <c r="B3070" s="36" t="s">
        <v>587</v>
      </c>
      <c r="C3070" s="29">
        <f>SUM(D3070:G3070)</f>
        <v>0</v>
      </c>
      <c r="D3070" s="29">
        <v>0</v>
      </c>
      <c r="E3070" s="29">
        <v>0</v>
      </c>
      <c r="F3070" s="29">
        <v>0</v>
      </c>
      <c r="G3070" s="29">
        <v>0</v>
      </c>
    </row>
    <row r="3071" spans="1:7" ht="15" customHeight="1">
      <c r="A3071" s="38"/>
      <c r="B3071" s="36" t="s">
        <v>588</v>
      </c>
      <c r="C3071" s="29">
        <f>SUM(D3071:G3071)</f>
        <v>0</v>
      </c>
      <c r="D3071" s="29">
        <v>0</v>
      </c>
      <c r="E3071" s="29">
        <v>0</v>
      </c>
      <c r="F3071" s="29">
        <v>0</v>
      </c>
      <c r="G3071" s="29">
        <v>0</v>
      </c>
    </row>
    <row r="3072" spans="1:7" ht="15" customHeight="1">
      <c r="A3072" s="39"/>
      <c r="B3072" s="36" t="s">
        <v>589</v>
      </c>
      <c r="C3072" s="29">
        <f>SUM(D3072:G3072)</f>
        <v>0</v>
      </c>
      <c r="D3072" s="29">
        <v>0</v>
      </c>
      <c r="E3072" s="29">
        <v>0</v>
      </c>
      <c r="F3072" s="29">
        <v>0</v>
      </c>
      <c r="G3072" s="29">
        <v>0</v>
      </c>
    </row>
    <row r="3073" spans="1:7" s="3" customFormat="1" ht="30.75" customHeight="1">
      <c r="A3073" s="43" t="s">
        <v>566</v>
      </c>
      <c r="B3073" s="44" t="s">
        <v>563</v>
      </c>
      <c r="C3073" s="29">
        <f>SUM(C3074:C3087)</f>
        <v>4200</v>
      </c>
      <c r="D3073" s="29">
        <f>SUM(D3074:D3087)</f>
        <v>0</v>
      </c>
      <c r="E3073" s="29">
        <f>SUM(E3074:E3087)</f>
        <v>0</v>
      </c>
      <c r="F3073" s="29">
        <f>SUM(F3074:F3087)</f>
        <v>4200</v>
      </c>
      <c r="G3073" s="29">
        <f>SUM(G3074:G3087)</f>
        <v>0</v>
      </c>
    </row>
    <row r="3074" spans="1:7" ht="15" customHeight="1">
      <c r="A3074" s="38"/>
      <c r="B3074" s="36" t="s">
        <v>296</v>
      </c>
      <c r="C3074" s="29">
        <f aca="true" t="shared" si="238" ref="C3074:C3084">SUM(D3074:G3074)</f>
        <v>0</v>
      </c>
      <c r="D3074" s="29">
        <v>0</v>
      </c>
      <c r="E3074" s="29">
        <v>0</v>
      </c>
      <c r="F3074" s="29">
        <v>0</v>
      </c>
      <c r="G3074" s="29">
        <v>0</v>
      </c>
    </row>
    <row r="3075" spans="1:7" ht="15" customHeight="1">
      <c r="A3075" s="38"/>
      <c r="B3075" s="36" t="s">
        <v>220</v>
      </c>
      <c r="C3075" s="29">
        <f t="shared" si="238"/>
        <v>0</v>
      </c>
      <c r="D3075" s="29">
        <v>0</v>
      </c>
      <c r="E3075" s="29">
        <v>0</v>
      </c>
      <c r="F3075" s="29">
        <v>0</v>
      </c>
      <c r="G3075" s="29">
        <v>0</v>
      </c>
    </row>
    <row r="3076" spans="1:7" ht="15" customHeight="1">
      <c r="A3076" s="38"/>
      <c r="B3076" s="36" t="s">
        <v>221</v>
      </c>
      <c r="C3076" s="29">
        <f t="shared" si="238"/>
        <v>0</v>
      </c>
      <c r="D3076" s="29">
        <v>0</v>
      </c>
      <c r="E3076" s="29">
        <v>0</v>
      </c>
      <c r="F3076" s="29">
        <v>0</v>
      </c>
      <c r="G3076" s="29">
        <v>0</v>
      </c>
    </row>
    <row r="3077" spans="1:7" ht="15" customHeight="1">
      <c r="A3077" s="38"/>
      <c r="B3077" s="36" t="s">
        <v>222</v>
      </c>
      <c r="C3077" s="29">
        <f t="shared" si="238"/>
        <v>0</v>
      </c>
      <c r="D3077" s="29">
        <v>0</v>
      </c>
      <c r="E3077" s="29">
        <v>0</v>
      </c>
      <c r="F3077" s="29">
        <v>0</v>
      </c>
      <c r="G3077" s="29">
        <v>0</v>
      </c>
    </row>
    <row r="3078" spans="1:7" ht="15" customHeight="1">
      <c r="A3078" s="38"/>
      <c r="B3078" s="36" t="s">
        <v>223</v>
      </c>
      <c r="C3078" s="29">
        <f t="shared" si="238"/>
        <v>0</v>
      </c>
      <c r="D3078" s="29">
        <v>0</v>
      </c>
      <c r="E3078" s="29">
        <v>0</v>
      </c>
      <c r="F3078" s="29">
        <v>0</v>
      </c>
      <c r="G3078" s="29">
        <v>0</v>
      </c>
    </row>
    <row r="3079" spans="1:7" ht="15" customHeight="1">
      <c r="A3079" s="38"/>
      <c r="B3079" s="36" t="s">
        <v>224</v>
      </c>
      <c r="C3079" s="29">
        <f t="shared" si="238"/>
        <v>0</v>
      </c>
      <c r="D3079" s="29">
        <v>0</v>
      </c>
      <c r="E3079" s="29">
        <v>0</v>
      </c>
      <c r="F3079" s="29">
        <v>0</v>
      </c>
      <c r="G3079" s="29">
        <v>0</v>
      </c>
    </row>
    <row r="3080" spans="1:7" ht="15" customHeight="1">
      <c r="A3080" s="38"/>
      <c r="B3080" s="36" t="s">
        <v>9</v>
      </c>
      <c r="C3080" s="29">
        <f t="shared" si="238"/>
        <v>0</v>
      </c>
      <c r="D3080" s="29">
        <v>0</v>
      </c>
      <c r="E3080" s="29">
        <v>0</v>
      </c>
      <c r="F3080" s="29">
        <v>0</v>
      </c>
      <c r="G3080" s="29">
        <v>0</v>
      </c>
    </row>
    <row r="3081" spans="1:7" ht="15" customHeight="1">
      <c r="A3081" s="38"/>
      <c r="B3081" s="36" t="s">
        <v>10</v>
      </c>
      <c r="C3081" s="29">
        <f t="shared" si="238"/>
        <v>4200</v>
      </c>
      <c r="D3081" s="29">
        <v>0</v>
      </c>
      <c r="E3081" s="29">
        <v>0</v>
      </c>
      <c r="F3081" s="29">
        <v>4200</v>
      </c>
      <c r="G3081" s="29">
        <v>0</v>
      </c>
    </row>
    <row r="3082" spans="1:7" ht="15" customHeight="1">
      <c r="A3082" s="38"/>
      <c r="B3082" s="36" t="s">
        <v>11</v>
      </c>
      <c r="C3082" s="29">
        <f t="shared" si="238"/>
        <v>0</v>
      </c>
      <c r="D3082" s="29">
        <v>0</v>
      </c>
      <c r="E3082" s="29">
        <v>0</v>
      </c>
      <c r="F3082" s="29">
        <v>0</v>
      </c>
      <c r="G3082" s="29">
        <v>0</v>
      </c>
    </row>
    <row r="3083" spans="1:7" ht="15" customHeight="1">
      <c r="A3083" s="38"/>
      <c r="B3083" s="36" t="s">
        <v>585</v>
      </c>
      <c r="C3083" s="29">
        <f t="shared" si="238"/>
        <v>0</v>
      </c>
      <c r="D3083" s="29">
        <v>0</v>
      </c>
      <c r="E3083" s="29">
        <v>0</v>
      </c>
      <c r="F3083" s="29">
        <v>0</v>
      </c>
      <c r="G3083" s="29">
        <v>0</v>
      </c>
    </row>
    <row r="3084" spans="1:7" ht="15" customHeight="1">
      <c r="A3084" s="38"/>
      <c r="B3084" s="36" t="s">
        <v>586</v>
      </c>
      <c r="C3084" s="29">
        <f t="shared" si="238"/>
        <v>0</v>
      </c>
      <c r="D3084" s="29">
        <v>0</v>
      </c>
      <c r="E3084" s="29">
        <v>0</v>
      </c>
      <c r="F3084" s="29">
        <v>0</v>
      </c>
      <c r="G3084" s="29">
        <v>0</v>
      </c>
    </row>
    <row r="3085" spans="1:7" ht="15" customHeight="1">
      <c r="A3085" s="38"/>
      <c r="B3085" s="36" t="s">
        <v>587</v>
      </c>
      <c r="C3085" s="29">
        <f>SUM(D3085:G3085)</f>
        <v>0</v>
      </c>
      <c r="D3085" s="29">
        <v>0</v>
      </c>
      <c r="E3085" s="29">
        <v>0</v>
      </c>
      <c r="F3085" s="29">
        <v>0</v>
      </c>
      <c r="G3085" s="29">
        <v>0</v>
      </c>
    </row>
    <row r="3086" spans="1:7" ht="15" customHeight="1">
      <c r="A3086" s="38"/>
      <c r="B3086" s="36" t="s">
        <v>588</v>
      </c>
      <c r="C3086" s="29">
        <f>SUM(D3086:G3086)</f>
        <v>0</v>
      </c>
      <c r="D3086" s="29">
        <v>0</v>
      </c>
      <c r="E3086" s="29">
        <v>0</v>
      </c>
      <c r="F3086" s="29">
        <v>0</v>
      </c>
      <c r="G3086" s="29">
        <v>0</v>
      </c>
    </row>
    <row r="3087" spans="1:7" ht="15" customHeight="1">
      <c r="A3087" s="39"/>
      <c r="B3087" s="36" t="s">
        <v>589</v>
      </c>
      <c r="C3087" s="29">
        <f>SUM(D3087:G3087)</f>
        <v>0</v>
      </c>
      <c r="D3087" s="29">
        <v>0</v>
      </c>
      <c r="E3087" s="29">
        <v>0</v>
      </c>
      <c r="F3087" s="29">
        <v>0</v>
      </c>
      <c r="G3087" s="29">
        <v>0</v>
      </c>
    </row>
    <row r="3088" spans="1:7" s="3" customFormat="1" ht="31.5" customHeight="1">
      <c r="A3088" s="43" t="s">
        <v>629</v>
      </c>
      <c r="B3088" s="44" t="s">
        <v>630</v>
      </c>
      <c r="C3088" s="29">
        <f>SUM(C3089:C3102)</f>
        <v>6477</v>
      </c>
      <c r="D3088" s="29">
        <f>SUM(D3089:D3102)</f>
        <v>0</v>
      </c>
      <c r="E3088" s="29">
        <f>SUM(E3089:E3102)</f>
        <v>0</v>
      </c>
      <c r="F3088" s="29">
        <f>SUM(F3089:F3102)</f>
        <v>5667</v>
      </c>
      <c r="G3088" s="29">
        <f>SUM(G3089:G3102)</f>
        <v>810</v>
      </c>
    </row>
    <row r="3089" spans="1:7" ht="15" customHeight="1">
      <c r="A3089" s="38"/>
      <c r="B3089" s="36" t="s">
        <v>296</v>
      </c>
      <c r="C3089" s="29">
        <f aca="true" t="shared" si="239" ref="C3089:C3099">SUM(D3089:G3089)</f>
        <v>0</v>
      </c>
      <c r="D3089" s="29">
        <v>0</v>
      </c>
      <c r="E3089" s="29">
        <v>0</v>
      </c>
      <c r="F3089" s="29">
        <v>0</v>
      </c>
      <c r="G3089" s="29">
        <v>0</v>
      </c>
    </row>
    <row r="3090" spans="1:7" ht="15" customHeight="1">
      <c r="A3090" s="38"/>
      <c r="B3090" s="36" t="s">
        <v>220</v>
      </c>
      <c r="C3090" s="29">
        <f t="shared" si="239"/>
        <v>0</v>
      </c>
      <c r="D3090" s="29">
        <v>0</v>
      </c>
      <c r="E3090" s="29">
        <v>0</v>
      </c>
      <c r="F3090" s="29">
        <v>0</v>
      </c>
      <c r="G3090" s="29">
        <v>0</v>
      </c>
    </row>
    <row r="3091" spans="1:7" ht="15" customHeight="1">
      <c r="A3091" s="38"/>
      <c r="B3091" s="36" t="s">
        <v>221</v>
      </c>
      <c r="C3091" s="29">
        <f t="shared" si="239"/>
        <v>0</v>
      </c>
      <c r="D3091" s="29">
        <v>0</v>
      </c>
      <c r="E3091" s="29">
        <v>0</v>
      </c>
      <c r="F3091" s="29">
        <v>0</v>
      </c>
      <c r="G3091" s="29">
        <v>0</v>
      </c>
    </row>
    <row r="3092" spans="1:7" ht="15" customHeight="1">
      <c r="A3092" s="38"/>
      <c r="B3092" s="36" t="s">
        <v>222</v>
      </c>
      <c r="C3092" s="29">
        <f t="shared" si="239"/>
        <v>0</v>
      </c>
      <c r="D3092" s="29">
        <v>0</v>
      </c>
      <c r="E3092" s="29">
        <v>0</v>
      </c>
      <c r="F3092" s="29">
        <v>0</v>
      </c>
      <c r="G3092" s="29">
        <v>0</v>
      </c>
    </row>
    <row r="3093" spans="1:7" ht="15" customHeight="1">
      <c r="A3093" s="38"/>
      <c r="B3093" s="36" t="s">
        <v>223</v>
      </c>
      <c r="C3093" s="29">
        <f t="shared" si="239"/>
        <v>0</v>
      </c>
      <c r="D3093" s="29">
        <v>0</v>
      </c>
      <c r="E3093" s="29">
        <v>0</v>
      </c>
      <c r="F3093" s="29">
        <v>0</v>
      </c>
      <c r="G3093" s="29">
        <v>0</v>
      </c>
    </row>
    <row r="3094" spans="1:7" ht="15" customHeight="1">
      <c r="A3094" s="38"/>
      <c r="B3094" s="36" t="s">
        <v>224</v>
      </c>
      <c r="C3094" s="29">
        <f t="shared" si="239"/>
        <v>0</v>
      </c>
      <c r="D3094" s="29">
        <v>0</v>
      </c>
      <c r="E3094" s="29">
        <v>0</v>
      </c>
      <c r="F3094" s="29">
        <v>0</v>
      </c>
      <c r="G3094" s="29">
        <v>0</v>
      </c>
    </row>
    <row r="3095" spans="1:7" ht="15" customHeight="1">
      <c r="A3095" s="38"/>
      <c r="B3095" s="36" t="s">
        <v>9</v>
      </c>
      <c r="C3095" s="29">
        <f t="shared" si="239"/>
        <v>0</v>
      </c>
      <c r="D3095" s="29">
        <v>0</v>
      </c>
      <c r="E3095" s="29">
        <v>0</v>
      </c>
      <c r="F3095" s="29">
        <v>0</v>
      </c>
      <c r="G3095" s="29">
        <v>0</v>
      </c>
    </row>
    <row r="3096" spans="1:7" ht="15" customHeight="1">
      <c r="A3096" s="38"/>
      <c r="B3096" s="36" t="s">
        <v>10</v>
      </c>
      <c r="C3096" s="29">
        <f t="shared" si="239"/>
        <v>0</v>
      </c>
      <c r="D3096" s="29">
        <v>0</v>
      </c>
      <c r="E3096" s="29">
        <v>0</v>
      </c>
      <c r="F3096" s="29">
        <v>0</v>
      </c>
      <c r="G3096" s="29">
        <v>0</v>
      </c>
    </row>
    <row r="3097" spans="1:7" ht="15" customHeight="1">
      <c r="A3097" s="38"/>
      <c r="B3097" s="36" t="s">
        <v>11</v>
      </c>
      <c r="C3097" s="29">
        <f t="shared" si="239"/>
        <v>0</v>
      </c>
      <c r="D3097" s="29">
        <v>0</v>
      </c>
      <c r="E3097" s="29">
        <v>0</v>
      </c>
      <c r="F3097" s="29">
        <v>0</v>
      </c>
      <c r="G3097" s="29">
        <v>0</v>
      </c>
    </row>
    <row r="3098" spans="1:7" ht="15" customHeight="1">
      <c r="A3098" s="38"/>
      <c r="B3098" s="36" t="s">
        <v>585</v>
      </c>
      <c r="C3098" s="29">
        <f t="shared" si="239"/>
        <v>2811</v>
      </c>
      <c r="D3098" s="29">
        <v>0</v>
      </c>
      <c r="E3098" s="29">
        <v>0</v>
      </c>
      <c r="F3098" s="29">
        <v>2811</v>
      </c>
      <c r="G3098" s="29">
        <v>0</v>
      </c>
    </row>
    <row r="3099" spans="1:7" ht="15" customHeight="1">
      <c r="A3099" s="38"/>
      <c r="B3099" s="36" t="s">
        <v>586</v>
      </c>
      <c r="C3099" s="29">
        <f t="shared" si="239"/>
        <v>2856</v>
      </c>
      <c r="D3099" s="29">
        <v>0</v>
      </c>
      <c r="E3099" s="29">
        <v>0</v>
      </c>
      <c r="F3099" s="29">
        <v>2856</v>
      </c>
      <c r="G3099" s="29">
        <v>0</v>
      </c>
    </row>
    <row r="3100" spans="1:7" ht="15" customHeight="1">
      <c r="A3100" s="38"/>
      <c r="B3100" s="36" t="s">
        <v>587</v>
      </c>
      <c r="C3100" s="29">
        <f>SUM(D3100:G3100)</f>
        <v>810</v>
      </c>
      <c r="D3100" s="29">
        <v>0</v>
      </c>
      <c r="E3100" s="29">
        <v>0</v>
      </c>
      <c r="F3100" s="29">
        <v>0</v>
      </c>
      <c r="G3100" s="29">
        <v>810</v>
      </c>
    </row>
    <row r="3101" spans="1:7" ht="15" customHeight="1">
      <c r="A3101" s="38"/>
      <c r="B3101" s="36" t="s">
        <v>588</v>
      </c>
      <c r="C3101" s="29">
        <f>SUM(D3101:G3101)</f>
        <v>0</v>
      </c>
      <c r="D3101" s="29">
        <v>0</v>
      </c>
      <c r="E3101" s="29">
        <v>0</v>
      </c>
      <c r="F3101" s="29">
        <v>0</v>
      </c>
      <c r="G3101" s="29">
        <v>0</v>
      </c>
    </row>
    <row r="3102" spans="1:7" ht="15" customHeight="1">
      <c r="A3102" s="39"/>
      <c r="B3102" s="36" t="s">
        <v>589</v>
      </c>
      <c r="C3102" s="29">
        <f>SUM(D3102:G3102)</f>
        <v>0</v>
      </c>
      <c r="D3102" s="29">
        <v>0</v>
      </c>
      <c r="E3102" s="29">
        <v>0</v>
      </c>
      <c r="F3102" s="29">
        <v>0</v>
      </c>
      <c r="G3102" s="29">
        <v>0</v>
      </c>
    </row>
    <row r="3103" spans="1:7" s="3" customFormat="1" ht="49.5" customHeight="1">
      <c r="A3103" s="43" t="s">
        <v>89</v>
      </c>
      <c r="B3103" s="44" t="s">
        <v>211</v>
      </c>
      <c r="C3103" s="29">
        <f>SUM(C3104:C3117)</f>
        <v>14170.3</v>
      </c>
      <c r="D3103" s="29">
        <f>SUM(D3104:D3117)</f>
        <v>0</v>
      </c>
      <c r="E3103" s="29">
        <f>SUM(E3104:E3117)</f>
        <v>14030</v>
      </c>
      <c r="F3103" s="29">
        <f>SUM(F3104:F3117)</f>
        <v>140.3</v>
      </c>
      <c r="G3103" s="29">
        <f>SUM(G3104:G3117)</f>
        <v>0</v>
      </c>
    </row>
    <row r="3104" spans="1:7" ht="15" customHeight="1">
      <c r="A3104" s="38"/>
      <c r="B3104" s="36" t="s">
        <v>296</v>
      </c>
      <c r="C3104" s="29">
        <f aca="true" t="shared" si="240" ref="C3104:C3114">SUM(D3104:G3104)</f>
        <v>6969</v>
      </c>
      <c r="D3104" s="29">
        <v>0</v>
      </c>
      <c r="E3104" s="29">
        <v>6900</v>
      </c>
      <c r="F3104" s="29">
        <v>69</v>
      </c>
      <c r="G3104" s="29">
        <v>0</v>
      </c>
    </row>
    <row r="3105" spans="1:7" ht="15" customHeight="1">
      <c r="A3105" s="38"/>
      <c r="B3105" s="36" t="s">
        <v>220</v>
      </c>
      <c r="C3105" s="29">
        <f t="shared" si="240"/>
        <v>7201.3</v>
      </c>
      <c r="D3105" s="29">
        <v>0</v>
      </c>
      <c r="E3105" s="29">
        <v>7130</v>
      </c>
      <c r="F3105" s="29">
        <v>71.3</v>
      </c>
      <c r="G3105" s="29">
        <v>0</v>
      </c>
    </row>
    <row r="3106" spans="1:7" ht="15" customHeight="1">
      <c r="A3106" s="38"/>
      <c r="B3106" s="36" t="s">
        <v>221</v>
      </c>
      <c r="C3106" s="29">
        <f t="shared" si="240"/>
        <v>0</v>
      </c>
      <c r="D3106" s="29">
        <v>0</v>
      </c>
      <c r="E3106" s="29">
        <v>0</v>
      </c>
      <c r="F3106" s="29">
        <v>0</v>
      </c>
      <c r="G3106" s="29">
        <v>0</v>
      </c>
    </row>
    <row r="3107" spans="1:7" ht="15" customHeight="1">
      <c r="A3107" s="38"/>
      <c r="B3107" s="36" t="s">
        <v>222</v>
      </c>
      <c r="C3107" s="29">
        <f t="shared" si="240"/>
        <v>0</v>
      </c>
      <c r="D3107" s="29">
        <v>0</v>
      </c>
      <c r="E3107" s="29">
        <v>0</v>
      </c>
      <c r="F3107" s="29">
        <v>0</v>
      </c>
      <c r="G3107" s="29">
        <v>0</v>
      </c>
    </row>
    <row r="3108" spans="1:7" ht="15" customHeight="1">
      <c r="A3108" s="38"/>
      <c r="B3108" s="36" t="s">
        <v>223</v>
      </c>
      <c r="C3108" s="29">
        <f t="shared" si="240"/>
        <v>0</v>
      </c>
      <c r="D3108" s="29">
        <v>0</v>
      </c>
      <c r="E3108" s="29">
        <v>0</v>
      </c>
      <c r="F3108" s="29">
        <v>0</v>
      </c>
      <c r="G3108" s="29">
        <v>0</v>
      </c>
    </row>
    <row r="3109" spans="1:7" ht="15" customHeight="1">
      <c r="A3109" s="38"/>
      <c r="B3109" s="36" t="s">
        <v>224</v>
      </c>
      <c r="C3109" s="29">
        <f t="shared" si="240"/>
        <v>0</v>
      </c>
      <c r="D3109" s="29">
        <v>0</v>
      </c>
      <c r="E3109" s="29">
        <v>0</v>
      </c>
      <c r="F3109" s="29">
        <v>0</v>
      </c>
      <c r="G3109" s="29">
        <v>0</v>
      </c>
    </row>
    <row r="3110" spans="1:7" ht="15" customHeight="1">
      <c r="A3110" s="38"/>
      <c r="B3110" s="36" t="s">
        <v>9</v>
      </c>
      <c r="C3110" s="29">
        <f t="shared" si="240"/>
        <v>0</v>
      </c>
      <c r="D3110" s="29">
        <v>0</v>
      </c>
      <c r="E3110" s="29">
        <v>0</v>
      </c>
      <c r="F3110" s="29">
        <v>0</v>
      </c>
      <c r="G3110" s="29">
        <v>0</v>
      </c>
    </row>
    <row r="3111" spans="1:7" ht="15" customHeight="1">
      <c r="A3111" s="38"/>
      <c r="B3111" s="36" t="s">
        <v>10</v>
      </c>
      <c r="C3111" s="29">
        <f t="shared" si="240"/>
        <v>0</v>
      </c>
      <c r="D3111" s="29">
        <v>0</v>
      </c>
      <c r="E3111" s="29">
        <v>0</v>
      </c>
      <c r="F3111" s="29">
        <v>0</v>
      </c>
      <c r="G3111" s="29">
        <v>0</v>
      </c>
    </row>
    <row r="3112" spans="1:7" ht="15" customHeight="1">
      <c r="A3112" s="38"/>
      <c r="B3112" s="36" t="s">
        <v>11</v>
      </c>
      <c r="C3112" s="29">
        <f t="shared" si="240"/>
        <v>0</v>
      </c>
      <c r="D3112" s="29">
        <v>0</v>
      </c>
      <c r="E3112" s="29">
        <v>0</v>
      </c>
      <c r="F3112" s="29">
        <v>0</v>
      </c>
      <c r="G3112" s="29">
        <v>0</v>
      </c>
    </row>
    <row r="3113" spans="1:7" ht="15" customHeight="1">
      <c r="A3113" s="38"/>
      <c r="B3113" s="36" t="s">
        <v>585</v>
      </c>
      <c r="C3113" s="29">
        <f t="shared" si="240"/>
        <v>0</v>
      </c>
      <c r="D3113" s="29">
        <v>0</v>
      </c>
      <c r="E3113" s="29">
        <v>0</v>
      </c>
      <c r="F3113" s="29">
        <v>0</v>
      </c>
      <c r="G3113" s="29">
        <v>0</v>
      </c>
    </row>
    <row r="3114" spans="1:7" ht="15" customHeight="1">
      <c r="A3114" s="38"/>
      <c r="B3114" s="36" t="s">
        <v>586</v>
      </c>
      <c r="C3114" s="29">
        <f t="shared" si="240"/>
        <v>0</v>
      </c>
      <c r="D3114" s="29">
        <v>0</v>
      </c>
      <c r="E3114" s="29">
        <v>0</v>
      </c>
      <c r="F3114" s="29">
        <v>0</v>
      </c>
      <c r="G3114" s="29">
        <v>0</v>
      </c>
    </row>
    <row r="3115" spans="1:7" ht="15" customHeight="1">
      <c r="A3115" s="38"/>
      <c r="B3115" s="36" t="s">
        <v>587</v>
      </c>
      <c r="C3115" s="29">
        <f>SUM(D3115:G3115)</f>
        <v>0</v>
      </c>
      <c r="D3115" s="29">
        <v>0</v>
      </c>
      <c r="E3115" s="29">
        <v>0</v>
      </c>
      <c r="F3115" s="29">
        <v>0</v>
      </c>
      <c r="G3115" s="29">
        <v>0</v>
      </c>
    </row>
    <row r="3116" spans="1:7" ht="15" customHeight="1">
      <c r="A3116" s="38"/>
      <c r="B3116" s="36" t="s">
        <v>588</v>
      </c>
      <c r="C3116" s="29">
        <f>SUM(D3116:G3116)</f>
        <v>0</v>
      </c>
      <c r="D3116" s="29">
        <v>0</v>
      </c>
      <c r="E3116" s="29">
        <v>0</v>
      </c>
      <c r="F3116" s="29">
        <v>0</v>
      </c>
      <c r="G3116" s="29">
        <v>0</v>
      </c>
    </row>
    <row r="3117" spans="1:7" ht="15" customHeight="1">
      <c r="A3117" s="39"/>
      <c r="B3117" s="36" t="s">
        <v>589</v>
      </c>
      <c r="C3117" s="29">
        <f>SUM(D3117:G3117)</f>
        <v>0</v>
      </c>
      <c r="D3117" s="29">
        <v>0</v>
      </c>
      <c r="E3117" s="29">
        <v>0</v>
      </c>
      <c r="F3117" s="29">
        <v>0</v>
      </c>
      <c r="G3117" s="29">
        <v>0</v>
      </c>
    </row>
    <row r="3118" spans="1:7" s="3" customFormat="1" ht="17.25" customHeight="1">
      <c r="A3118" s="43" t="s">
        <v>248</v>
      </c>
      <c r="B3118" s="44" t="s">
        <v>663</v>
      </c>
      <c r="C3118" s="29">
        <f>SUM(C3119:C3132)</f>
        <v>75656.6</v>
      </c>
      <c r="D3118" s="29">
        <f>SUM(D3119:D3132)</f>
        <v>6274.1</v>
      </c>
      <c r="E3118" s="29">
        <f>SUM(E3119:E3132)</f>
        <v>0</v>
      </c>
      <c r="F3118" s="29">
        <f>SUM(F3119:F3132)</f>
        <v>0</v>
      </c>
      <c r="G3118" s="29">
        <f>SUM(G3119:G3132)</f>
        <v>69382.5</v>
      </c>
    </row>
    <row r="3119" spans="1:7" ht="15" customHeight="1">
      <c r="A3119" s="38"/>
      <c r="B3119" s="36" t="s">
        <v>296</v>
      </c>
      <c r="C3119" s="29">
        <f aca="true" t="shared" si="241" ref="C3119:C3129">SUM(D3119:G3119)</f>
        <v>5150</v>
      </c>
      <c r="D3119" s="29">
        <v>5150</v>
      </c>
      <c r="E3119" s="29">
        <v>0</v>
      </c>
      <c r="F3119" s="29">
        <v>0</v>
      </c>
      <c r="G3119" s="29">
        <v>0</v>
      </c>
    </row>
    <row r="3120" spans="1:7" ht="15" customHeight="1">
      <c r="A3120" s="38"/>
      <c r="B3120" s="36" t="s">
        <v>220</v>
      </c>
      <c r="C3120" s="29">
        <f t="shared" si="241"/>
        <v>0</v>
      </c>
      <c r="D3120" s="29">
        <v>0</v>
      </c>
      <c r="E3120" s="29">
        <v>0</v>
      </c>
      <c r="F3120" s="29">
        <v>0</v>
      </c>
      <c r="G3120" s="29">
        <v>0</v>
      </c>
    </row>
    <row r="3121" spans="1:7" ht="15" customHeight="1">
      <c r="A3121" s="38"/>
      <c r="B3121" s="36" t="s">
        <v>221</v>
      </c>
      <c r="C3121" s="29">
        <f t="shared" si="241"/>
        <v>0</v>
      </c>
      <c r="D3121" s="29">
        <v>0</v>
      </c>
      <c r="E3121" s="29">
        <v>0</v>
      </c>
      <c r="F3121" s="29">
        <v>0</v>
      </c>
      <c r="G3121" s="29">
        <v>0</v>
      </c>
    </row>
    <row r="3122" spans="1:7" ht="15" customHeight="1">
      <c r="A3122" s="38"/>
      <c r="B3122" s="36" t="s">
        <v>222</v>
      </c>
      <c r="C3122" s="29">
        <f t="shared" si="241"/>
        <v>0</v>
      </c>
      <c r="D3122" s="29">
        <v>0</v>
      </c>
      <c r="E3122" s="29">
        <v>0</v>
      </c>
      <c r="F3122" s="29">
        <v>0</v>
      </c>
      <c r="G3122" s="29">
        <v>0</v>
      </c>
    </row>
    <row r="3123" spans="1:7" ht="15" customHeight="1">
      <c r="A3123" s="38"/>
      <c r="B3123" s="36" t="s">
        <v>223</v>
      </c>
      <c r="C3123" s="29">
        <f t="shared" si="241"/>
        <v>8240</v>
      </c>
      <c r="D3123" s="29">
        <v>0</v>
      </c>
      <c r="E3123" s="29">
        <v>0</v>
      </c>
      <c r="F3123" s="29">
        <v>0</v>
      </c>
      <c r="G3123" s="29">
        <v>8240</v>
      </c>
    </row>
    <row r="3124" spans="1:7" ht="15" customHeight="1">
      <c r="A3124" s="38"/>
      <c r="B3124" s="36" t="s">
        <v>224</v>
      </c>
      <c r="C3124" s="29">
        <f t="shared" si="241"/>
        <v>4055</v>
      </c>
      <c r="D3124" s="29">
        <v>0</v>
      </c>
      <c r="E3124" s="29">
        <v>0</v>
      </c>
      <c r="F3124" s="29">
        <v>0</v>
      </c>
      <c r="G3124" s="29">
        <v>4055</v>
      </c>
    </row>
    <row r="3125" spans="1:7" ht="15" customHeight="1">
      <c r="A3125" s="38"/>
      <c r="B3125" s="36" t="s">
        <v>9</v>
      </c>
      <c r="C3125" s="29">
        <f t="shared" si="241"/>
        <v>5724.1</v>
      </c>
      <c r="D3125" s="29">
        <v>1124.1</v>
      </c>
      <c r="E3125" s="29">
        <v>0</v>
      </c>
      <c r="F3125" s="29">
        <v>0</v>
      </c>
      <c r="G3125" s="29">
        <v>4600</v>
      </c>
    </row>
    <row r="3126" spans="1:7" ht="15" customHeight="1">
      <c r="A3126" s="38"/>
      <c r="B3126" s="36" t="s">
        <v>10</v>
      </c>
      <c r="C3126" s="29">
        <f t="shared" si="241"/>
        <v>8988.2</v>
      </c>
      <c r="D3126" s="29">
        <v>0</v>
      </c>
      <c r="E3126" s="29">
        <v>0</v>
      </c>
      <c r="F3126" s="29">
        <v>0</v>
      </c>
      <c r="G3126" s="29">
        <v>8988.2</v>
      </c>
    </row>
    <row r="3127" spans="1:7" ht="15" customHeight="1">
      <c r="A3127" s="38"/>
      <c r="B3127" s="36" t="s">
        <v>11</v>
      </c>
      <c r="C3127" s="29">
        <f t="shared" si="241"/>
        <v>9931.3</v>
      </c>
      <c r="D3127" s="29">
        <v>0</v>
      </c>
      <c r="E3127" s="29">
        <v>0</v>
      </c>
      <c r="F3127" s="29">
        <v>0</v>
      </c>
      <c r="G3127" s="29">
        <v>9931.3</v>
      </c>
    </row>
    <row r="3128" spans="1:7" ht="15" customHeight="1">
      <c r="A3128" s="38"/>
      <c r="B3128" s="36" t="s">
        <v>585</v>
      </c>
      <c r="C3128" s="29">
        <f t="shared" si="241"/>
        <v>5709</v>
      </c>
      <c r="D3128" s="29">
        <v>0</v>
      </c>
      <c r="E3128" s="29">
        <v>0</v>
      </c>
      <c r="F3128" s="29">
        <v>0</v>
      </c>
      <c r="G3128" s="29">
        <f>4709+1000</f>
        <v>5709</v>
      </c>
    </row>
    <row r="3129" spans="1:7" ht="15" customHeight="1">
      <c r="A3129" s="38"/>
      <c r="B3129" s="36" t="s">
        <v>586</v>
      </c>
      <c r="C3129" s="29">
        <f t="shared" si="241"/>
        <v>5652</v>
      </c>
      <c r="D3129" s="29">
        <v>0</v>
      </c>
      <c r="E3129" s="29">
        <v>0</v>
      </c>
      <c r="F3129" s="29">
        <v>0</v>
      </c>
      <c r="G3129" s="29">
        <v>5652</v>
      </c>
    </row>
    <row r="3130" spans="1:7" ht="15" customHeight="1">
      <c r="A3130" s="38"/>
      <c r="B3130" s="36" t="s">
        <v>587</v>
      </c>
      <c r="C3130" s="29">
        <f>SUM(D3130:G3130)</f>
        <v>7569</v>
      </c>
      <c r="D3130" s="29">
        <v>0</v>
      </c>
      <c r="E3130" s="29">
        <v>0</v>
      </c>
      <c r="F3130" s="29">
        <v>0</v>
      </c>
      <c r="G3130" s="29">
        <v>7569</v>
      </c>
    </row>
    <row r="3131" spans="1:7" ht="15" customHeight="1">
      <c r="A3131" s="38"/>
      <c r="B3131" s="36" t="s">
        <v>588</v>
      </c>
      <c r="C3131" s="29">
        <f>SUM(D3131:G3131)</f>
        <v>11069</v>
      </c>
      <c r="D3131" s="29">
        <v>0</v>
      </c>
      <c r="E3131" s="29">
        <v>0</v>
      </c>
      <c r="F3131" s="29">
        <v>0</v>
      </c>
      <c r="G3131" s="29">
        <v>11069</v>
      </c>
    </row>
    <row r="3132" spans="1:7" ht="15" customHeight="1">
      <c r="A3132" s="39"/>
      <c r="B3132" s="36" t="s">
        <v>589</v>
      </c>
      <c r="C3132" s="29">
        <f>SUM(D3132:G3132)</f>
        <v>3569</v>
      </c>
      <c r="D3132" s="29">
        <v>0</v>
      </c>
      <c r="E3132" s="29">
        <v>0</v>
      </c>
      <c r="F3132" s="29">
        <v>0</v>
      </c>
      <c r="G3132" s="29">
        <v>3569</v>
      </c>
    </row>
    <row r="3133" spans="1:7" s="3" customFormat="1" ht="32.25" customHeight="1">
      <c r="A3133" s="35"/>
      <c r="B3133" s="26" t="s">
        <v>92</v>
      </c>
      <c r="C3133" s="29">
        <f>SUM(C3134:C3147)</f>
        <v>2711318.6999999997</v>
      </c>
      <c r="D3133" s="29">
        <f>SUM(D3134:D3147)</f>
        <v>279817.3</v>
      </c>
      <c r="E3133" s="29">
        <f>SUM(E3134:E3147)</f>
        <v>252091.00000000003</v>
      </c>
      <c r="F3133" s="29">
        <f>SUM(F3134:F3147)</f>
        <v>244987.89999999997</v>
      </c>
      <c r="G3133" s="29">
        <f>SUM(G3134:G3147)</f>
        <v>1934422.5</v>
      </c>
    </row>
    <row r="3134" spans="1:7" ht="15" customHeight="1">
      <c r="A3134" s="38"/>
      <c r="B3134" s="36" t="s">
        <v>296</v>
      </c>
      <c r="C3134" s="29">
        <f aca="true" t="shared" si="242" ref="C3134:C3142">SUM(D3134:G3134)</f>
        <v>204162.19999999998</v>
      </c>
      <c r="D3134" s="29">
        <f aca="true" t="shared" si="243" ref="D3134:G3147">D2789+D2804+D2819+D2834+D2849+D2864+D2879+D2894+D2909+D2924+D2939+D2954+D2969+D2984+D2999+D3014+D3029+D3044+D3059+D3074+D3089+D3104+D3119</f>
        <v>131025.5</v>
      </c>
      <c r="E3134" s="29">
        <f t="shared" si="243"/>
        <v>10895</v>
      </c>
      <c r="F3134" s="29">
        <f t="shared" si="243"/>
        <v>334.79999999999995</v>
      </c>
      <c r="G3134" s="29">
        <f t="shared" si="243"/>
        <v>61906.9</v>
      </c>
    </row>
    <row r="3135" spans="1:7" ht="15" customHeight="1">
      <c r="A3135" s="38"/>
      <c r="B3135" s="36" t="s">
        <v>220</v>
      </c>
      <c r="C3135" s="29">
        <f t="shared" si="242"/>
        <v>362268.30000000005</v>
      </c>
      <c r="D3135" s="29">
        <f t="shared" si="243"/>
        <v>117419.7</v>
      </c>
      <c r="E3135" s="29">
        <f t="shared" si="243"/>
        <v>157406.5</v>
      </c>
      <c r="F3135" s="29">
        <f t="shared" si="243"/>
        <v>2402.0000000000005</v>
      </c>
      <c r="G3135" s="29">
        <f t="shared" si="243"/>
        <v>85040.1</v>
      </c>
    </row>
    <row r="3136" spans="1:7" ht="15" customHeight="1">
      <c r="A3136" s="38"/>
      <c r="B3136" s="36" t="s">
        <v>221</v>
      </c>
      <c r="C3136" s="29">
        <f t="shared" si="242"/>
        <v>123579.4</v>
      </c>
      <c r="D3136" s="29">
        <f t="shared" si="243"/>
        <v>30248</v>
      </c>
      <c r="E3136" s="29">
        <f t="shared" si="243"/>
        <v>7148</v>
      </c>
      <c r="F3136" s="29">
        <f t="shared" si="243"/>
        <v>7857</v>
      </c>
      <c r="G3136" s="29">
        <f t="shared" si="243"/>
        <v>78326.4</v>
      </c>
    </row>
    <row r="3137" spans="1:7" ht="15" customHeight="1">
      <c r="A3137" s="38"/>
      <c r="B3137" s="36" t="s">
        <v>222</v>
      </c>
      <c r="C3137" s="29">
        <f t="shared" si="242"/>
        <v>111765.5</v>
      </c>
      <c r="D3137" s="29">
        <f t="shared" si="243"/>
        <v>0</v>
      </c>
      <c r="E3137" s="29">
        <f t="shared" si="243"/>
        <v>7613</v>
      </c>
      <c r="F3137" s="29">
        <f t="shared" si="243"/>
        <v>14131.5</v>
      </c>
      <c r="G3137" s="29">
        <f t="shared" si="243"/>
        <v>90021</v>
      </c>
    </row>
    <row r="3138" spans="1:7" ht="15" customHeight="1">
      <c r="A3138" s="38"/>
      <c r="B3138" s="36" t="s">
        <v>223</v>
      </c>
      <c r="C3138" s="29">
        <f t="shared" si="242"/>
        <v>147097.6</v>
      </c>
      <c r="D3138" s="29">
        <f t="shared" si="243"/>
        <v>0</v>
      </c>
      <c r="E3138" s="29">
        <f t="shared" si="243"/>
        <v>7000</v>
      </c>
      <c r="F3138" s="29">
        <f t="shared" si="243"/>
        <v>39934.700000000004</v>
      </c>
      <c r="G3138" s="29">
        <f t="shared" si="243"/>
        <v>100162.9</v>
      </c>
    </row>
    <row r="3139" spans="1:7" ht="15" customHeight="1">
      <c r="A3139" s="38"/>
      <c r="B3139" s="36" t="s">
        <v>224</v>
      </c>
      <c r="C3139" s="29">
        <f t="shared" si="242"/>
        <v>208185.6</v>
      </c>
      <c r="D3139" s="29">
        <f t="shared" si="243"/>
        <v>0</v>
      </c>
      <c r="E3139" s="29">
        <f t="shared" si="243"/>
        <v>8619</v>
      </c>
      <c r="F3139" s="29">
        <f t="shared" si="243"/>
        <v>8781.900000000001</v>
      </c>
      <c r="G3139" s="29">
        <f t="shared" si="243"/>
        <v>190784.7</v>
      </c>
    </row>
    <row r="3140" spans="1:7" ht="15" customHeight="1">
      <c r="A3140" s="38"/>
      <c r="B3140" s="36" t="s">
        <v>9</v>
      </c>
      <c r="C3140" s="29">
        <f t="shared" si="242"/>
        <v>335260.4</v>
      </c>
      <c r="D3140" s="29">
        <f t="shared" si="243"/>
        <v>1124.1</v>
      </c>
      <c r="E3140" s="29">
        <f t="shared" si="243"/>
        <v>15495.9</v>
      </c>
      <c r="F3140" s="29">
        <f t="shared" si="243"/>
        <v>48104.299999999996</v>
      </c>
      <c r="G3140" s="29">
        <f t="shared" si="243"/>
        <v>270536.10000000003</v>
      </c>
    </row>
    <row r="3141" spans="1:7" ht="15" customHeight="1">
      <c r="A3141" s="38"/>
      <c r="B3141" s="36" t="s">
        <v>10</v>
      </c>
      <c r="C3141" s="29">
        <f t="shared" si="242"/>
        <v>182083.90000000002</v>
      </c>
      <c r="D3141" s="29">
        <f t="shared" si="243"/>
        <v>0</v>
      </c>
      <c r="E3141" s="29">
        <f t="shared" si="243"/>
        <v>8100</v>
      </c>
      <c r="F3141" s="29">
        <f t="shared" si="243"/>
        <v>8508.1</v>
      </c>
      <c r="G3141" s="29">
        <f t="shared" si="243"/>
        <v>165475.80000000002</v>
      </c>
    </row>
    <row r="3142" spans="1:7" ht="15" customHeight="1">
      <c r="A3142" s="38"/>
      <c r="B3142" s="36" t="s">
        <v>11</v>
      </c>
      <c r="C3142" s="29">
        <f t="shared" si="242"/>
        <v>135893.40000000002</v>
      </c>
      <c r="D3142" s="29">
        <f t="shared" si="243"/>
        <v>0</v>
      </c>
      <c r="E3142" s="29">
        <f t="shared" si="243"/>
        <v>9123</v>
      </c>
      <c r="F3142" s="29">
        <f t="shared" si="243"/>
        <v>3210</v>
      </c>
      <c r="G3142" s="29">
        <f t="shared" si="243"/>
        <v>123560.40000000001</v>
      </c>
    </row>
    <row r="3143" spans="1:7" ht="15" customHeight="1">
      <c r="A3143" s="38"/>
      <c r="B3143" s="36" t="s">
        <v>585</v>
      </c>
      <c r="C3143" s="29">
        <f>SUM(D3143:G3143)</f>
        <v>169170.6</v>
      </c>
      <c r="D3143" s="29">
        <f t="shared" si="243"/>
        <v>0</v>
      </c>
      <c r="E3143" s="29">
        <f t="shared" si="243"/>
        <v>4914.7</v>
      </c>
      <c r="F3143" s="29">
        <f t="shared" si="243"/>
        <v>14246</v>
      </c>
      <c r="G3143" s="29">
        <f t="shared" si="243"/>
        <v>150009.9</v>
      </c>
    </row>
    <row r="3144" spans="1:7" ht="15" customHeight="1">
      <c r="A3144" s="38"/>
      <c r="B3144" s="36" t="s">
        <v>586</v>
      </c>
      <c r="C3144" s="29">
        <f>SUM(D3144:G3144)</f>
        <v>153618.2</v>
      </c>
      <c r="D3144" s="29">
        <f t="shared" si="243"/>
        <v>0</v>
      </c>
      <c r="E3144" s="29">
        <f t="shared" si="243"/>
        <v>4325.5</v>
      </c>
      <c r="F3144" s="29">
        <f t="shared" si="243"/>
        <v>35167</v>
      </c>
      <c r="G3144" s="29">
        <f t="shared" si="243"/>
        <v>114125.70000000001</v>
      </c>
    </row>
    <row r="3145" spans="1:7" ht="15" customHeight="1">
      <c r="A3145" s="38"/>
      <c r="B3145" s="36" t="s">
        <v>587</v>
      </c>
      <c r="C3145" s="29">
        <f>SUM(D3145:G3145)</f>
        <v>181658.8</v>
      </c>
      <c r="D3145" s="29">
        <f t="shared" si="243"/>
        <v>0</v>
      </c>
      <c r="E3145" s="29">
        <f t="shared" si="243"/>
        <v>4173.2</v>
      </c>
      <c r="F3145" s="29">
        <f t="shared" si="243"/>
        <v>8417.800000000001</v>
      </c>
      <c r="G3145" s="29">
        <f t="shared" si="243"/>
        <v>169067.8</v>
      </c>
    </row>
    <row r="3146" spans="1:7" ht="15" customHeight="1">
      <c r="A3146" s="38"/>
      <c r="B3146" s="36" t="s">
        <v>588</v>
      </c>
      <c r="C3146" s="29">
        <f>SUM(D3146:G3146)</f>
        <v>178396.8</v>
      </c>
      <c r="D3146" s="29">
        <f t="shared" si="243"/>
        <v>0</v>
      </c>
      <c r="E3146" s="29">
        <f t="shared" si="243"/>
        <v>1477.2</v>
      </c>
      <c r="F3146" s="29">
        <f t="shared" si="243"/>
        <v>4014.8</v>
      </c>
      <c r="G3146" s="29">
        <f t="shared" si="243"/>
        <v>172904.8</v>
      </c>
    </row>
    <row r="3147" spans="1:7" ht="15" customHeight="1">
      <c r="A3147" s="39"/>
      <c r="B3147" s="36" t="s">
        <v>589</v>
      </c>
      <c r="C3147" s="29">
        <f>SUM(D3147:G3147)</f>
        <v>218178</v>
      </c>
      <c r="D3147" s="29">
        <f t="shared" si="243"/>
        <v>0</v>
      </c>
      <c r="E3147" s="29">
        <f t="shared" si="243"/>
        <v>5800</v>
      </c>
      <c r="F3147" s="29">
        <f t="shared" si="243"/>
        <v>49878</v>
      </c>
      <c r="G3147" s="29">
        <f t="shared" si="243"/>
        <v>162500</v>
      </c>
    </row>
    <row r="3148" spans="1:7" s="158" customFormat="1" ht="14.25" customHeight="1">
      <c r="A3148" s="155"/>
      <c r="B3148" s="156" t="s">
        <v>29</v>
      </c>
      <c r="C3148" s="157"/>
      <c r="D3148" s="157"/>
      <c r="E3148" s="157"/>
      <c r="F3148" s="157"/>
      <c r="G3148" s="157"/>
    </row>
    <row r="3149" spans="1:7" s="3" customFormat="1" ht="32.25" customHeight="1">
      <c r="A3149" s="43" t="s">
        <v>249</v>
      </c>
      <c r="B3149" s="44" t="s">
        <v>93</v>
      </c>
      <c r="C3149" s="29">
        <f>SUM(C3150:C3163)</f>
        <v>10172</v>
      </c>
      <c r="D3149" s="29">
        <f>SUM(D3150:D3163)</f>
        <v>0</v>
      </c>
      <c r="E3149" s="29">
        <f>SUM(E3150:E3163)</f>
        <v>0</v>
      </c>
      <c r="F3149" s="29">
        <f>SUM(F3150:F3163)</f>
        <v>0</v>
      </c>
      <c r="G3149" s="29">
        <f>SUM(G3150:G3163)</f>
        <v>10172</v>
      </c>
    </row>
    <row r="3150" spans="1:7" ht="15" customHeight="1">
      <c r="A3150" s="38"/>
      <c r="B3150" s="36" t="s">
        <v>296</v>
      </c>
      <c r="C3150" s="29">
        <f aca="true" t="shared" si="244" ref="C3150:C3160">SUM(D3150:G3150)</f>
        <v>3000</v>
      </c>
      <c r="D3150" s="29">
        <v>0</v>
      </c>
      <c r="E3150" s="29">
        <v>0</v>
      </c>
      <c r="F3150" s="29">
        <v>0</v>
      </c>
      <c r="G3150" s="29">
        <v>3000</v>
      </c>
    </row>
    <row r="3151" spans="1:7" ht="15" customHeight="1">
      <c r="A3151" s="38"/>
      <c r="B3151" s="36" t="s">
        <v>220</v>
      </c>
      <c r="C3151" s="29">
        <f t="shared" si="244"/>
        <v>2172</v>
      </c>
      <c r="D3151" s="29">
        <v>0</v>
      </c>
      <c r="E3151" s="29">
        <v>0</v>
      </c>
      <c r="F3151" s="29">
        <v>0</v>
      </c>
      <c r="G3151" s="29">
        <v>2172</v>
      </c>
    </row>
    <row r="3152" spans="1:7" ht="15" customHeight="1">
      <c r="A3152" s="38"/>
      <c r="B3152" s="36" t="s">
        <v>221</v>
      </c>
      <c r="C3152" s="29">
        <f t="shared" si="244"/>
        <v>0</v>
      </c>
      <c r="D3152" s="29">
        <v>0</v>
      </c>
      <c r="E3152" s="29">
        <v>0</v>
      </c>
      <c r="F3152" s="29">
        <v>0</v>
      </c>
      <c r="G3152" s="29">
        <v>0</v>
      </c>
    </row>
    <row r="3153" spans="1:7" ht="15" customHeight="1">
      <c r="A3153" s="38"/>
      <c r="B3153" s="36" t="s">
        <v>222</v>
      </c>
      <c r="C3153" s="29">
        <f t="shared" si="244"/>
        <v>0</v>
      </c>
      <c r="D3153" s="29">
        <v>0</v>
      </c>
      <c r="E3153" s="29">
        <v>0</v>
      </c>
      <c r="F3153" s="29">
        <v>0</v>
      </c>
      <c r="G3153" s="29">
        <v>0</v>
      </c>
    </row>
    <row r="3154" spans="1:7" ht="15" customHeight="1">
      <c r="A3154" s="38"/>
      <c r="B3154" s="36" t="s">
        <v>223</v>
      </c>
      <c r="C3154" s="29">
        <f t="shared" si="244"/>
        <v>3000</v>
      </c>
      <c r="D3154" s="29">
        <v>0</v>
      </c>
      <c r="E3154" s="29">
        <v>0</v>
      </c>
      <c r="F3154" s="29">
        <v>0</v>
      </c>
      <c r="G3154" s="29">
        <v>3000</v>
      </c>
    </row>
    <row r="3155" spans="1:7" ht="15" customHeight="1">
      <c r="A3155" s="38"/>
      <c r="B3155" s="36" t="s">
        <v>224</v>
      </c>
      <c r="C3155" s="29">
        <f t="shared" si="244"/>
        <v>2000</v>
      </c>
      <c r="D3155" s="29">
        <v>0</v>
      </c>
      <c r="E3155" s="29">
        <v>0</v>
      </c>
      <c r="F3155" s="29">
        <v>0</v>
      </c>
      <c r="G3155" s="29">
        <v>2000</v>
      </c>
    </row>
    <row r="3156" spans="1:7" ht="15" customHeight="1">
      <c r="A3156" s="38"/>
      <c r="B3156" s="36" t="s">
        <v>9</v>
      </c>
      <c r="C3156" s="29">
        <f t="shared" si="244"/>
        <v>0</v>
      </c>
      <c r="D3156" s="29">
        <v>0</v>
      </c>
      <c r="E3156" s="29">
        <v>0</v>
      </c>
      <c r="F3156" s="29">
        <v>0</v>
      </c>
      <c r="G3156" s="29">
        <v>0</v>
      </c>
    </row>
    <row r="3157" spans="1:7" ht="15" customHeight="1">
      <c r="A3157" s="38"/>
      <c r="B3157" s="36" t="s">
        <v>10</v>
      </c>
      <c r="C3157" s="29">
        <f t="shared" si="244"/>
        <v>0</v>
      </c>
      <c r="D3157" s="29">
        <v>0</v>
      </c>
      <c r="E3157" s="29">
        <v>0</v>
      </c>
      <c r="F3157" s="29">
        <v>0</v>
      </c>
      <c r="G3157" s="29">
        <v>0</v>
      </c>
    </row>
    <row r="3158" spans="1:7" ht="15" customHeight="1">
      <c r="A3158" s="38"/>
      <c r="B3158" s="36" t="s">
        <v>11</v>
      </c>
      <c r="C3158" s="29">
        <f t="shared" si="244"/>
        <v>0</v>
      </c>
      <c r="D3158" s="29">
        <v>0</v>
      </c>
      <c r="E3158" s="29">
        <v>0</v>
      </c>
      <c r="F3158" s="29">
        <v>0</v>
      </c>
      <c r="G3158" s="29">
        <v>0</v>
      </c>
    </row>
    <row r="3159" spans="1:7" ht="15" customHeight="1">
      <c r="A3159" s="38"/>
      <c r="B3159" s="36" t="s">
        <v>585</v>
      </c>
      <c r="C3159" s="29">
        <f t="shared" si="244"/>
        <v>0</v>
      </c>
      <c r="D3159" s="29">
        <v>0</v>
      </c>
      <c r="E3159" s="29">
        <v>0</v>
      </c>
      <c r="F3159" s="29">
        <v>0</v>
      </c>
      <c r="G3159" s="29">
        <v>0</v>
      </c>
    </row>
    <row r="3160" spans="1:7" ht="15" customHeight="1">
      <c r="A3160" s="38"/>
      <c r="B3160" s="36" t="s">
        <v>586</v>
      </c>
      <c r="C3160" s="29">
        <f t="shared" si="244"/>
        <v>0</v>
      </c>
      <c r="D3160" s="29">
        <v>0</v>
      </c>
      <c r="E3160" s="29">
        <v>0</v>
      </c>
      <c r="F3160" s="29">
        <v>0</v>
      </c>
      <c r="G3160" s="29">
        <v>0</v>
      </c>
    </row>
    <row r="3161" spans="1:7" ht="15" customHeight="1">
      <c r="A3161" s="38"/>
      <c r="B3161" s="36" t="s">
        <v>587</v>
      </c>
      <c r="C3161" s="29">
        <f>SUM(D3161:G3161)</f>
        <v>0</v>
      </c>
      <c r="D3161" s="29">
        <v>0</v>
      </c>
      <c r="E3161" s="29">
        <v>0</v>
      </c>
      <c r="F3161" s="29">
        <v>0</v>
      </c>
      <c r="G3161" s="29">
        <v>0</v>
      </c>
    </row>
    <row r="3162" spans="1:7" ht="15" customHeight="1">
      <c r="A3162" s="38"/>
      <c r="B3162" s="36" t="s">
        <v>588</v>
      </c>
      <c r="C3162" s="29">
        <f>SUM(D3162:G3162)</f>
        <v>0</v>
      </c>
      <c r="D3162" s="29">
        <v>0</v>
      </c>
      <c r="E3162" s="29">
        <v>0</v>
      </c>
      <c r="F3162" s="29">
        <v>0</v>
      </c>
      <c r="G3162" s="29">
        <v>0</v>
      </c>
    </row>
    <row r="3163" spans="1:7" ht="15" customHeight="1">
      <c r="A3163" s="39"/>
      <c r="B3163" s="36" t="s">
        <v>589</v>
      </c>
      <c r="C3163" s="29">
        <f>SUM(D3163:G3163)</f>
        <v>0</v>
      </c>
      <c r="D3163" s="29">
        <v>0</v>
      </c>
      <c r="E3163" s="29">
        <v>0</v>
      </c>
      <c r="F3163" s="29">
        <v>0</v>
      </c>
      <c r="G3163" s="29">
        <v>0</v>
      </c>
    </row>
    <row r="3164" spans="1:7" s="3" customFormat="1" ht="48" customHeight="1">
      <c r="A3164" s="43" t="s">
        <v>590</v>
      </c>
      <c r="B3164" s="44" t="s">
        <v>604</v>
      </c>
      <c r="C3164" s="29">
        <f>SUM(C3165:C3178)</f>
        <v>999.8</v>
      </c>
      <c r="D3164" s="29">
        <f>SUM(D3165:D3178)</f>
        <v>0</v>
      </c>
      <c r="E3164" s="29">
        <f>SUM(E3165:E3178)</f>
        <v>0</v>
      </c>
      <c r="F3164" s="29">
        <f>SUM(F3165:F3178)</f>
        <v>0</v>
      </c>
      <c r="G3164" s="29">
        <f>SUM(G3165:G3178)</f>
        <v>999.8</v>
      </c>
    </row>
    <row r="3165" spans="1:7" ht="15" customHeight="1">
      <c r="A3165" s="38"/>
      <c r="B3165" s="36" t="s">
        <v>296</v>
      </c>
      <c r="C3165" s="29">
        <f aca="true" t="shared" si="245" ref="C3165:C3175">SUM(D3165:G3165)</f>
        <v>0</v>
      </c>
      <c r="D3165" s="29">
        <v>0</v>
      </c>
      <c r="E3165" s="29">
        <v>0</v>
      </c>
      <c r="F3165" s="29">
        <v>0</v>
      </c>
      <c r="G3165" s="29">
        <v>0</v>
      </c>
    </row>
    <row r="3166" spans="1:7" ht="15" customHeight="1">
      <c r="A3166" s="38"/>
      <c r="B3166" s="36" t="s">
        <v>220</v>
      </c>
      <c r="C3166" s="29">
        <f t="shared" si="245"/>
        <v>0</v>
      </c>
      <c r="D3166" s="29">
        <v>0</v>
      </c>
      <c r="E3166" s="29">
        <v>0</v>
      </c>
      <c r="F3166" s="29">
        <v>0</v>
      </c>
      <c r="G3166" s="29">
        <v>0</v>
      </c>
    </row>
    <row r="3167" spans="1:7" ht="15" customHeight="1">
      <c r="A3167" s="38"/>
      <c r="B3167" s="36" t="s">
        <v>221</v>
      </c>
      <c r="C3167" s="29">
        <f t="shared" si="245"/>
        <v>0</v>
      </c>
      <c r="D3167" s="29">
        <v>0</v>
      </c>
      <c r="E3167" s="29">
        <v>0</v>
      </c>
      <c r="F3167" s="29">
        <v>0</v>
      </c>
      <c r="G3167" s="29">
        <v>0</v>
      </c>
    </row>
    <row r="3168" spans="1:7" ht="15" customHeight="1">
      <c r="A3168" s="38"/>
      <c r="B3168" s="36" t="s">
        <v>222</v>
      </c>
      <c r="C3168" s="29">
        <f t="shared" si="245"/>
        <v>0</v>
      </c>
      <c r="D3168" s="29">
        <v>0</v>
      </c>
      <c r="E3168" s="29">
        <v>0</v>
      </c>
      <c r="F3168" s="29">
        <v>0</v>
      </c>
      <c r="G3168" s="29">
        <v>0</v>
      </c>
    </row>
    <row r="3169" spans="1:7" ht="15" customHeight="1">
      <c r="A3169" s="38"/>
      <c r="B3169" s="36" t="s">
        <v>223</v>
      </c>
      <c r="C3169" s="29">
        <f t="shared" si="245"/>
        <v>0</v>
      </c>
      <c r="D3169" s="29">
        <v>0</v>
      </c>
      <c r="E3169" s="29">
        <v>0</v>
      </c>
      <c r="F3169" s="29">
        <v>0</v>
      </c>
      <c r="G3169" s="29">
        <v>0</v>
      </c>
    </row>
    <row r="3170" spans="1:7" ht="15" customHeight="1">
      <c r="A3170" s="38"/>
      <c r="B3170" s="36" t="s">
        <v>224</v>
      </c>
      <c r="C3170" s="29">
        <f t="shared" si="245"/>
        <v>0</v>
      </c>
      <c r="D3170" s="29">
        <v>0</v>
      </c>
      <c r="E3170" s="29">
        <v>0</v>
      </c>
      <c r="F3170" s="29">
        <v>0</v>
      </c>
      <c r="G3170" s="29">
        <v>0</v>
      </c>
    </row>
    <row r="3171" spans="1:7" ht="15" customHeight="1">
      <c r="A3171" s="38"/>
      <c r="B3171" s="36" t="s">
        <v>9</v>
      </c>
      <c r="C3171" s="29">
        <f t="shared" si="245"/>
        <v>0</v>
      </c>
      <c r="D3171" s="29">
        <v>0</v>
      </c>
      <c r="E3171" s="29">
        <v>0</v>
      </c>
      <c r="F3171" s="29">
        <v>0</v>
      </c>
      <c r="G3171" s="29">
        <v>0</v>
      </c>
    </row>
    <row r="3172" spans="1:7" ht="15" customHeight="1">
      <c r="A3172" s="38"/>
      <c r="B3172" s="36" t="s">
        <v>10</v>
      </c>
      <c r="C3172" s="29">
        <f t="shared" si="245"/>
        <v>0</v>
      </c>
      <c r="D3172" s="29">
        <v>0</v>
      </c>
      <c r="E3172" s="29">
        <v>0</v>
      </c>
      <c r="F3172" s="29">
        <v>0</v>
      </c>
      <c r="G3172" s="29">
        <v>0</v>
      </c>
    </row>
    <row r="3173" spans="1:7" ht="15" customHeight="1">
      <c r="A3173" s="38"/>
      <c r="B3173" s="36" t="s">
        <v>11</v>
      </c>
      <c r="C3173" s="29">
        <f t="shared" si="245"/>
        <v>0</v>
      </c>
      <c r="D3173" s="29">
        <v>0</v>
      </c>
      <c r="E3173" s="29">
        <v>0</v>
      </c>
      <c r="F3173" s="29">
        <v>0</v>
      </c>
      <c r="G3173" s="29">
        <v>0</v>
      </c>
    </row>
    <row r="3174" spans="1:7" ht="15" customHeight="1">
      <c r="A3174" s="38"/>
      <c r="B3174" s="36" t="s">
        <v>585</v>
      </c>
      <c r="C3174" s="29">
        <f t="shared" si="245"/>
        <v>999.8</v>
      </c>
      <c r="D3174" s="29">
        <v>0</v>
      </c>
      <c r="E3174" s="29">
        <v>0</v>
      </c>
      <c r="F3174" s="29">
        <v>0</v>
      </c>
      <c r="G3174" s="29">
        <v>999.8</v>
      </c>
    </row>
    <row r="3175" spans="1:7" ht="15" customHeight="1">
      <c r="A3175" s="38"/>
      <c r="B3175" s="36" t="s">
        <v>586</v>
      </c>
      <c r="C3175" s="29">
        <f t="shared" si="245"/>
        <v>0</v>
      </c>
      <c r="D3175" s="29">
        <v>0</v>
      </c>
      <c r="E3175" s="29">
        <v>0</v>
      </c>
      <c r="F3175" s="29">
        <v>0</v>
      </c>
      <c r="G3175" s="29">
        <v>0</v>
      </c>
    </row>
    <row r="3176" spans="1:7" ht="15" customHeight="1">
      <c r="A3176" s="38"/>
      <c r="B3176" s="36" t="s">
        <v>587</v>
      </c>
      <c r="C3176" s="29">
        <f>SUM(D3176:G3176)</f>
        <v>0</v>
      </c>
      <c r="D3176" s="29">
        <v>0</v>
      </c>
      <c r="E3176" s="29">
        <v>0</v>
      </c>
      <c r="F3176" s="29">
        <v>0</v>
      </c>
      <c r="G3176" s="29">
        <v>0</v>
      </c>
    </row>
    <row r="3177" spans="1:7" ht="15" customHeight="1">
      <c r="A3177" s="38"/>
      <c r="B3177" s="36" t="s">
        <v>588</v>
      </c>
      <c r="C3177" s="29">
        <f>SUM(D3177:G3177)</f>
        <v>0</v>
      </c>
      <c r="D3177" s="29">
        <v>0</v>
      </c>
      <c r="E3177" s="29">
        <v>0</v>
      </c>
      <c r="F3177" s="29">
        <v>0</v>
      </c>
      <c r="G3177" s="29">
        <v>0</v>
      </c>
    </row>
    <row r="3178" spans="1:7" ht="15" customHeight="1">
      <c r="A3178" s="39"/>
      <c r="B3178" s="36" t="s">
        <v>589</v>
      </c>
      <c r="C3178" s="29">
        <f>SUM(D3178:G3178)</f>
        <v>0</v>
      </c>
      <c r="D3178" s="29">
        <v>0</v>
      </c>
      <c r="E3178" s="29">
        <v>0</v>
      </c>
      <c r="F3178" s="29">
        <v>0</v>
      </c>
      <c r="G3178" s="29">
        <v>0</v>
      </c>
    </row>
    <row r="3179" spans="1:7" s="3" customFormat="1" ht="48" customHeight="1">
      <c r="A3179" s="43" t="s">
        <v>591</v>
      </c>
      <c r="B3179" s="44" t="s">
        <v>605</v>
      </c>
      <c r="C3179" s="29">
        <f>SUM(C3180:C3193)</f>
        <v>400</v>
      </c>
      <c r="D3179" s="29">
        <f>SUM(D3180:D3193)</f>
        <v>0</v>
      </c>
      <c r="E3179" s="29">
        <f>SUM(E3180:E3193)</f>
        <v>0</v>
      </c>
      <c r="F3179" s="29">
        <f>SUM(F3180:F3193)</f>
        <v>0</v>
      </c>
      <c r="G3179" s="29">
        <f>SUM(G3180:G3193)</f>
        <v>400</v>
      </c>
    </row>
    <row r="3180" spans="1:7" ht="15" customHeight="1">
      <c r="A3180" s="38"/>
      <c r="B3180" s="36" t="s">
        <v>296</v>
      </c>
      <c r="C3180" s="29">
        <f aca="true" t="shared" si="246" ref="C3180:C3190">SUM(D3180:G3180)</f>
        <v>0</v>
      </c>
      <c r="D3180" s="29">
        <v>0</v>
      </c>
      <c r="E3180" s="29">
        <v>0</v>
      </c>
      <c r="F3180" s="29">
        <v>0</v>
      </c>
      <c r="G3180" s="29">
        <v>0</v>
      </c>
    </row>
    <row r="3181" spans="1:7" ht="15" customHeight="1">
      <c r="A3181" s="38"/>
      <c r="B3181" s="36" t="s">
        <v>220</v>
      </c>
      <c r="C3181" s="29">
        <f t="shared" si="246"/>
        <v>0</v>
      </c>
      <c r="D3181" s="29">
        <v>0</v>
      </c>
      <c r="E3181" s="29">
        <v>0</v>
      </c>
      <c r="F3181" s="29">
        <v>0</v>
      </c>
      <c r="G3181" s="29">
        <v>0</v>
      </c>
    </row>
    <row r="3182" spans="1:7" ht="15" customHeight="1">
      <c r="A3182" s="38"/>
      <c r="B3182" s="36" t="s">
        <v>221</v>
      </c>
      <c r="C3182" s="29">
        <f t="shared" si="246"/>
        <v>0</v>
      </c>
      <c r="D3182" s="29">
        <v>0</v>
      </c>
      <c r="E3182" s="29">
        <v>0</v>
      </c>
      <c r="F3182" s="29">
        <v>0</v>
      </c>
      <c r="G3182" s="29">
        <v>0</v>
      </c>
    </row>
    <row r="3183" spans="1:7" ht="15" customHeight="1">
      <c r="A3183" s="38"/>
      <c r="B3183" s="36" t="s">
        <v>222</v>
      </c>
      <c r="C3183" s="29">
        <f t="shared" si="246"/>
        <v>0</v>
      </c>
      <c r="D3183" s="29">
        <v>0</v>
      </c>
      <c r="E3183" s="29">
        <v>0</v>
      </c>
      <c r="F3183" s="29">
        <v>0</v>
      </c>
      <c r="G3183" s="29">
        <v>0</v>
      </c>
    </row>
    <row r="3184" spans="1:7" ht="15" customHeight="1">
      <c r="A3184" s="38"/>
      <c r="B3184" s="36" t="s">
        <v>223</v>
      </c>
      <c r="C3184" s="29">
        <f t="shared" si="246"/>
        <v>0</v>
      </c>
      <c r="D3184" s="29">
        <v>0</v>
      </c>
      <c r="E3184" s="29">
        <v>0</v>
      </c>
      <c r="F3184" s="29">
        <v>0</v>
      </c>
      <c r="G3184" s="29">
        <v>0</v>
      </c>
    </row>
    <row r="3185" spans="1:7" ht="15" customHeight="1">
      <c r="A3185" s="38"/>
      <c r="B3185" s="36" t="s">
        <v>224</v>
      </c>
      <c r="C3185" s="29">
        <f t="shared" si="246"/>
        <v>0</v>
      </c>
      <c r="D3185" s="29">
        <v>0</v>
      </c>
      <c r="E3185" s="29">
        <v>0</v>
      </c>
      <c r="F3185" s="29">
        <v>0</v>
      </c>
      <c r="G3185" s="29">
        <v>0</v>
      </c>
    </row>
    <row r="3186" spans="1:7" ht="15" customHeight="1">
      <c r="A3186" s="38"/>
      <c r="B3186" s="36" t="s">
        <v>9</v>
      </c>
      <c r="C3186" s="29">
        <f t="shared" si="246"/>
        <v>0</v>
      </c>
      <c r="D3186" s="29">
        <v>0</v>
      </c>
      <c r="E3186" s="29">
        <v>0</v>
      </c>
      <c r="F3186" s="29">
        <v>0</v>
      </c>
      <c r="G3186" s="29">
        <v>0</v>
      </c>
    </row>
    <row r="3187" spans="1:7" ht="15" customHeight="1">
      <c r="A3187" s="38"/>
      <c r="B3187" s="36" t="s">
        <v>10</v>
      </c>
      <c r="C3187" s="29">
        <f t="shared" si="246"/>
        <v>0</v>
      </c>
      <c r="D3187" s="29">
        <v>0</v>
      </c>
      <c r="E3187" s="29">
        <v>0</v>
      </c>
      <c r="F3187" s="29">
        <v>0</v>
      </c>
      <c r="G3187" s="29">
        <v>0</v>
      </c>
    </row>
    <row r="3188" spans="1:7" ht="15" customHeight="1">
      <c r="A3188" s="38"/>
      <c r="B3188" s="36" t="s">
        <v>11</v>
      </c>
      <c r="C3188" s="29">
        <f t="shared" si="246"/>
        <v>0</v>
      </c>
      <c r="D3188" s="29">
        <v>0</v>
      </c>
      <c r="E3188" s="29">
        <v>0</v>
      </c>
      <c r="F3188" s="29">
        <v>0</v>
      </c>
      <c r="G3188" s="29">
        <v>0</v>
      </c>
    </row>
    <row r="3189" spans="1:7" ht="15" customHeight="1">
      <c r="A3189" s="38"/>
      <c r="B3189" s="36" t="s">
        <v>585</v>
      </c>
      <c r="C3189" s="29">
        <f t="shared" si="246"/>
        <v>0</v>
      </c>
      <c r="D3189" s="29">
        <v>0</v>
      </c>
      <c r="E3189" s="29">
        <v>0</v>
      </c>
      <c r="F3189" s="29">
        <v>0</v>
      </c>
      <c r="G3189" s="29">
        <v>0</v>
      </c>
    </row>
    <row r="3190" spans="1:7" ht="15" customHeight="1">
      <c r="A3190" s="38"/>
      <c r="B3190" s="36" t="s">
        <v>586</v>
      </c>
      <c r="C3190" s="29">
        <f t="shared" si="246"/>
        <v>400</v>
      </c>
      <c r="D3190" s="29">
        <v>0</v>
      </c>
      <c r="E3190" s="29">
        <v>0</v>
      </c>
      <c r="F3190" s="29">
        <v>0</v>
      </c>
      <c r="G3190" s="29">
        <v>400</v>
      </c>
    </row>
    <row r="3191" spans="1:7" ht="15" customHeight="1">
      <c r="A3191" s="38"/>
      <c r="B3191" s="36" t="s">
        <v>587</v>
      </c>
      <c r="C3191" s="29">
        <f>SUM(D3191:G3191)</f>
        <v>0</v>
      </c>
      <c r="D3191" s="29">
        <v>0</v>
      </c>
      <c r="E3191" s="29">
        <v>0</v>
      </c>
      <c r="F3191" s="29">
        <v>0</v>
      </c>
      <c r="G3191" s="29">
        <v>0</v>
      </c>
    </row>
    <row r="3192" spans="1:7" ht="15" customHeight="1">
      <c r="A3192" s="38"/>
      <c r="B3192" s="36" t="s">
        <v>588</v>
      </c>
      <c r="C3192" s="29">
        <f>SUM(D3192:G3192)</f>
        <v>0</v>
      </c>
      <c r="D3192" s="29">
        <v>0</v>
      </c>
      <c r="E3192" s="29">
        <v>0</v>
      </c>
      <c r="F3192" s="29">
        <v>0</v>
      </c>
      <c r="G3192" s="29">
        <v>0</v>
      </c>
    </row>
    <row r="3193" spans="1:7" ht="15" customHeight="1">
      <c r="A3193" s="39"/>
      <c r="B3193" s="36" t="s">
        <v>589</v>
      </c>
      <c r="C3193" s="29">
        <f>SUM(D3193:G3193)</f>
        <v>0</v>
      </c>
      <c r="D3193" s="29">
        <v>0</v>
      </c>
      <c r="E3193" s="29">
        <v>0</v>
      </c>
      <c r="F3193" s="29">
        <v>0</v>
      </c>
      <c r="G3193" s="29">
        <v>0</v>
      </c>
    </row>
    <row r="3194" spans="1:7" s="3" customFormat="1" ht="62.25" customHeight="1">
      <c r="A3194" s="43" t="s">
        <v>592</v>
      </c>
      <c r="B3194" s="44" t="s">
        <v>606</v>
      </c>
      <c r="C3194" s="29">
        <f>SUM(C3195:C3208)</f>
        <v>502</v>
      </c>
      <c r="D3194" s="29">
        <f>SUM(D3195:D3208)</f>
        <v>0</v>
      </c>
      <c r="E3194" s="29">
        <f>SUM(E3195:E3208)</f>
        <v>0</v>
      </c>
      <c r="F3194" s="29">
        <f>SUM(F3195:F3208)</f>
        <v>0</v>
      </c>
      <c r="G3194" s="29">
        <f>SUM(G3195:G3208)</f>
        <v>502</v>
      </c>
    </row>
    <row r="3195" spans="1:7" ht="15" customHeight="1">
      <c r="A3195" s="38"/>
      <c r="B3195" s="36" t="s">
        <v>296</v>
      </c>
      <c r="C3195" s="29">
        <f aca="true" t="shared" si="247" ref="C3195:C3205">SUM(D3195:G3195)</f>
        <v>0</v>
      </c>
      <c r="D3195" s="29">
        <v>0</v>
      </c>
      <c r="E3195" s="29">
        <v>0</v>
      </c>
      <c r="F3195" s="29">
        <v>0</v>
      </c>
      <c r="G3195" s="29">
        <v>0</v>
      </c>
    </row>
    <row r="3196" spans="1:7" ht="15" customHeight="1">
      <c r="A3196" s="38"/>
      <c r="B3196" s="36" t="s">
        <v>220</v>
      </c>
      <c r="C3196" s="29">
        <f t="shared" si="247"/>
        <v>0</v>
      </c>
      <c r="D3196" s="29">
        <v>0</v>
      </c>
      <c r="E3196" s="29">
        <v>0</v>
      </c>
      <c r="F3196" s="29">
        <v>0</v>
      </c>
      <c r="G3196" s="29">
        <v>0</v>
      </c>
    </row>
    <row r="3197" spans="1:7" ht="15" customHeight="1">
      <c r="A3197" s="38"/>
      <c r="B3197" s="36" t="s">
        <v>221</v>
      </c>
      <c r="C3197" s="29">
        <f t="shared" si="247"/>
        <v>0</v>
      </c>
      <c r="D3197" s="29">
        <v>0</v>
      </c>
      <c r="E3197" s="29">
        <v>0</v>
      </c>
      <c r="F3197" s="29">
        <v>0</v>
      </c>
      <c r="G3197" s="29">
        <v>0</v>
      </c>
    </row>
    <row r="3198" spans="1:7" ht="15" customHeight="1">
      <c r="A3198" s="38"/>
      <c r="B3198" s="36" t="s">
        <v>222</v>
      </c>
      <c r="C3198" s="29">
        <f t="shared" si="247"/>
        <v>0</v>
      </c>
      <c r="D3198" s="29">
        <v>0</v>
      </c>
      <c r="E3198" s="29">
        <v>0</v>
      </c>
      <c r="F3198" s="29">
        <v>0</v>
      </c>
      <c r="G3198" s="29">
        <v>0</v>
      </c>
    </row>
    <row r="3199" spans="1:7" ht="15" customHeight="1">
      <c r="A3199" s="38"/>
      <c r="B3199" s="36" t="s">
        <v>223</v>
      </c>
      <c r="C3199" s="29">
        <f t="shared" si="247"/>
        <v>0</v>
      </c>
      <c r="D3199" s="29">
        <v>0</v>
      </c>
      <c r="E3199" s="29">
        <v>0</v>
      </c>
      <c r="F3199" s="29">
        <v>0</v>
      </c>
      <c r="G3199" s="29">
        <v>0</v>
      </c>
    </row>
    <row r="3200" spans="1:7" ht="15" customHeight="1">
      <c r="A3200" s="38"/>
      <c r="B3200" s="36" t="s">
        <v>224</v>
      </c>
      <c r="C3200" s="29">
        <f t="shared" si="247"/>
        <v>0</v>
      </c>
      <c r="D3200" s="29">
        <v>0</v>
      </c>
      <c r="E3200" s="29">
        <v>0</v>
      </c>
      <c r="F3200" s="29">
        <v>0</v>
      </c>
      <c r="G3200" s="29">
        <v>0</v>
      </c>
    </row>
    <row r="3201" spans="1:7" ht="15" customHeight="1">
      <c r="A3201" s="38"/>
      <c r="B3201" s="36" t="s">
        <v>9</v>
      </c>
      <c r="C3201" s="29">
        <f t="shared" si="247"/>
        <v>0</v>
      </c>
      <c r="D3201" s="29">
        <v>0</v>
      </c>
      <c r="E3201" s="29">
        <v>0</v>
      </c>
      <c r="F3201" s="29">
        <v>0</v>
      </c>
      <c r="G3201" s="29">
        <v>0</v>
      </c>
    </row>
    <row r="3202" spans="1:7" ht="15" customHeight="1">
      <c r="A3202" s="38"/>
      <c r="B3202" s="36" t="s">
        <v>10</v>
      </c>
      <c r="C3202" s="29">
        <f t="shared" si="247"/>
        <v>0</v>
      </c>
      <c r="D3202" s="29">
        <v>0</v>
      </c>
      <c r="E3202" s="29">
        <v>0</v>
      </c>
      <c r="F3202" s="29">
        <v>0</v>
      </c>
      <c r="G3202" s="29">
        <v>0</v>
      </c>
    </row>
    <row r="3203" spans="1:7" ht="15" customHeight="1">
      <c r="A3203" s="38"/>
      <c r="B3203" s="36" t="s">
        <v>11</v>
      </c>
      <c r="C3203" s="29">
        <f t="shared" si="247"/>
        <v>0</v>
      </c>
      <c r="D3203" s="29">
        <v>0</v>
      </c>
      <c r="E3203" s="29">
        <v>0</v>
      </c>
      <c r="F3203" s="29">
        <v>0</v>
      </c>
      <c r="G3203" s="29">
        <v>0</v>
      </c>
    </row>
    <row r="3204" spans="1:7" ht="15" customHeight="1">
      <c r="A3204" s="38"/>
      <c r="B3204" s="36" t="s">
        <v>585</v>
      </c>
      <c r="C3204" s="29">
        <f t="shared" si="247"/>
        <v>0</v>
      </c>
      <c r="D3204" s="29">
        <v>0</v>
      </c>
      <c r="E3204" s="29">
        <v>0</v>
      </c>
      <c r="F3204" s="29">
        <v>0</v>
      </c>
      <c r="G3204" s="29">
        <v>0</v>
      </c>
    </row>
    <row r="3205" spans="1:7" ht="15" customHeight="1">
      <c r="A3205" s="38"/>
      <c r="B3205" s="36" t="s">
        <v>586</v>
      </c>
      <c r="C3205" s="29">
        <f t="shared" si="247"/>
        <v>0</v>
      </c>
      <c r="D3205" s="29">
        <v>0</v>
      </c>
      <c r="E3205" s="29">
        <v>0</v>
      </c>
      <c r="F3205" s="29">
        <v>0</v>
      </c>
      <c r="G3205" s="29">
        <v>0</v>
      </c>
    </row>
    <row r="3206" spans="1:7" ht="15" customHeight="1">
      <c r="A3206" s="38"/>
      <c r="B3206" s="36" t="s">
        <v>587</v>
      </c>
      <c r="C3206" s="29">
        <f>SUM(D3206:G3206)</f>
        <v>502</v>
      </c>
      <c r="D3206" s="29">
        <v>0</v>
      </c>
      <c r="E3206" s="29">
        <v>0</v>
      </c>
      <c r="F3206" s="29">
        <v>0</v>
      </c>
      <c r="G3206" s="29">
        <v>502</v>
      </c>
    </row>
    <row r="3207" spans="1:7" ht="15" customHeight="1">
      <c r="A3207" s="38"/>
      <c r="B3207" s="36" t="s">
        <v>588</v>
      </c>
      <c r="C3207" s="29">
        <f>SUM(D3207:G3207)</f>
        <v>0</v>
      </c>
      <c r="D3207" s="29">
        <v>0</v>
      </c>
      <c r="E3207" s="29">
        <v>0</v>
      </c>
      <c r="F3207" s="29">
        <v>0</v>
      </c>
      <c r="G3207" s="29">
        <v>0</v>
      </c>
    </row>
    <row r="3208" spans="1:7" ht="15" customHeight="1">
      <c r="A3208" s="39"/>
      <c r="B3208" s="36" t="s">
        <v>589</v>
      </c>
      <c r="C3208" s="29">
        <f>SUM(D3208:G3208)</f>
        <v>0</v>
      </c>
      <c r="D3208" s="29">
        <v>0</v>
      </c>
      <c r="E3208" s="29">
        <v>0</v>
      </c>
      <c r="F3208" s="29">
        <v>0</v>
      </c>
      <c r="G3208" s="29">
        <v>0</v>
      </c>
    </row>
    <row r="3209" spans="1:7" s="3" customFormat="1" ht="18" customHeight="1">
      <c r="A3209" s="43"/>
      <c r="B3209" s="26" t="s">
        <v>593</v>
      </c>
      <c r="C3209" s="29">
        <f>SUM(C3210:C3223)</f>
        <v>12073.8</v>
      </c>
      <c r="D3209" s="29">
        <f>SUM(D3210:D3223)</f>
        <v>0</v>
      </c>
      <c r="E3209" s="29">
        <f>SUM(E3210:E3223)</f>
        <v>0</v>
      </c>
      <c r="F3209" s="29">
        <f>SUM(F3210:F3223)</f>
        <v>0</v>
      </c>
      <c r="G3209" s="29">
        <f>SUM(G3210:G3223)</f>
        <v>12073.8</v>
      </c>
    </row>
    <row r="3210" spans="1:7" ht="15.75" customHeight="1">
      <c r="A3210" s="38"/>
      <c r="B3210" s="36" t="s">
        <v>296</v>
      </c>
      <c r="C3210" s="29">
        <f aca="true" t="shared" si="248" ref="C3210:C3220">SUM(D3210:G3210)</f>
        <v>3000</v>
      </c>
      <c r="D3210" s="29">
        <f aca="true" t="shared" si="249" ref="D3210:G3223">+D3150+D3165+D3180+D3195</f>
        <v>0</v>
      </c>
      <c r="E3210" s="29">
        <f t="shared" si="249"/>
        <v>0</v>
      </c>
      <c r="F3210" s="29">
        <f t="shared" si="249"/>
        <v>0</v>
      </c>
      <c r="G3210" s="29">
        <f t="shared" si="249"/>
        <v>3000</v>
      </c>
    </row>
    <row r="3211" spans="1:7" ht="15.75" customHeight="1">
      <c r="A3211" s="38"/>
      <c r="B3211" s="36" t="s">
        <v>220</v>
      </c>
      <c r="C3211" s="29">
        <f t="shared" si="248"/>
        <v>2172</v>
      </c>
      <c r="D3211" s="29">
        <f t="shared" si="249"/>
        <v>0</v>
      </c>
      <c r="E3211" s="29">
        <f t="shared" si="249"/>
        <v>0</v>
      </c>
      <c r="F3211" s="29">
        <f t="shared" si="249"/>
        <v>0</v>
      </c>
      <c r="G3211" s="29">
        <f t="shared" si="249"/>
        <v>2172</v>
      </c>
    </row>
    <row r="3212" spans="1:7" ht="15.75" customHeight="1">
      <c r="A3212" s="38"/>
      <c r="B3212" s="36" t="s">
        <v>221</v>
      </c>
      <c r="C3212" s="29">
        <f t="shared" si="248"/>
        <v>0</v>
      </c>
      <c r="D3212" s="29">
        <f t="shared" si="249"/>
        <v>0</v>
      </c>
      <c r="E3212" s="29">
        <f t="shared" si="249"/>
        <v>0</v>
      </c>
      <c r="F3212" s="29">
        <f t="shared" si="249"/>
        <v>0</v>
      </c>
      <c r="G3212" s="29">
        <f t="shared" si="249"/>
        <v>0</v>
      </c>
    </row>
    <row r="3213" spans="1:7" ht="15.75" customHeight="1">
      <c r="A3213" s="38"/>
      <c r="B3213" s="36" t="s">
        <v>222</v>
      </c>
      <c r="C3213" s="29">
        <f t="shared" si="248"/>
        <v>0</v>
      </c>
      <c r="D3213" s="29">
        <f t="shared" si="249"/>
        <v>0</v>
      </c>
      <c r="E3213" s="29">
        <f t="shared" si="249"/>
        <v>0</v>
      </c>
      <c r="F3213" s="29">
        <f t="shared" si="249"/>
        <v>0</v>
      </c>
      <c r="G3213" s="29">
        <f t="shared" si="249"/>
        <v>0</v>
      </c>
    </row>
    <row r="3214" spans="1:7" ht="15.75" customHeight="1">
      <c r="A3214" s="38"/>
      <c r="B3214" s="36" t="s">
        <v>223</v>
      </c>
      <c r="C3214" s="29">
        <f t="shared" si="248"/>
        <v>3000</v>
      </c>
      <c r="D3214" s="29">
        <f t="shared" si="249"/>
        <v>0</v>
      </c>
      <c r="E3214" s="29">
        <f t="shared" si="249"/>
        <v>0</v>
      </c>
      <c r="F3214" s="29">
        <f t="shared" si="249"/>
        <v>0</v>
      </c>
      <c r="G3214" s="29">
        <f t="shared" si="249"/>
        <v>3000</v>
      </c>
    </row>
    <row r="3215" spans="1:7" ht="15.75" customHeight="1">
      <c r="A3215" s="38"/>
      <c r="B3215" s="36" t="s">
        <v>224</v>
      </c>
      <c r="C3215" s="29">
        <f t="shared" si="248"/>
        <v>2000</v>
      </c>
      <c r="D3215" s="29">
        <f t="shared" si="249"/>
        <v>0</v>
      </c>
      <c r="E3215" s="29">
        <f t="shared" si="249"/>
        <v>0</v>
      </c>
      <c r="F3215" s="29">
        <f t="shared" si="249"/>
        <v>0</v>
      </c>
      <c r="G3215" s="29">
        <f t="shared" si="249"/>
        <v>2000</v>
      </c>
    </row>
    <row r="3216" spans="1:7" ht="15.75" customHeight="1">
      <c r="A3216" s="38"/>
      <c r="B3216" s="36" t="s">
        <v>9</v>
      </c>
      <c r="C3216" s="29">
        <f t="shared" si="248"/>
        <v>0</v>
      </c>
      <c r="D3216" s="29">
        <f t="shared" si="249"/>
        <v>0</v>
      </c>
      <c r="E3216" s="29">
        <f t="shared" si="249"/>
        <v>0</v>
      </c>
      <c r="F3216" s="29">
        <f t="shared" si="249"/>
        <v>0</v>
      </c>
      <c r="G3216" s="29">
        <f t="shared" si="249"/>
        <v>0</v>
      </c>
    </row>
    <row r="3217" spans="1:7" ht="15.75" customHeight="1">
      <c r="A3217" s="38"/>
      <c r="B3217" s="36" t="s">
        <v>10</v>
      </c>
      <c r="C3217" s="29">
        <f t="shared" si="248"/>
        <v>0</v>
      </c>
      <c r="D3217" s="29">
        <f t="shared" si="249"/>
        <v>0</v>
      </c>
      <c r="E3217" s="29">
        <f t="shared" si="249"/>
        <v>0</v>
      </c>
      <c r="F3217" s="29">
        <f t="shared" si="249"/>
        <v>0</v>
      </c>
      <c r="G3217" s="29">
        <f t="shared" si="249"/>
        <v>0</v>
      </c>
    </row>
    <row r="3218" spans="1:7" ht="15.75" customHeight="1">
      <c r="A3218" s="38"/>
      <c r="B3218" s="36" t="s">
        <v>11</v>
      </c>
      <c r="C3218" s="29">
        <f t="shared" si="248"/>
        <v>0</v>
      </c>
      <c r="D3218" s="29">
        <f t="shared" si="249"/>
        <v>0</v>
      </c>
      <c r="E3218" s="29">
        <f t="shared" si="249"/>
        <v>0</v>
      </c>
      <c r="F3218" s="29">
        <f t="shared" si="249"/>
        <v>0</v>
      </c>
      <c r="G3218" s="29">
        <f t="shared" si="249"/>
        <v>0</v>
      </c>
    </row>
    <row r="3219" spans="1:7" ht="15.75" customHeight="1">
      <c r="A3219" s="38"/>
      <c r="B3219" s="36" t="s">
        <v>585</v>
      </c>
      <c r="C3219" s="29">
        <f t="shared" si="248"/>
        <v>999.8</v>
      </c>
      <c r="D3219" s="29">
        <f t="shared" si="249"/>
        <v>0</v>
      </c>
      <c r="E3219" s="29">
        <f t="shared" si="249"/>
        <v>0</v>
      </c>
      <c r="F3219" s="29">
        <f t="shared" si="249"/>
        <v>0</v>
      </c>
      <c r="G3219" s="29">
        <f t="shared" si="249"/>
        <v>999.8</v>
      </c>
    </row>
    <row r="3220" spans="1:7" ht="15.75" customHeight="1">
      <c r="A3220" s="38"/>
      <c r="B3220" s="36" t="s">
        <v>586</v>
      </c>
      <c r="C3220" s="29">
        <f t="shared" si="248"/>
        <v>400</v>
      </c>
      <c r="D3220" s="29">
        <f t="shared" si="249"/>
        <v>0</v>
      </c>
      <c r="E3220" s="29">
        <f t="shared" si="249"/>
        <v>0</v>
      </c>
      <c r="F3220" s="29">
        <f t="shared" si="249"/>
        <v>0</v>
      </c>
      <c r="G3220" s="29">
        <f t="shared" si="249"/>
        <v>400</v>
      </c>
    </row>
    <row r="3221" spans="1:7" ht="15.75" customHeight="1">
      <c r="A3221" s="38"/>
      <c r="B3221" s="36" t="s">
        <v>587</v>
      </c>
      <c r="C3221" s="29">
        <f>SUM(D3221:G3221)</f>
        <v>502</v>
      </c>
      <c r="D3221" s="29">
        <f t="shared" si="249"/>
        <v>0</v>
      </c>
      <c r="E3221" s="29">
        <f t="shared" si="249"/>
        <v>0</v>
      </c>
      <c r="F3221" s="29">
        <f t="shared" si="249"/>
        <v>0</v>
      </c>
      <c r="G3221" s="29">
        <f t="shared" si="249"/>
        <v>502</v>
      </c>
    </row>
    <row r="3222" spans="1:7" ht="15.75" customHeight="1">
      <c r="A3222" s="38"/>
      <c r="B3222" s="36" t="s">
        <v>588</v>
      </c>
      <c r="C3222" s="29">
        <f>SUM(D3222:G3222)</f>
        <v>0</v>
      </c>
      <c r="D3222" s="29">
        <f t="shared" si="249"/>
        <v>0</v>
      </c>
      <c r="E3222" s="29">
        <f t="shared" si="249"/>
        <v>0</v>
      </c>
      <c r="F3222" s="29">
        <f t="shared" si="249"/>
        <v>0</v>
      </c>
      <c r="G3222" s="29">
        <f t="shared" si="249"/>
        <v>0</v>
      </c>
    </row>
    <row r="3223" spans="1:7" ht="15.75" customHeight="1">
      <c r="A3223" s="39"/>
      <c r="B3223" s="36" t="s">
        <v>589</v>
      </c>
      <c r="C3223" s="29">
        <f>SUM(D3223:G3223)</f>
        <v>0</v>
      </c>
      <c r="D3223" s="29">
        <f t="shared" si="249"/>
        <v>0</v>
      </c>
      <c r="E3223" s="29">
        <f t="shared" si="249"/>
        <v>0</v>
      </c>
      <c r="F3223" s="29">
        <f t="shared" si="249"/>
        <v>0</v>
      </c>
      <c r="G3223" s="29">
        <f t="shared" si="249"/>
        <v>0</v>
      </c>
    </row>
    <row r="3224" spans="1:7" s="3" customFormat="1" ht="16.5" customHeight="1">
      <c r="A3224" s="25"/>
      <c r="B3224" s="197" t="s">
        <v>335</v>
      </c>
      <c r="C3224" s="198"/>
      <c r="D3224" s="198"/>
      <c r="E3224" s="198"/>
      <c r="F3224" s="198"/>
      <c r="G3224" s="199"/>
    </row>
    <row r="3225" spans="1:7" s="3" customFormat="1" ht="32.25" customHeight="1">
      <c r="A3225" s="43" t="s">
        <v>636</v>
      </c>
      <c r="B3225" s="44" t="s">
        <v>637</v>
      </c>
      <c r="C3225" s="29">
        <f>SUM(C3226:C3239)</f>
        <v>3313.7</v>
      </c>
      <c r="D3225" s="29">
        <f>SUM(D3226:D3239)</f>
        <v>0</v>
      </c>
      <c r="E3225" s="29">
        <f>SUM(E3226:E3239)</f>
        <v>0</v>
      </c>
      <c r="F3225" s="29">
        <f>SUM(F3226:F3239)</f>
        <v>3313.7</v>
      </c>
      <c r="G3225" s="29">
        <f>SUM(G3226:G3239)</f>
        <v>0</v>
      </c>
    </row>
    <row r="3226" spans="1:7" ht="15" customHeight="1">
      <c r="A3226" s="38"/>
      <c r="B3226" s="36" t="s">
        <v>296</v>
      </c>
      <c r="C3226" s="29">
        <f aca="true" t="shared" si="250" ref="C3226:C3236">SUM(D3226:G3226)</f>
        <v>0</v>
      </c>
      <c r="D3226" s="29">
        <v>0</v>
      </c>
      <c r="E3226" s="29">
        <v>0</v>
      </c>
      <c r="F3226" s="29">
        <v>0</v>
      </c>
      <c r="G3226" s="29">
        <v>0</v>
      </c>
    </row>
    <row r="3227" spans="1:7" ht="15" customHeight="1">
      <c r="A3227" s="38"/>
      <c r="B3227" s="36" t="s">
        <v>220</v>
      </c>
      <c r="C3227" s="29">
        <f t="shared" si="250"/>
        <v>0</v>
      </c>
      <c r="D3227" s="29">
        <v>0</v>
      </c>
      <c r="E3227" s="29">
        <v>0</v>
      </c>
      <c r="F3227" s="29">
        <v>0</v>
      </c>
      <c r="G3227" s="29">
        <v>0</v>
      </c>
    </row>
    <row r="3228" spans="1:7" ht="15" customHeight="1">
      <c r="A3228" s="38"/>
      <c r="B3228" s="36" t="s">
        <v>221</v>
      </c>
      <c r="C3228" s="29">
        <f t="shared" si="250"/>
        <v>3313.7</v>
      </c>
      <c r="D3228" s="29">
        <v>0</v>
      </c>
      <c r="E3228" s="29">
        <v>0</v>
      </c>
      <c r="F3228" s="29">
        <v>3313.7</v>
      </c>
      <c r="G3228" s="29">
        <v>0</v>
      </c>
    </row>
    <row r="3229" spans="1:7" ht="15" customHeight="1">
      <c r="A3229" s="38"/>
      <c r="B3229" s="36" t="s">
        <v>222</v>
      </c>
      <c r="C3229" s="29">
        <f t="shared" si="250"/>
        <v>0</v>
      </c>
      <c r="D3229" s="29">
        <v>0</v>
      </c>
      <c r="E3229" s="29">
        <v>0</v>
      </c>
      <c r="F3229" s="29">
        <v>0</v>
      </c>
      <c r="G3229" s="29">
        <v>0</v>
      </c>
    </row>
    <row r="3230" spans="1:7" ht="15" customHeight="1">
      <c r="A3230" s="38"/>
      <c r="B3230" s="36" t="s">
        <v>223</v>
      </c>
      <c r="C3230" s="29">
        <f t="shared" si="250"/>
        <v>0</v>
      </c>
      <c r="D3230" s="29">
        <v>0</v>
      </c>
      <c r="E3230" s="29">
        <v>0</v>
      </c>
      <c r="F3230" s="29">
        <v>0</v>
      </c>
      <c r="G3230" s="29">
        <v>0</v>
      </c>
    </row>
    <row r="3231" spans="1:7" ht="15" customHeight="1">
      <c r="A3231" s="38"/>
      <c r="B3231" s="36" t="s">
        <v>224</v>
      </c>
      <c r="C3231" s="29">
        <f>SUM(D3231:G3231)</f>
        <v>0</v>
      </c>
      <c r="D3231" s="29">
        <v>0</v>
      </c>
      <c r="E3231" s="29">
        <v>0</v>
      </c>
      <c r="F3231" s="29">
        <v>0</v>
      </c>
      <c r="G3231" s="29">
        <v>0</v>
      </c>
    </row>
    <row r="3232" spans="1:7" ht="15" customHeight="1">
      <c r="A3232" s="38"/>
      <c r="B3232" s="36" t="s">
        <v>9</v>
      </c>
      <c r="C3232" s="29">
        <f t="shared" si="250"/>
        <v>0</v>
      </c>
      <c r="D3232" s="29">
        <v>0</v>
      </c>
      <c r="E3232" s="29">
        <v>0</v>
      </c>
      <c r="F3232" s="29">
        <v>0</v>
      </c>
      <c r="G3232" s="29">
        <v>0</v>
      </c>
    </row>
    <row r="3233" spans="1:7" ht="15" customHeight="1">
      <c r="A3233" s="38"/>
      <c r="B3233" s="36" t="s">
        <v>10</v>
      </c>
      <c r="C3233" s="29">
        <f>SUM(D3233:G3233)</f>
        <v>0</v>
      </c>
      <c r="D3233" s="29">
        <v>0</v>
      </c>
      <c r="E3233" s="29">
        <v>0</v>
      </c>
      <c r="F3233" s="29">
        <v>0</v>
      </c>
      <c r="G3233" s="29">
        <v>0</v>
      </c>
    </row>
    <row r="3234" spans="1:7" ht="15" customHeight="1">
      <c r="A3234" s="38"/>
      <c r="B3234" s="36" t="s">
        <v>11</v>
      </c>
      <c r="C3234" s="29">
        <f t="shared" si="250"/>
        <v>0</v>
      </c>
      <c r="D3234" s="29">
        <v>0</v>
      </c>
      <c r="E3234" s="29">
        <v>0</v>
      </c>
      <c r="F3234" s="29">
        <v>0</v>
      </c>
      <c r="G3234" s="29">
        <v>0</v>
      </c>
    </row>
    <row r="3235" spans="1:7" ht="15" customHeight="1">
      <c r="A3235" s="38"/>
      <c r="B3235" s="36" t="s">
        <v>585</v>
      </c>
      <c r="C3235" s="29">
        <f t="shared" si="250"/>
        <v>0</v>
      </c>
      <c r="D3235" s="29">
        <v>0</v>
      </c>
      <c r="E3235" s="29">
        <v>0</v>
      </c>
      <c r="F3235" s="29">
        <v>0</v>
      </c>
      <c r="G3235" s="29">
        <v>0</v>
      </c>
    </row>
    <row r="3236" spans="1:7" ht="15" customHeight="1">
      <c r="A3236" s="38"/>
      <c r="B3236" s="36" t="s">
        <v>586</v>
      </c>
      <c r="C3236" s="29">
        <f t="shared" si="250"/>
        <v>0</v>
      </c>
      <c r="D3236" s="29">
        <v>0</v>
      </c>
      <c r="E3236" s="29">
        <v>0</v>
      </c>
      <c r="F3236" s="29">
        <v>0</v>
      </c>
      <c r="G3236" s="29">
        <v>0</v>
      </c>
    </row>
    <row r="3237" spans="1:7" ht="15" customHeight="1">
      <c r="A3237" s="38"/>
      <c r="B3237" s="36" t="s">
        <v>587</v>
      </c>
      <c r="C3237" s="29">
        <f>SUM(D3237:G3237)</f>
        <v>0</v>
      </c>
      <c r="D3237" s="29">
        <v>0</v>
      </c>
      <c r="E3237" s="29">
        <v>0</v>
      </c>
      <c r="F3237" s="29">
        <v>0</v>
      </c>
      <c r="G3237" s="29">
        <v>0</v>
      </c>
    </row>
    <row r="3238" spans="1:7" ht="15" customHeight="1">
      <c r="A3238" s="38"/>
      <c r="B3238" s="36" t="s">
        <v>588</v>
      </c>
      <c r="C3238" s="29">
        <f>SUM(D3238:G3238)</f>
        <v>0</v>
      </c>
      <c r="D3238" s="29">
        <v>0</v>
      </c>
      <c r="E3238" s="29">
        <v>0</v>
      </c>
      <c r="F3238" s="29">
        <v>0</v>
      </c>
      <c r="G3238" s="29">
        <v>0</v>
      </c>
    </row>
    <row r="3239" spans="1:7" ht="15" customHeight="1">
      <c r="A3239" s="39"/>
      <c r="B3239" s="36" t="s">
        <v>589</v>
      </c>
      <c r="C3239" s="29">
        <f>SUM(D3239:G3239)</f>
        <v>0</v>
      </c>
      <c r="D3239" s="29">
        <v>0</v>
      </c>
      <c r="E3239" s="29">
        <v>0</v>
      </c>
      <c r="F3239" s="29">
        <v>0</v>
      </c>
      <c r="G3239" s="29">
        <v>0</v>
      </c>
    </row>
    <row r="3240" spans="1:7" s="3" customFormat="1" ht="32.25" customHeight="1">
      <c r="A3240" s="43" t="s">
        <v>207</v>
      </c>
      <c r="B3240" s="134" t="s">
        <v>569</v>
      </c>
      <c r="C3240" s="29">
        <f>SUM(C3241:C3254)</f>
        <v>136804.05</v>
      </c>
      <c r="D3240" s="29">
        <f>SUM(D3241:D3254)</f>
        <v>0</v>
      </c>
      <c r="E3240" s="29">
        <f>SUM(E3241:E3254)</f>
        <v>115421.75</v>
      </c>
      <c r="F3240" s="29">
        <f>SUM(F3241:F3254)</f>
        <v>21382.300000000003</v>
      </c>
      <c r="G3240" s="29">
        <f>SUM(G3241:G3254)</f>
        <v>0</v>
      </c>
    </row>
    <row r="3241" spans="1:7" ht="15" customHeight="1">
      <c r="A3241" s="38"/>
      <c r="B3241" s="53" t="s">
        <v>296</v>
      </c>
      <c r="C3241" s="48">
        <f aca="true" t="shared" si="251" ref="C3241:C3251">SUM(D3241:G3241)</f>
        <v>0</v>
      </c>
      <c r="D3241" s="48">
        <v>0</v>
      </c>
      <c r="E3241" s="48">
        <v>0</v>
      </c>
      <c r="F3241" s="48">
        <v>0</v>
      </c>
      <c r="G3241" s="48">
        <v>0</v>
      </c>
    </row>
    <row r="3242" spans="1:7" ht="15" customHeight="1">
      <c r="A3242" s="38"/>
      <c r="B3242" s="36" t="s">
        <v>220</v>
      </c>
      <c r="C3242" s="29">
        <f t="shared" si="251"/>
        <v>0</v>
      </c>
      <c r="D3242" s="29">
        <v>0</v>
      </c>
      <c r="E3242" s="29">
        <v>0</v>
      </c>
      <c r="F3242" s="29">
        <v>0</v>
      </c>
      <c r="G3242" s="29">
        <v>0</v>
      </c>
    </row>
    <row r="3243" spans="1:7" ht="15" customHeight="1">
      <c r="A3243" s="38"/>
      <c r="B3243" s="36" t="s">
        <v>221</v>
      </c>
      <c r="C3243" s="29">
        <f t="shared" si="251"/>
        <v>0</v>
      </c>
      <c r="D3243" s="29">
        <v>0</v>
      </c>
      <c r="E3243" s="29">
        <v>0</v>
      </c>
      <c r="F3243" s="29">
        <v>0</v>
      </c>
      <c r="G3243" s="29">
        <v>0</v>
      </c>
    </row>
    <row r="3244" spans="1:7" ht="15" customHeight="1">
      <c r="A3244" s="38"/>
      <c r="B3244" s="36" t="s">
        <v>222</v>
      </c>
      <c r="C3244" s="29">
        <f t="shared" si="251"/>
        <v>0</v>
      </c>
      <c r="D3244" s="29">
        <v>0</v>
      </c>
      <c r="E3244" s="29">
        <v>0</v>
      </c>
      <c r="F3244" s="29">
        <v>0</v>
      </c>
      <c r="G3244" s="29">
        <v>0</v>
      </c>
    </row>
    <row r="3245" spans="1:7" ht="15" customHeight="1">
      <c r="A3245" s="38"/>
      <c r="B3245" s="36" t="s">
        <v>223</v>
      </c>
      <c r="C3245" s="29">
        <f t="shared" si="251"/>
        <v>0</v>
      </c>
      <c r="D3245" s="29">
        <v>0</v>
      </c>
      <c r="E3245" s="29">
        <v>0</v>
      </c>
      <c r="F3245" s="29">
        <v>0</v>
      </c>
      <c r="G3245" s="29">
        <v>0</v>
      </c>
    </row>
    <row r="3246" spans="1:7" ht="15" customHeight="1">
      <c r="A3246" s="38"/>
      <c r="B3246" s="36" t="s">
        <v>224</v>
      </c>
      <c r="C3246" s="29">
        <f t="shared" si="251"/>
        <v>0</v>
      </c>
      <c r="D3246" s="29">
        <v>0</v>
      </c>
      <c r="E3246" s="29">
        <v>0</v>
      </c>
      <c r="F3246" s="29">
        <v>0</v>
      </c>
      <c r="G3246" s="29">
        <v>0</v>
      </c>
    </row>
    <row r="3247" spans="1:7" ht="15" customHeight="1">
      <c r="A3247" s="38"/>
      <c r="B3247" s="36" t="s">
        <v>9</v>
      </c>
      <c r="C3247" s="29">
        <f t="shared" si="251"/>
        <v>0</v>
      </c>
      <c r="D3247" s="29">
        <v>0</v>
      </c>
      <c r="E3247" s="29">
        <v>0</v>
      </c>
      <c r="F3247" s="29">
        <v>0</v>
      </c>
      <c r="G3247" s="29">
        <v>0</v>
      </c>
    </row>
    <row r="3248" spans="1:7" ht="15" customHeight="1">
      <c r="A3248" s="38"/>
      <c r="B3248" s="36" t="s">
        <v>10</v>
      </c>
      <c r="C3248" s="29">
        <f t="shared" si="251"/>
        <v>41658.1</v>
      </c>
      <c r="D3248" s="29">
        <v>0</v>
      </c>
      <c r="E3248" s="29">
        <v>37580</v>
      </c>
      <c r="F3248" s="29">
        <v>4078.1</v>
      </c>
      <c r="G3248" s="29">
        <v>0</v>
      </c>
    </row>
    <row r="3249" spans="1:7" ht="15" customHeight="1">
      <c r="A3249" s="38"/>
      <c r="B3249" s="36" t="s">
        <v>11</v>
      </c>
      <c r="C3249" s="29">
        <f t="shared" si="251"/>
        <v>14095.289999999999</v>
      </c>
      <c r="D3249" s="29">
        <v>0</v>
      </c>
      <c r="E3249" s="29">
        <v>12813.89</v>
      </c>
      <c r="F3249" s="29">
        <v>1281.4</v>
      </c>
      <c r="G3249" s="29">
        <v>0</v>
      </c>
    </row>
    <row r="3250" spans="1:7" ht="15" customHeight="1">
      <c r="A3250" s="38"/>
      <c r="B3250" s="36" t="s">
        <v>585</v>
      </c>
      <c r="C3250" s="29">
        <f t="shared" si="251"/>
        <v>16049.5</v>
      </c>
      <c r="D3250" s="29">
        <v>0</v>
      </c>
      <c r="E3250" s="29">
        <v>13772.3</v>
      </c>
      <c r="F3250" s="29">
        <f>1377.2+900</f>
        <v>2277.2</v>
      </c>
      <c r="G3250" s="29">
        <v>0</v>
      </c>
    </row>
    <row r="3251" spans="1:7" ht="15" customHeight="1">
      <c r="A3251" s="38"/>
      <c r="B3251" s="36" t="s">
        <v>586</v>
      </c>
      <c r="C3251" s="29">
        <f t="shared" si="251"/>
        <v>22715.29</v>
      </c>
      <c r="D3251" s="29">
        <v>0</v>
      </c>
      <c r="E3251" s="29">
        <v>12813.89</v>
      </c>
      <c r="F3251" s="29">
        <v>9901.4</v>
      </c>
      <c r="G3251" s="29">
        <v>0</v>
      </c>
    </row>
    <row r="3252" spans="1:7" ht="15" customHeight="1">
      <c r="A3252" s="38"/>
      <c r="B3252" s="36" t="s">
        <v>587</v>
      </c>
      <c r="C3252" s="29">
        <f>SUM(D3252:G3252)</f>
        <v>14095.289999999999</v>
      </c>
      <c r="D3252" s="29">
        <v>0</v>
      </c>
      <c r="E3252" s="29">
        <v>12813.89</v>
      </c>
      <c r="F3252" s="29">
        <v>1281.4</v>
      </c>
      <c r="G3252" s="29">
        <v>0</v>
      </c>
    </row>
    <row r="3253" spans="1:7" ht="15" customHeight="1">
      <c r="A3253" s="38"/>
      <c r="B3253" s="36" t="s">
        <v>588</v>
      </c>
      <c r="C3253" s="29">
        <f>SUM(D3253:G3253)</f>
        <v>14095.289999999999</v>
      </c>
      <c r="D3253" s="29">
        <v>0</v>
      </c>
      <c r="E3253" s="29">
        <v>12813.89</v>
      </c>
      <c r="F3253" s="29">
        <v>1281.4</v>
      </c>
      <c r="G3253" s="29">
        <v>0</v>
      </c>
    </row>
    <row r="3254" spans="1:7" ht="15" customHeight="1">
      <c r="A3254" s="39"/>
      <c r="B3254" s="36" t="s">
        <v>589</v>
      </c>
      <c r="C3254" s="29">
        <f>SUM(D3254:G3254)</f>
        <v>14095.289999999999</v>
      </c>
      <c r="D3254" s="29">
        <v>0</v>
      </c>
      <c r="E3254" s="29">
        <v>12813.89</v>
      </c>
      <c r="F3254" s="29">
        <v>1281.4</v>
      </c>
      <c r="G3254" s="29">
        <v>0</v>
      </c>
    </row>
    <row r="3255" spans="1:7" s="3" customFormat="1" ht="32.25" customHeight="1">
      <c r="A3255" s="43" t="s">
        <v>208</v>
      </c>
      <c r="B3255" s="44" t="s">
        <v>0</v>
      </c>
      <c r="C3255" s="29">
        <f>SUM(C3256:C3269)</f>
        <v>86825.5</v>
      </c>
      <c r="D3255" s="29">
        <f>SUM(D3256:D3269)</f>
        <v>0</v>
      </c>
      <c r="E3255" s="29">
        <f>SUM(E3256:E3269)</f>
        <v>0</v>
      </c>
      <c r="F3255" s="29">
        <f>SUM(F3256:F3269)</f>
        <v>15940.7</v>
      </c>
      <c r="G3255" s="29">
        <f>SUM(G3256:G3269)</f>
        <v>70884.79999999999</v>
      </c>
    </row>
    <row r="3256" spans="1:7" ht="15" customHeight="1">
      <c r="A3256" s="38"/>
      <c r="B3256" s="36" t="s">
        <v>296</v>
      </c>
      <c r="C3256" s="29">
        <f aca="true" t="shared" si="252" ref="C3256:C3266">SUM(D3256:G3256)</f>
        <v>16000</v>
      </c>
      <c r="D3256" s="29">
        <v>0</v>
      </c>
      <c r="E3256" s="29">
        <v>0</v>
      </c>
      <c r="F3256" s="29">
        <v>0</v>
      </c>
      <c r="G3256" s="29">
        <v>16000</v>
      </c>
    </row>
    <row r="3257" spans="1:7" ht="15" customHeight="1">
      <c r="A3257" s="38"/>
      <c r="B3257" s="36" t="s">
        <v>220</v>
      </c>
      <c r="C3257" s="29">
        <f t="shared" si="252"/>
        <v>17376</v>
      </c>
      <c r="D3257" s="29">
        <v>0</v>
      </c>
      <c r="E3257" s="29">
        <v>0</v>
      </c>
      <c r="F3257" s="29">
        <v>0</v>
      </c>
      <c r="G3257" s="29">
        <v>17376</v>
      </c>
    </row>
    <row r="3258" spans="1:7" ht="15" customHeight="1">
      <c r="A3258" s="38"/>
      <c r="B3258" s="36" t="s">
        <v>221</v>
      </c>
      <c r="C3258" s="29">
        <f t="shared" si="252"/>
        <v>6000</v>
      </c>
      <c r="D3258" s="29">
        <v>0</v>
      </c>
      <c r="E3258" s="29">
        <v>0</v>
      </c>
      <c r="F3258" s="29">
        <v>0</v>
      </c>
      <c r="G3258" s="29">
        <v>6000</v>
      </c>
    </row>
    <row r="3259" spans="1:7" ht="15" customHeight="1">
      <c r="A3259" s="38"/>
      <c r="B3259" s="36" t="s">
        <v>222</v>
      </c>
      <c r="C3259" s="29">
        <f t="shared" si="252"/>
        <v>6000</v>
      </c>
      <c r="D3259" s="29">
        <v>0</v>
      </c>
      <c r="E3259" s="29">
        <v>0</v>
      </c>
      <c r="F3259" s="29">
        <v>0</v>
      </c>
      <c r="G3259" s="29">
        <v>6000</v>
      </c>
    </row>
    <row r="3260" spans="1:7" ht="15" customHeight="1">
      <c r="A3260" s="38"/>
      <c r="B3260" s="36" t="s">
        <v>223</v>
      </c>
      <c r="C3260" s="29">
        <f t="shared" si="252"/>
        <v>1070</v>
      </c>
      <c r="D3260" s="29">
        <v>0</v>
      </c>
      <c r="E3260" s="29">
        <v>0</v>
      </c>
      <c r="F3260" s="29">
        <v>0</v>
      </c>
      <c r="G3260" s="29">
        <v>1070</v>
      </c>
    </row>
    <row r="3261" spans="1:7" ht="15" customHeight="1">
      <c r="A3261" s="38"/>
      <c r="B3261" s="36" t="s">
        <v>224</v>
      </c>
      <c r="C3261" s="29">
        <f t="shared" si="252"/>
        <v>1131</v>
      </c>
      <c r="D3261" s="29">
        <v>0</v>
      </c>
      <c r="E3261" s="29">
        <v>0</v>
      </c>
      <c r="F3261" s="29">
        <v>0</v>
      </c>
      <c r="G3261" s="29">
        <v>1131</v>
      </c>
    </row>
    <row r="3262" spans="1:7" ht="15" customHeight="1">
      <c r="A3262" s="38"/>
      <c r="B3262" s="36" t="s">
        <v>9</v>
      </c>
      <c r="C3262" s="29">
        <f t="shared" si="252"/>
        <v>1192.1</v>
      </c>
      <c r="D3262" s="29">
        <v>0</v>
      </c>
      <c r="E3262" s="29">
        <v>0</v>
      </c>
      <c r="F3262" s="29">
        <v>0</v>
      </c>
      <c r="G3262" s="29">
        <v>1192.1</v>
      </c>
    </row>
    <row r="3263" spans="1:7" ht="15" customHeight="1">
      <c r="A3263" s="38"/>
      <c r="B3263" s="36" t="s">
        <v>10</v>
      </c>
      <c r="C3263" s="29">
        <f t="shared" si="252"/>
        <v>1256.5</v>
      </c>
      <c r="D3263" s="29">
        <v>0</v>
      </c>
      <c r="E3263" s="29">
        <v>0</v>
      </c>
      <c r="F3263" s="29">
        <v>0</v>
      </c>
      <c r="G3263" s="29">
        <v>1256.5</v>
      </c>
    </row>
    <row r="3264" spans="1:7" ht="15" customHeight="1">
      <c r="A3264" s="38"/>
      <c r="B3264" s="36" t="s">
        <v>11</v>
      </c>
      <c r="C3264" s="29">
        <f t="shared" si="252"/>
        <v>1324.4</v>
      </c>
      <c r="D3264" s="29">
        <v>0</v>
      </c>
      <c r="E3264" s="29">
        <v>0</v>
      </c>
      <c r="F3264" s="29">
        <v>0</v>
      </c>
      <c r="G3264" s="29">
        <v>1324.4</v>
      </c>
    </row>
    <row r="3265" spans="1:7" ht="15" customHeight="1">
      <c r="A3265" s="38"/>
      <c r="B3265" s="36" t="s">
        <v>585</v>
      </c>
      <c r="C3265" s="29">
        <f t="shared" si="252"/>
        <v>3594.1</v>
      </c>
      <c r="D3265" s="29">
        <v>0</v>
      </c>
      <c r="E3265" s="29">
        <v>0</v>
      </c>
      <c r="F3265" s="29">
        <v>0</v>
      </c>
      <c r="G3265" s="29">
        <v>3594.1</v>
      </c>
    </row>
    <row r="3266" spans="1:7" ht="15" customHeight="1">
      <c r="A3266" s="38"/>
      <c r="B3266" s="36" t="s">
        <v>586</v>
      </c>
      <c r="C3266" s="29">
        <f t="shared" si="252"/>
        <v>7519</v>
      </c>
      <c r="D3266" s="29">
        <v>0</v>
      </c>
      <c r="E3266" s="29">
        <v>0</v>
      </c>
      <c r="F3266" s="29">
        <v>3759.5</v>
      </c>
      <c r="G3266" s="29">
        <v>3759.5</v>
      </c>
    </row>
    <row r="3267" spans="1:7" ht="15" customHeight="1">
      <c r="A3267" s="38"/>
      <c r="B3267" s="36" t="s">
        <v>587</v>
      </c>
      <c r="C3267" s="29">
        <f>SUM(D3267:G3267)</f>
        <v>7812.2</v>
      </c>
      <c r="D3267" s="29">
        <v>0</v>
      </c>
      <c r="E3267" s="29">
        <v>0</v>
      </c>
      <c r="F3267" s="29">
        <v>3906.1</v>
      </c>
      <c r="G3267" s="29">
        <v>3906.1</v>
      </c>
    </row>
    <row r="3268" spans="1:7" ht="15" customHeight="1">
      <c r="A3268" s="38"/>
      <c r="B3268" s="36" t="s">
        <v>588</v>
      </c>
      <c r="C3268" s="29">
        <f>SUM(D3268:G3268)</f>
        <v>8116.8</v>
      </c>
      <c r="D3268" s="29">
        <v>0</v>
      </c>
      <c r="E3268" s="29">
        <v>0</v>
      </c>
      <c r="F3268" s="29">
        <v>4058.4</v>
      </c>
      <c r="G3268" s="29">
        <v>4058.4</v>
      </c>
    </row>
    <row r="3269" spans="1:7" ht="15" customHeight="1">
      <c r="A3269" s="39"/>
      <c r="B3269" s="36" t="s">
        <v>589</v>
      </c>
      <c r="C3269" s="29">
        <f>SUM(D3269:G3269)</f>
        <v>8433.4</v>
      </c>
      <c r="D3269" s="29">
        <v>0</v>
      </c>
      <c r="E3269" s="29">
        <v>0</v>
      </c>
      <c r="F3269" s="29">
        <v>4216.7</v>
      </c>
      <c r="G3269" s="29">
        <v>4216.7</v>
      </c>
    </row>
    <row r="3270" spans="1:7" s="3" customFormat="1" ht="33" customHeight="1">
      <c r="A3270" s="35"/>
      <c r="B3270" s="26" t="s">
        <v>94</v>
      </c>
      <c r="C3270" s="29">
        <f>SUM(C3271:C3284)</f>
        <v>226943.25</v>
      </c>
      <c r="D3270" s="29">
        <f>SUM(D3271:D3284)</f>
        <v>0</v>
      </c>
      <c r="E3270" s="29">
        <f>SUM(E3271:E3284)</f>
        <v>115421.75</v>
      </c>
      <c r="F3270" s="29">
        <f>SUM(F3271:F3284)</f>
        <v>40636.7</v>
      </c>
      <c r="G3270" s="29">
        <f>SUM(G3271:G3284)</f>
        <v>70884.79999999999</v>
      </c>
    </row>
    <row r="3271" spans="1:7" ht="15" customHeight="1">
      <c r="A3271" s="38"/>
      <c r="B3271" s="36" t="s">
        <v>296</v>
      </c>
      <c r="C3271" s="29">
        <f aca="true" t="shared" si="253" ref="C3271:C3281">SUM(D3271:G3271)</f>
        <v>16000</v>
      </c>
      <c r="D3271" s="29">
        <f aca="true" t="shared" si="254" ref="D3271:G3284">D3226+D3256+D3241</f>
        <v>0</v>
      </c>
      <c r="E3271" s="29">
        <f t="shared" si="254"/>
        <v>0</v>
      </c>
      <c r="F3271" s="29">
        <f t="shared" si="254"/>
        <v>0</v>
      </c>
      <c r="G3271" s="29">
        <f t="shared" si="254"/>
        <v>16000</v>
      </c>
    </row>
    <row r="3272" spans="1:7" ht="15" customHeight="1">
      <c r="A3272" s="38"/>
      <c r="B3272" s="36" t="s">
        <v>220</v>
      </c>
      <c r="C3272" s="29">
        <f t="shared" si="253"/>
        <v>17376</v>
      </c>
      <c r="D3272" s="29">
        <f t="shared" si="254"/>
        <v>0</v>
      </c>
      <c r="E3272" s="29">
        <f t="shared" si="254"/>
        <v>0</v>
      </c>
      <c r="F3272" s="29">
        <f t="shared" si="254"/>
        <v>0</v>
      </c>
      <c r="G3272" s="29">
        <f t="shared" si="254"/>
        <v>17376</v>
      </c>
    </row>
    <row r="3273" spans="1:7" ht="14.25" customHeight="1">
      <c r="A3273" s="38"/>
      <c r="B3273" s="36" t="s">
        <v>221</v>
      </c>
      <c r="C3273" s="29">
        <f t="shared" si="253"/>
        <v>9313.7</v>
      </c>
      <c r="D3273" s="29">
        <f t="shared" si="254"/>
        <v>0</v>
      </c>
      <c r="E3273" s="29">
        <f t="shared" si="254"/>
        <v>0</v>
      </c>
      <c r="F3273" s="29">
        <f t="shared" si="254"/>
        <v>3313.7</v>
      </c>
      <c r="G3273" s="29">
        <f t="shared" si="254"/>
        <v>6000</v>
      </c>
    </row>
    <row r="3274" spans="1:7" ht="15" customHeight="1">
      <c r="A3274" s="38"/>
      <c r="B3274" s="36" t="s">
        <v>222</v>
      </c>
      <c r="C3274" s="29">
        <f t="shared" si="253"/>
        <v>6000</v>
      </c>
      <c r="D3274" s="29">
        <f t="shared" si="254"/>
        <v>0</v>
      </c>
      <c r="E3274" s="29">
        <f t="shared" si="254"/>
        <v>0</v>
      </c>
      <c r="F3274" s="29">
        <f t="shared" si="254"/>
        <v>0</v>
      </c>
      <c r="G3274" s="29">
        <f t="shared" si="254"/>
        <v>6000</v>
      </c>
    </row>
    <row r="3275" spans="1:7" ht="15" customHeight="1">
      <c r="A3275" s="38"/>
      <c r="B3275" s="36" t="s">
        <v>223</v>
      </c>
      <c r="C3275" s="29">
        <f t="shared" si="253"/>
        <v>1070</v>
      </c>
      <c r="D3275" s="29">
        <f t="shared" si="254"/>
        <v>0</v>
      </c>
      <c r="E3275" s="29">
        <f t="shared" si="254"/>
        <v>0</v>
      </c>
      <c r="F3275" s="29">
        <f t="shared" si="254"/>
        <v>0</v>
      </c>
      <c r="G3275" s="29">
        <f t="shared" si="254"/>
        <v>1070</v>
      </c>
    </row>
    <row r="3276" spans="1:7" ht="15" customHeight="1">
      <c r="A3276" s="38"/>
      <c r="B3276" s="36" t="s">
        <v>224</v>
      </c>
      <c r="C3276" s="29">
        <f t="shared" si="253"/>
        <v>1131</v>
      </c>
      <c r="D3276" s="29">
        <f t="shared" si="254"/>
        <v>0</v>
      </c>
      <c r="E3276" s="29">
        <f t="shared" si="254"/>
        <v>0</v>
      </c>
      <c r="F3276" s="29">
        <f t="shared" si="254"/>
        <v>0</v>
      </c>
      <c r="G3276" s="29">
        <f t="shared" si="254"/>
        <v>1131</v>
      </c>
    </row>
    <row r="3277" spans="1:7" ht="15" customHeight="1">
      <c r="A3277" s="38"/>
      <c r="B3277" s="36" t="s">
        <v>9</v>
      </c>
      <c r="C3277" s="29">
        <f t="shared" si="253"/>
        <v>1192.1</v>
      </c>
      <c r="D3277" s="29">
        <f t="shared" si="254"/>
        <v>0</v>
      </c>
      <c r="E3277" s="29">
        <f t="shared" si="254"/>
        <v>0</v>
      </c>
      <c r="F3277" s="29">
        <f t="shared" si="254"/>
        <v>0</v>
      </c>
      <c r="G3277" s="29">
        <f t="shared" si="254"/>
        <v>1192.1</v>
      </c>
    </row>
    <row r="3278" spans="1:7" ht="15" customHeight="1">
      <c r="A3278" s="38"/>
      <c r="B3278" s="36" t="s">
        <v>10</v>
      </c>
      <c r="C3278" s="29">
        <f t="shared" si="253"/>
        <v>42914.6</v>
      </c>
      <c r="D3278" s="29">
        <f t="shared" si="254"/>
        <v>0</v>
      </c>
      <c r="E3278" s="29">
        <f t="shared" si="254"/>
        <v>37580</v>
      </c>
      <c r="F3278" s="29">
        <f t="shared" si="254"/>
        <v>4078.1</v>
      </c>
      <c r="G3278" s="29">
        <f t="shared" si="254"/>
        <v>1256.5</v>
      </c>
    </row>
    <row r="3279" spans="1:7" ht="15" customHeight="1">
      <c r="A3279" s="38"/>
      <c r="B3279" s="36" t="s">
        <v>11</v>
      </c>
      <c r="C3279" s="29">
        <f t="shared" si="253"/>
        <v>15419.689999999999</v>
      </c>
      <c r="D3279" s="29">
        <f t="shared" si="254"/>
        <v>0</v>
      </c>
      <c r="E3279" s="29">
        <f t="shared" si="254"/>
        <v>12813.89</v>
      </c>
      <c r="F3279" s="29">
        <f t="shared" si="254"/>
        <v>1281.4</v>
      </c>
      <c r="G3279" s="29">
        <f t="shared" si="254"/>
        <v>1324.4</v>
      </c>
    </row>
    <row r="3280" spans="1:7" ht="15" customHeight="1">
      <c r="A3280" s="38"/>
      <c r="B3280" s="36" t="s">
        <v>585</v>
      </c>
      <c r="C3280" s="29">
        <f t="shared" si="253"/>
        <v>19643.6</v>
      </c>
      <c r="D3280" s="29">
        <f t="shared" si="254"/>
        <v>0</v>
      </c>
      <c r="E3280" s="29">
        <f t="shared" si="254"/>
        <v>13772.3</v>
      </c>
      <c r="F3280" s="29">
        <f t="shared" si="254"/>
        <v>2277.2</v>
      </c>
      <c r="G3280" s="29">
        <f t="shared" si="254"/>
        <v>3594.1</v>
      </c>
    </row>
    <row r="3281" spans="1:7" ht="15" customHeight="1">
      <c r="A3281" s="38"/>
      <c r="B3281" s="36" t="s">
        <v>586</v>
      </c>
      <c r="C3281" s="29">
        <f t="shared" si="253"/>
        <v>30234.29</v>
      </c>
      <c r="D3281" s="29">
        <f t="shared" si="254"/>
        <v>0</v>
      </c>
      <c r="E3281" s="29">
        <f t="shared" si="254"/>
        <v>12813.89</v>
      </c>
      <c r="F3281" s="29">
        <f t="shared" si="254"/>
        <v>13660.9</v>
      </c>
      <c r="G3281" s="29">
        <f t="shared" si="254"/>
        <v>3759.5</v>
      </c>
    </row>
    <row r="3282" spans="1:7" ht="15" customHeight="1">
      <c r="A3282" s="38"/>
      <c r="B3282" s="36" t="s">
        <v>587</v>
      </c>
      <c r="C3282" s="29">
        <f>SUM(D3282:G3282)</f>
        <v>21907.489999999998</v>
      </c>
      <c r="D3282" s="29">
        <f t="shared" si="254"/>
        <v>0</v>
      </c>
      <c r="E3282" s="29">
        <f t="shared" si="254"/>
        <v>12813.89</v>
      </c>
      <c r="F3282" s="29">
        <f t="shared" si="254"/>
        <v>5187.5</v>
      </c>
      <c r="G3282" s="29">
        <f t="shared" si="254"/>
        <v>3906.1</v>
      </c>
    </row>
    <row r="3283" spans="1:7" ht="15" customHeight="1">
      <c r="A3283" s="38"/>
      <c r="B3283" s="36" t="s">
        <v>588</v>
      </c>
      <c r="C3283" s="29">
        <f>SUM(D3283:G3283)</f>
        <v>22212.09</v>
      </c>
      <c r="D3283" s="29">
        <f t="shared" si="254"/>
        <v>0</v>
      </c>
      <c r="E3283" s="29">
        <f t="shared" si="254"/>
        <v>12813.89</v>
      </c>
      <c r="F3283" s="29">
        <f t="shared" si="254"/>
        <v>5339.8</v>
      </c>
      <c r="G3283" s="29">
        <f t="shared" si="254"/>
        <v>4058.4</v>
      </c>
    </row>
    <row r="3284" spans="1:7" ht="15" customHeight="1">
      <c r="A3284" s="39"/>
      <c r="B3284" s="36" t="s">
        <v>589</v>
      </c>
      <c r="C3284" s="29">
        <f>SUM(D3284:G3284)</f>
        <v>22528.69</v>
      </c>
      <c r="D3284" s="29">
        <f t="shared" si="254"/>
        <v>0</v>
      </c>
      <c r="E3284" s="29">
        <f t="shared" si="254"/>
        <v>12813.89</v>
      </c>
      <c r="F3284" s="29">
        <f t="shared" si="254"/>
        <v>5498.1</v>
      </c>
      <c r="G3284" s="29">
        <f t="shared" si="254"/>
        <v>4216.7</v>
      </c>
    </row>
    <row r="3285" spans="1:7" s="3" customFormat="1" ht="18" customHeight="1">
      <c r="A3285" s="35"/>
      <c r="B3285" s="197" t="s">
        <v>579</v>
      </c>
      <c r="C3285" s="198"/>
      <c r="D3285" s="198"/>
      <c r="E3285" s="198"/>
      <c r="F3285" s="198"/>
      <c r="G3285" s="199"/>
    </row>
    <row r="3286" spans="1:7" s="3" customFormat="1" ht="33" customHeight="1">
      <c r="A3286" s="43" t="s">
        <v>209</v>
      </c>
      <c r="B3286" s="140" t="s">
        <v>433</v>
      </c>
      <c r="C3286" s="29">
        <f>SUM(C3287:C3300)</f>
        <v>17500.7</v>
      </c>
      <c r="D3286" s="29">
        <f>SUM(D3287:D3300)</f>
        <v>0</v>
      </c>
      <c r="E3286" s="29">
        <f>SUM(E3287:E3300)</f>
        <v>0</v>
      </c>
      <c r="F3286" s="29">
        <f>SUM(F3287:F3300)</f>
        <v>17500.7</v>
      </c>
      <c r="G3286" s="29">
        <f>SUM(G3287:G3300)</f>
        <v>0</v>
      </c>
    </row>
    <row r="3287" spans="1:7" ht="15" customHeight="1">
      <c r="A3287" s="38"/>
      <c r="B3287" s="36" t="s">
        <v>296</v>
      </c>
      <c r="C3287" s="29">
        <f aca="true" t="shared" si="255" ref="C3287:C3297">SUM(D3287:G3287)</f>
        <v>17500.7</v>
      </c>
      <c r="D3287" s="29">
        <v>0</v>
      </c>
      <c r="E3287" s="29">
        <v>0</v>
      </c>
      <c r="F3287" s="29">
        <v>17500.7</v>
      </c>
      <c r="G3287" s="29">
        <v>0</v>
      </c>
    </row>
    <row r="3288" spans="1:7" ht="15" customHeight="1">
      <c r="A3288" s="38"/>
      <c r="B3288" s="36" t="s">
        <v>342</v>
      </c>
      <c r="C3288" s="29">
        <f t="shared" si="255"/>
        <v>0</v>
      </c>
      <c r="D3288" s="29">
        <v>0</v>
      </c>
      <c r="E3288" s="29">
        <v>0</v>
      </c>
      <c r="F3288" s="29">
        <v>0</v>
      </c>
      <c r="G3288" s="29">
        <v>0</v>
      </c>
    </row>
    <row r="3289" spans="1:7" ht="15" customHeight="1">
      <c r="A3289" s="38"/>
      <c r="B3289" s="36" t="s">
        <v>221</v>
      </c>
      <c r="C3289" s="29">
        <f t="shared" si="255"/>
        <v>0</v>
      </c>
      <c r="D3289" s="29">
        <v>0</v>
      </c>
      <c r="E3289" s="29">
        <v>0</v>
      </c>
      <c r="F3289" s="29">
        <v>0</v>
      </c>
      <c r="G3289" s="29">
        <v>0</v>
      </c>
    </row>
    <row r="3290" spans="1:7" ht="15" customHeight="1">
      <c r="A3290" s="38"/>
      <c r="B3290" s="36" t="s">
        <v>222</v>
      </c>
      <c r="C3290" s="29">
        <f t="shared" si="255"/>
        <v>0</v>
      </c>
      <c r="D3290" s="29">
        <v>0</v>
      </c>
      <c r="E3290" s="29">
        <v>0</v>
      </c>
      <c r="F3290" s="29">
        <v>0</v>
      </c>
      <c r="G3290" s="29">
        <v>0</v>
      </c>
    </row>
    <row r="3291" spans="1:7" ht="15" customHeight="1">
      <c r="A3291" s="38"/>
      <c r="B3291" s="36" t="s">
        <v>223</v>
      </c>
      <c r="C3291" s="29">
        <f t="shared" si="255"/>
        <v>0</v>
      </c>
      <c r="D3291" s="29">
        <v>0</v>
      </c>
      <c r="E3291" s="29">
        <v>0</v>
      </c>
      <c r="F3291" s="29">
        <v>0</v>
      </c>
      <c r="G3291" s="29">
        <v>0</v>
      </c>
    </row>
    <row r="3292" spans="1:7" ht="15" customHeight="1">
      <c r="A3292" s="38"/>
      <c r="B3292" s="36" t="s">
        <v>224</v>
      </c>
      <c r="C3292" s="29">
        <f t="shared" si="255"/>
        <v>0</v>
      </c>
      <c r="D3292" s="29">
        <v>0</v>
      </c>
      <c r="E3292" s="29">
        <v>0</v>
      </c>
      <c r="F3292" s="29">
        <v>0</v>
      </c>
      <c r="G3292" s="29">
        <v>0</v>
      </c>
    </row>
    <row r="3293" spans="1:7" ht="15" customHeight="1">
      <c r="A3293" s="38"/>
      <c r="B3293" s="36" t="s">
        <v>9</v>
      </c>
      <c r="C3293" s="29">
        <f t="shared" si="255"/>
        <v>0</v>
      </c>
      <c r="D3293" s="29">
        <v>0</v>
      </c>
      <c r="E3293" s="29">
        <v>0</v>
      </c>
      <c r="F3293" s="29">
        <v>0</v>
      </c>
      <c r="G3293" s="29">
        <v>0</v>
      </c>
    </row>
    <row r="3294" spans="1:7" ht="15" customHeight="1">
      <c r="A3294" s="38"/>
      <c r="B3294" s="57" t="s">
        <v>10</v>
      </c>
      <c r="C3294" s="58">
        <f t="shared" si="255"/>
        <v>0</v>
      </c>
      <c r="D3294" s="58">
        <v>0</v>
      </c>
      <c r="E3294" s="58">
        <v>0</v>
      </c>
      <c r="F3294" s="58">
        <v>0</v>
      </c>
      <c r="G3294" s="58">
        <v>0</v>
      </c>
    </row>
    <row r="3295" spans="1:7" ht="15" customHeight="1">
      <c r="A3295" s="38"/>
      <c r="B3295" s="36" t="s">
        <v>11</v>
      </c>
      <c r="C3295" s="29">
        <f t="shared" si="255"/>
        <v>0</v>
      </c>
      <c r="D3295" s="29">
        <v>0</v>
      </c>
      <c r="E3295" s="29">
        <v>0</v>
      </c>
      <c r="F3295" s="29">
        <v>0</v>
      </c>
      <c r="G3295" s="29">
        <v>0</v>
      </c>
    </row>
    <row r="3296" spans="1:7" ht="15" customHeight="1">
      <c r="A3296" s="38"/>
      <c r="B3296" s="36" t="s">
        <v>585</v>
      </c>
      <c r="C3296" s="29">
        <f t="shared" si="255"/>
        <v>0</v>
      </c>
      <c r="D3296" s="29">
        <v>0</v>
      </c>
      <c r="E3296" s="29">
        <v>0</v>
      </c>
      <c r="F3296" s="29">
        <v>0</v>
      </c>
      <c r="G3296" s="29">
        <v>0</v>
      </c>
    </row>
    <row r="3297" spans="1:7" ht="15" customHeight="1">
      <c r="A3297" s="38"/>
      <c r="B3297" s="36" t="s">
        <v>586</v>
      </c>
      <c r="C3297" s="29">
        <f t="shared" si="255"/>
        <v>0</v>
      </c>
      <c r="D3297" s="29">
        <v>0</v>
      </c>
      <c r="E3297" s="29">
        <v>0</v>
      </c>
      <c r="F3297" s="29">
        <v>0</v>
      </c>
      <c r="G3297" s="29">
        <v>0</v>
      </c>
    </row>
    <row r="3298" spans="1:7" ht="15" customHeight="1">
      <c r="A3298" s="38"/>
      <c r="B3298" s="36" t="s">
        <v>587</v>
      </c>
      <c r="C3298" s="29">
        <f>SUM(D3298:G3298)</f>
        <v>0</v>
      </c>
      <c r="D3298" s="29">
        <v>0</v>
      </c>
      <c r="E3298" s="29">
        <v>0</v>
      </c>
      <c r="F3298" s="29">
        <v>0</v>
      </c>
      <c r="G3298" s="29">
        <v>0</v>
      </c>
    </row>
    <row r="3299" spans="1:7" ht="15" customHeight="1">
      <c r="A3299" s="38"/>
      <c r="B3299" s="36" t="s">
        <v>588</v>
      </c>
      <c r="C3299" s="29">
        <f>SUM(D3299:G3299)</f>
        <v>0</v>
      </c>
      <c r="D3299" s="29">
        <v>0</v>
      </c>
      <c r="E3299" s="29">
        <v>0</v>
      </c>
      <c r="F3299" s="29">
        <v>0</v>
      </c>
      <c r="G3299" s="29">
        <v>0</v>
      </c>
    </row>
    <row r="3300" spans="1:7" ht="15" customHeight="1">
      <c r="A3300" s="39"/>
      <c r="B3300" s="36" t="s">
        <v>589</v>
      </c>
      <c r="C3300" s="29">
        <f>SUM(D3300:G3300)</f>
        <v>0</v>
      </c>
      <c r="D3300" s="29">
        <v>0</v>
      </c>
      <c r="E3300" s="29">
        <v>0</v>
      </c>
      <c r="F3300" s="29">
        <v>0</v>
      </c>
      <c r="G3300" s="29">
        <v>0</v>
      </c>
    </row>
    <row r="3301" spans="1:7" s="3" customFormat="1" ht="48" customHeight="1">
      <c r="A3301" s="43" t="s">
        <v>576</v>
      </c>
      <c r="B3301" s="140" t="s">
        <v>574</v>
      </c>
      <c r="C3301" s="29">
        <f>SUM(C3302:C3315)</f>
        <v>15712</v>
      </c>
      <c r="D3301" s="29">
        <f>SUM(D3302:D3315)</f>
        <v>15543.6</v>
      </c>
      <c r="E3301" s="29">
        <f>SUM(E3302:E3315)</f>
        <v>0</v>
      </c>
      <c r="F3301" s="29">
        <f>SUM(F3302:F3315)</f>
        <v>168.4</v>
      </c>
      <c r="G3301" s="29">
        <f>SUM(G3302:G3315)</f>
        <v>0</v>
      </c>
    </row>
    <row r="3302" spans="1:7" ht="15" customHeight="1">
      <c r="A3302" s="38"/>
      <c r="B3302" s="36" t="s">
        <v>296</v>
      </c>
      <c r="C3302" s="29">
        <f aca="true" t="shared" si="256" ref="C3302:C3312">SUM(D3302:G3302)</f>
        <v>0</v>
      </c>
      <c r="D3302" s="29">
        <v>0</v>
      </c>
      <c r="E3302" s="29">
        <v>0</v>
      </c>
      <c r="F3302" s="29">
        <v>0</v>
      </c>
      <c r="G3302" s="29">
        <v>0</v>
      </c>
    </row>
    <row r="3303" spans="1:7" ht="15" customHeight="1">
      <c r="A3303" s="38"/>
      <c r="B3303" s="36" t="s">
        <v>342</v>
      </c>
      <c r="C3303" s="29">
        <f t="shared" si="256"/>
        <v>0</v>
      </c>
      <c r="D3303" s="29">
        <v>0</v>
      </c>
      <c r="E3303" s="29">
        <v>0</v>
      </c>
      <c r="F3303" s="29">
        <v>0</v>
      </c>
      <c r="G3303" s="29">
        <v>0</v>
      </c>
    </row>
    <row r="3304" spans="1:7" ht="15" customHeight="1">
      <c r="A3304" s="38"/>
      <c r="B3304" s="36" t="s">
        <v>221</v>
      </c>
      <c r="C3304" s="29">
        <f t="shared" si="256"/>
        <v>0</v>
      </c>
      <c r="D3304" s="29">
        <v>0</v>
      </c>
      <c r="E3304" s="29">
        <v>0</v>
      </c>
      <c r="F3304" s="29">
        <v>0</v>
      </c>
      <c r="G3304" s="29">
        <v>0</v>
      </c>
    </row>
    <row r="3305" spans="1:7" ht="15" customHeight="1">
      <c r="A3305" s="38"/>
      <c r="B3305" s="36" t="s">
        <v>222</v>
      </c>
      <c r="C3305" s="29">
        <f t="shared" si="256"/>
        <v>0</v>
      </c>
      <c r="D3305" s="29">
        <v>0</v>
      </c>
      <c r="E3305" s="29">
        <v>0</v>
      </c>
      <c r="F3305" s="29">
        <v>0</v>
      </c>
      <c r="G3305" s="29">
        <v>0</v>
      </c>
    </row>
    <row r="3306" spans="1:7" ht="15" customHeight="1">
      <c r="A3306" s="38"/>
      <c r="B3306" s="36" t="s">
        <v>223</v>
      </c>
      <c r="C3306" s="29">
        <f t="shared" si="256"/>
        <v>0</v>
      </c>
      <c r="D3306" s="29">
        <v>0</v>
      </c>
      <c r="E3306" s="29">
        <v>0</v>
      </c>
      <c r="F3306" s="29">
        <v>0</v>
      </c>
      <c r="G3306" s="29">
        <v>0</v>
      </c>
    </row>
    <row r="3307" spans="1:7" ht="15" customHeight="1">
      <c r="A3307" s="38"/>
      <c r="B3307" s="36" t="s">
        <v>224</v>
      </c>
      <c r="C3307" s="29">
        <f t="shared" si="256"/>
        <v>0</v>
      </c>
      <c r="D3307" s="29">
        <v>0</v>
      </c>
      <c r="E3307" s="29">
        <v>0</v>
      </c>
      <c r="F3307" s="29">
        <v>0</v>
      </c>
      <c r="G3307" s="29">
        <v>0</v>
      </c>
    </row>
    <row r="3308" spans="1:7" ht="15" customHeight="1">
      <c r="A3308" s="38"/>
      <c r="B3308" s="36" t="s">
        <v>9</v>
      </c>
      <c r="C3308" s="29">
        <f t="shared" si="256"/>
        <v>0</v>
      </c>
      <c r="D3308" s="29">
        <v>0</v>
      </c>
      <c r="E3308" s="29">
        <v>0</v>
      </c>
      <c r="F3308" s="29">
        <v>0</v>
      </c>
      <c r="G3308" s="29">
        <v>0</v>
      </c>
    </row>
    <row r="3309" spans="1:7" ht="15" customHeight="1">
      <c r="A3309" s="38"/>
      <c r="B3309" s="57" t="s">
        <v>10</v>
      </c>
      <c r="C3309" s="58">
        <f t="shared" si="256"/>
        <v>168.4</v>
      </c>
      <c r="D3309" s="58">
        <v>0</v>
      </c>
      <c r="E3309" s="58">
        <v>0</v>
      </c>
      <c r="F3309" s="58">
        <v>168.4</v>
      </c>
      <c r="G3309" s="58">
        <v>0</v>
      </c>
    </row>
    <row r="3310" spans="1:7" ht="15" customHeight="1">
      <c r="A3310" s="38"/>
      <c r="B3310" s="36" t="s">
        <v>11</v>
      </c>
      <c r="C3310" s="29">
        <f t="shared" si="256"/>
        <v>15543.6</v>
      </c>
      <c r="D3310" s="29">
        <v>15543.6</v>
      </c>
      <c r="E3310" s="29">
        <v>0</v>
      </c>
      <c r="F3310" s="29">
        <v>0</v>
      </c>
      <c r="G3310" s="29">
        <v>0</v>
      </c>
    </row>
    <row r="3311" spans="1:7" ht="15" customHeight="1">
      <c r="A3311" s="38"/>
      <c r="B3311" s="36" t="s">
        <v>585</v>
      </c>
      <c r="C3311" s="29">
        <f t="shared" si="256"/>
        <v>0</v>
      </c>
      <c r="D3311" s="29">
        <v>0</v>
      </c>
      <c r="E3311" s="29">
        <v>0</v>
      </c>
      <c r="F3311" s="29">
        <v>0</v>
      </c>
      <c r="G3311" s="29">
        <v>0</v>
      </c>
    </row>
    <row r="3312" spans="1:7" ht="15" customHeight="1">
      <c r="A3312" s="38"/>
      <c r="B3312" s="36" t="s">
        <v>586</v>
      </c>
      <c r="C3312" s="29">
        <f t="shared" si="256"/>
        <v>0</v>
      </c>
      <c r="D3312" s="29">
        <v>0</v>
      </c>
      <c r="E3312" s="29">
        <v>0</v>
      </c>
      <c r="F3312" s="29">
        <v>0</v>
      </c>
      <c r="G3312" s="29">
        <v>0</v>
      </c>
    </row>
    <row r="3313" spans="1:7" ht="15" customHeight="1">
      <c r="A3313" s="38"/>
      <c r="B3313" s="36" t="s">
        <v>587</v>
      </c>
      <c r="C3313" s="29">
        <f>SUM(D3313:G3313)</f>
        <v>0</v>
      </c>
      <c r="D3313" s="29">
        <v>0</v>
      </c>
      <c r="E3313" s="29">
        <v>0</v>
      </c>
      <c r="F3313" s="29">
        <v>0</v>
      </c>
      <c r="G3313" s="29">
        <v>0</v>
      </c>
    </row>
    <row r="3314" spans="1:7" ht="15" customHeight="1">
      <c r="A3314" s="38"/>
      <c r="B3314" s="36" t="s">
        <v>588</v>
      </c>
      <c r="C3314" s="29">
        <f>SUM(D3314:G3314)</f>
        <v>0</v>
      </c>
      <c r="D3314" s="29">
        <v>0</v>
      </c>
      <c r="E3314" s="29">
        <v>0</v>
      </c>
      <c r="F3314" s="29">
        <v>0</v>
      </c>
      <c r="G3314" s="29">
        <v>0</v>
      </c>
    </row>
    <row r="3315" spans="1:7" ht="15" customHeight="1">
      <c r="A3315" s="39"/>
      <c r="B3315" s="36" t="s">
        <v>589</v>
      </c>
      <c r="C3315" s="29">
        <f>SUM(D3315:G3315)</f>
        <v>0</v>
      </c>
      <c r="D3315" s="29">
        <v>0</v>
      </c>
      <c r="E3315" s="29">
        <v>0</v>
      </c>
      <c r="F3315" s="29">
        <v>0</v>
      </c>
      <c r="G3315" s="29">
        <v>0</v>
      </c>
    </row>
    <row r="3316" spans="1:7" s="3" customFormat="1" ht="48.75" customHeight="1">
      <c r="A3316" s="43"/>
      <c r="B3316" s="140" t="s">
        <v>578</v>
      </c>
      <c r="C3316" s="29">
        <f>SUM(C3317:C3330)</f>
        <v>33212.700000000004</v>
      </c>
      <c r="D3316" s="29">
        <f>SUM(D3317:D3330)</f>
        <v>15543.6</v>
      </c>
      <c r="E3316" s="29">
        <f>SUM(E3317:E3330)</f>
        <v>0</v>
      </c>
      <c r="F3316" s="29">
        <f>SUM(F3317:F3330)</f>
        <v>17669.100000000002</v>
      </c>
      <c r="G3316" s="29">
        <f>SUM(G3317:G3330)</f>
        <v>0</v>
      </c>
    </row>
    <row r="3317" spans="1:7" ht="15" customHeight="1">
      <c r="A3317" s="38"/>
      <c r="B3317" s="36" t="s">
        <v>296</v>
      </c>
      <c r="C3317" s="29">
        <f aca="true" t="shared" si="257" ref="C3317:C3325">SUM(D3317:G3317)</f>
        <v>17500.7</v>
      </c>
      <c r="D3317" s="29">
        <f aca="true" t="shared" si="258" ref="D3317:G3330">+D3287+D3302</f>
        <v>0</v>
      </c>
      <c r="E3317" s="29">
        <f t="shared" si="258"/>
        <v>0</v>
      </c>
      <c r="F3317" s="29">
        <f t="shared" si="258"/>
        <v>17500.7</v>
      </c>
      <c r="G3317" s="29">
        <f t="shared" si="258"/>
        <v>0</v>
      </c>
    </row>
    <row r="3318" spans="1:7" ht="15" customHeight="1">
      <c r="A3318" s="38"/>
      <c r="B3318" s="36" t="s">
        <v>342</v>
      </c>
      <c r="C3318" s="29">
        <f t="shared" si="257"/>
        <v>0</v>
      </c>
      <c r="D3318" s="29">
        <f t="shared" si="258"/>
        <v>0</v>
      </c>
      <c r="E3318" s="29">
        <f t="shared" si="258"/>
        <v>0</v>
      </c>
      <c r="F3318" s="29">
        <f t="shared" si="258"/>
        <v>0</v>
      </c>
      <c r="G3318" s="29">
        <f t="shared" si="258"/>
        <v>0</v>
      </c>
    </row>
    <row r="3319" spans="1:7" ht="15" customHeight="1">
      <c r="A3319" s="38"/>
      <c r="B3319" s="36" t="s">
        <v>221</v>
      </c>
      <c r="C3319" s="29">
        <f t="shared" si="257"/>
        <v>0</v>
      </c>
      <c r="D3319" s="29">
        <f t="shared" si="258"/>
        <v>0</v>
      </c>
      <c r="E3319" s="29">
        <f t="shared" si="258"/>
        <v>0</v>
      </c>
      <c r="F3319" s="29">
        <f t="shared" si="258"/>
        <v>0</v>
      </c>
      <c r="G3319" s="29">
        <f t="shared" si="258"/>
        <v>0</v>
      </c>
    </row>
    <row r="3320" spans="1:7" ht="15" customHeight="1">
      <c r="A3320" s="38"/>
      <c r="B3320" s="36" t="s">
        <v>222</v>
      </c>
      <c r="C3320" s="29">
        <f t="shared" si="257"/>
        <v>0</v>
      </c>
      <c r="D3320" s="29">
        <f t="shared" si="258"/>
        <v>0</v>
      </c>
      <c r="E3320" s="29">
        <f t="shared" si="258"/>
        <v>0</v>
      </c>
      <c r="F3320" s="29">
        <f t="shared" si="258"/>
        <v>0</v>
      </c>
      <c r="G3320" s="29">
        <f t="shared" si="258"/>
        <v>0</v>
      </c>
    </row>
    <row r="3321" spans="1:7" ht="15" customHeight="1">
      <c r="A3321" s="38"/>
      <c r="B3321" s="36" t="s">
        <v>223</v>
      </c>
      <c r="C3321" s="29">
        <f t="shared" si="257"/>
        <v>0</v>
      </c>
      <c r="D3321" s="29">
        <f t="shared" si="258"/>
        <v>0</v>
      </c>
      <c r="E3321" s="29">
        <f t="shared" si="258"/>
        <v>0</v>
      </c>
      <c r="F3321" s="29">
        <f t="shared" si="258"/>
        <v>0</v>
      </c>
      <c r="G3321" s="29">
        <f t="shared" si="258"/>
        <v>0</v>
      </c>
    </row>
    <row r="3322" spans="1:7" ht="15" customHeight="1">
      <c r="A3322" s="38"/>
      <c r="B3322" s="36" t="s">
        <v>224</v>
      </c>
      <c r="C3322" s="29">
        <f t="shared" si="257"/>
        <v>0</v>
      </c>
      <c r="D3322" s="29">
        <f t="shared" si="258"/>
        <v>0</v>
      </c>
      <c r="E3322" s="29">
        <f t="shared" si="258"/>
        <v>0</v>
      </c>
      <c r="F3322" s="29">
        <f t="shared" si="258"/>
        <v>0</v>
      </c>
      <c r="G3322" s="29">
        <f t="shared" si="258"/>
        <v>0</v>
      </c>
    </row>
    <row r="3323" spans="1:7" ht="15" customHeight="1">
      <c r="A3323" s="38"/>
      <c r="B3323" s="36" t="s">
        <v>9</v>
      </c>
      <c r="C3323" s="29">
        <f t="shared" si="257"/>
        <v>0</v>
      </c>
      <c r="D3323" s="29">
        <f t="shared" si="258"/>
        <v>0</v>
      </c>
      <c r="E3323" s="29">
        <f t="shared" si="258"/>
        <v>0</v>
      </c>
      <c r="F3323" s="29">
        <f t="shared" si="258"/>
        <v>0</v>
      </c>
      <c r="G3323" s="29">
        <f t="shared" si="258"/>
        <v>0</v>
      </c>
    </row>
    <row r="3324" spans="1:7" ht="15" customHeight="1">
      <c r="A3324" s="38"/>
      <c r="B3324" s="57" t="s">
        <v>10</v>
      </c>
      <c r="C3324" s="58">
        <f t="shared" si="257"/>
        <v>168.4</v>
      </c>
      <c r="D3324" s="29">
        <f t="shared" si="258"/>
        <v>0</v>
      </c>
      <c r="E3324" s="29">
        <f t="shared" si="258"/>
        <v>0</v>
      </c>
      <c r="F3324" s="29">
        <f t="shared" si="258"/>
        <v>168.4</v>
      </c>
      <c r="G3324" s="29">
        <f t="shared" si="258"/>
        <v>0</v>
      </c>
    </row>
    <row r="3325" spans="1:7" ht="15" customHeight="1">
      <c r="A3325" s="38"/>
      <c r="B3325" s="36" t="s">
        <v>11</v>
      </c>
      <c r="C3325" s="29">
        <f t="shared" si="257"/>
        <v>15543.6</v>
      </c>
      <c r="D3325" s="29">
        <f t="shared" si="258"/>
        <v>15543.6</v>
      </c>
      <c r="E3325" s="29">
        <f t="shared" si="258"/>
        <v>0</v>
      </c>
      <c r="F3325" s="29">
        <f t="shared" si="258"/>
        <v>0</v>
      </c>
      <c r="G3325" s="29">
        <f t="shared" si="258"/>
        <v>0</v>
      </c>
    </row>
    <row r="3326" spans="1:7" ht="15" customHeight="1">
      <c r="A3326" s="38"/>
      <c r="B3326" s="36" t="s">
        <v>585</v>
      </c>
      <c r="C3326" s="29">
        <f>SUM(D3326:G3326)</f>
        <v>0</v>
      </c>
      <c r="D3326" s="29">
        <f t="shared" si="258"/>
        <v>0</v>
      </c>
      <c r="E3326" s="29">
        <f t="shared" si="258"/>
        <v>0</v>
      </c>
      <c r="F3326" s="29">
        <f t="shared" si="258"/>
        <v>0</v>
      </c>
      <c r="G3326" s="29">
        <f t="shared" si="258"/>
        <v>0</v>
      </c>
    </row>
    <row r="3327" spans="1:7" ht="15" customHeight="1">
      <c r="A3327" s="38"/>
      <c r="B3327" s="36" t="s">
        <v>586</v>
      </c>
      <c r="C3327" s="29">
        <f>SUM(D3327:G3327)</f>
        <v>0</v>
      </c>
      <c r="D3327" s="29">
        <f t="shared" si="258"/>
        <v>0</v>
      </c>
      <c r="E3327" s="29">
        <f t="shared" si="258"/>
        <v>0</v>
      </c>
      <c r="F3327" s="29">
        <f t="shared" si="258"/>
        <v>0</v>
      </c>
      <c r="G3327" s="29">
        <f t="shared" si="258"/>
        <v>0</v>
      </c>
    </row>
    <row r="3328" spans="1:7" ht="15" customHeight="1">
      <c r="A3328" s="38"/>
      <c r="B3328" s="36" t="s">
        <v>587</v>
      </c>
      <c r="C3328" s="29">
        <f>SUM(D3328:G3328)</f>
        <v>0</v>
      </c>
      <c r="D3328" s="29">
        <f t="shared" si="258"/>
        <v>0</v>
      </c>
      <c r="E3328" s="29">
        <f t="shared" si="258"/>
        <v>0</v>
      </c>
      <c r="F3328" s="29">
        <f t="shared" si="258"/>
        <v>0</v>
      </c>
      <c r="G3328" s="29">
        <f t="shared" si="258"/>
        <v>0</v>
      </c>
    </row>
    <row r="3329" spans="1:7" ht="15" customHeight="1">
      <c r="A3329" s="38"/>
      <c r="B3329" s="36" t="s">
        <v>588</v>
      </c>
      <c r="C3329" s="29">
        <f>SUM(D3329:G3329)</f>
        <v>0</v>
      </c>
      <c r="D3329" s="29">
        <f t="shared" si="258"/>
        <v>0</v>
      </c>
      <c r="E3329" s="29">
        <f t="shared" si="258"/>
        <v>0</v>
      </c>
      <c r="F3329" s="29">
        <f t="shared" si="258"/>
        <v>0</v>
      </c>
      <c r="G3329" s="29">
        <f t="shared" si="258"/>
        <v>0</v>
      </c>
    </row>
    <row r="3330" spans="1:7" ht="15" customHeight="1">
      <c r="A3330" s="39"/>
      <c r="B3330" s="36" t="s">
        <v>589</v>
      </c>
      <c r="C3330" s="29">
        <f>SUM(D3330:G3330)</f>
        <v>0</v>
      </c>
      <c r="D3330" s="29">
        <f t="shared" si="258"/>
        <v>0</v>
      </c>
      <c r="E3330" s="29">
        <f t="shared" si="258"/>
        <v>0</v>
      </c>
      <c r="F3330" s="29">
        <f t="shared" si="258"/>
        <v>0</v>
      </c>
      <c r="G3330" s="29">
        <f t="shared" si="258"/>
        <v>0</v>
      </c>
    </row>
    <row r="3331" spans="1:7" s="141" customFormat="1" ht="17.25" customHeight="1">
      <c r="A3331" s="43"/>
      <c r="B3331" s="30" t="s">
        <v>150</v>
      </c>
      <c r="C3331" s="29">
        <f>SUM(C3332:C3345)</f>
        <v>71326825.09333335</v>
      </c>
      <c r="D3331" s="29">
        <f>SUM(D3332:D3345)</f>
        <v>2381846.41</v>
      </c>
      <c r="E3331" s="29">
        <f>SUM(E3332:E3345)</f>
        <v>5918468.449999999</v>
      </c>
      <c r="F3331" s="29">
        <f>SUM(F3332:F3345)</f>
        <v>2468434.933333333</v>
      </c>
      <c r="G3331" s="29">
        <f>SUM(G3332:G3345)</f>
        <v>60558075.30000001</v>
      </c>
    </row>
    <row r="3332" spans="1:7" s="141" customFormat="1" ht="15" customHeight="1">
      <c r="A3332" s="38"/>
      <c r="B3332" s="27" t="s">
        <v>296</v>
      </c>
      <c r="C3332" s="29">
        <f aca="true" t="shared" si="259" ref="C3332:C3340">SUM(D3332:G3332)</f>
        <v>4774839.2</v>
      </c>
      <c r="D3332" s="29">
        <f aca="true" t="shared" si="260" ref="D3332:G3345">D85+D101+D267+D283+D299+D360+D406+D467+D921+D1119+D1211+D1682+D1908+D2044+D2136+D2392+D2772+D3134+D3210+D3271+D3317+D2499</f>
        <v>370113.7</v>
      </c>
      <c r="E3332" s="29">
        <f t="shared" si="260"/>
        <v>244220.2</v>
      </c>
      <c r="F3332" s="29">
        <f t="shared" si="260"/>
        <v>88308</v>
      </c>
      <c r="G3332" s="29">
        <f t="shared" si="260"/>
        <v>4072197.3</v>
      </c>
    </row>
    <row r="3333" spans="1:7" s="141" customFormat="1" ht="15" customHeight="1">
      <c r="A3333" s="38"/>
      <c r="B3333" s="27" t="s">
        <v>342</v>
      </c>
      <c r="C3333" s="29">
        <f t="shared" si="259"/>
        <v>5528303.8999999985</v>
      </c>
      <c r="D3333" s="29">
        <f t="shared" si="260"/>
        <v>462878.50000000006</v>
      </c>
      <c r="E3333" s="29">
        <f t="shared" si="260"/>
        <v>434420.3</v>
      </c>
      <c r="F3333" s="29">
        <f t="shared" si="260"/>
        <v>71831.5</v>
      </c>
      <c r="G3333" s="29">
        <f t="shared" si="260"/>
        <v>4559173.599999999</v>
      </c>
    </row>
    <row r="3334" spans="1:7" s="141" customFormat="1" ht="15" customHeight="1">
      <c r="A3334" s="38"/>
      <c r="B3334" s="27" t="s">
        <v>221</v>
      </c>
      <c r="C3334" s="29">
        <f t="shared" si="259"/>
        <v>3898054.6999999997</v>
      </c>
      <c r="D3334" s="29">
        <f t="shared" si="260"/>
        <v>414632.80000000005</v>
      </c>
      <c r="E3334" s="29">
        <f t="shared" si="260"/>
        <v>312507.5</v>
      </c>
      <c r="F3334" s="29">
        <f t="shared" si="260"/>
        <v>136744.8</v>
      </c>
      <c r="G3334" s="29">
        <f t="shared" si="260"/>
        <v>3034169.5999999996</v>
      </c>
    </row>
    <row r="3335" spans="1:7" s="141" customFormat="1" ht="15" customHeight="1">
      <c r="A3335" s="38"/>
      <c r="B3335" s="27" t="s">
        <v>222</v>
      </c>
      <c r="C3335" s="29">
        <f t="shared" si="259"/>
        <v>4070264.1</v>
      </c>
      <c r="D3335" s="29">
        <f t="shared" si="260"/>
        <v>251010.4</v>
      </c>
      <c r="E3335" s="29">
        <f t="shared" si="260"/>
        <v>272279.29999999993</v>
      </c>
      <c r="F3335" s="29">
        <f t="shared" si="260"/>
        <v>95170.8</v>
      </c>
      <c r="G3335" s="29">
        <f t="shared" si="260"/>
        <v>3451803.6</v>
      </c>
    </row>
    <row r="3336" spans="1:7" s="141" customFormat="1" ht="15" customHeight="1">
      <c r="A3336" s="38"/>
      <c r="B3336" s="27" t="s">
        <v>223</v>
      </c>
      <c r="C3336" s="29">
        <f t="shared" si="259"/>
        <v>3825562.1000000006</v>
      </c>
      <c r="D3336" s="29">
        <f t="shared" si="260"/>
        <v>245944.10000000003</v>
      </c>
      <c r="E3336" s="29">
        <f t="shared" si="260"/>
        <v>328111</v>
      </c>
      <c r="F3336" s="29">
        <f t="shared" si="260"/>
        <v>196348.80000000005</v>
      </c>
      <c r="G3336" s="29">
        <f t="shared" si="260"/>
        <v>3055158.2</v>
      </c>
    </row>
    <row r="3337" spans="1:7" s="141" customFormat="1" ht="15" customHeight="1">
      <c r="A3337" s="38"/>
      <c r="B3337" s="27" t="s">
        <v>224</v>
      </c>
      <c r="C3337" s="29">
        <f t="shared" si="259"/>
        <v>5883883.5</v>
      </c>
      <c r="D3337" s="29">
        <f t="shared" si="260"/>
        <v>353421.99999999994</v>
      </c>
      <c r="E3337" s="29">
        <f t="shared" si="260"/>
        <v>414368.39999999997</v>
      </c>
      <c r="F3337" s="29">
        <f t="shared" si="260"/>
        <v>134311.5</v>
      </c>
      <c r="G3337" s="29">
        <f t="shared" si="260"/>
        <v>4981781.600000001</v>
      </c>
    </row>
    <row r="3338" spans="1:7" s="141" customFormat="1" ht="15" customHeight="1">
      <c r="A3338" s="38"/>
      <c r="B3338" s="27" t="s">
        <v>9</v>
      </c>
      <c r="C3338" s="29">
        <f t="shared" si="259"/>
        <v>5180804.8</v>
      </c>
      <c r="D3338" s="29">
        <f t="shared" si="260"/>
        <v>74960.40000000001</v>
      </c>
      <c r="E3338" s="29">
        <f t="shared" si="260"/>
        <v>449772</v>
      </c>
      <c r="F3338" s="29">
        <f t="shared" si="260"/>
        <v>229732</v>
      </c>
      <c r="G3338" s="29">
        <f t="shared" si="260"/>
        <v>4426340.399999999</v>
      </c>
    </row>
    <row r="3339" spans="1:7" s="141" customFormat="1" ht="15" customHeight="1">
      <c r="A3339" s="38"/>
      <c r="B3339" s="27" t="s">
        <v>10</v>
      </c>
      <c r="C3339" s="29">
        <f t="shared" si="259"/>
        <v>2084628.2200000002</v>
      </c>
      <c r="D3339" s="29">
        <f t="shared" si="260"/>
        <v>22199.92</v>
      </c>
      <c r="E3339" s="29">
        <f t="shared" si="260"/>
        <v>441204.00000000006</v>
      </c>
      <c r="F3339" s="29">
        <f t="shared" si="260"/>
        <v>241827.30000000002</v>
      </c>
      <c r="G3339" s="29">
        <f t="shared" si="260"/>
        <v>1379397.0000000002</v>
      </c>
    </row>
    <row r="3340" spans="1:7" s="141" customFormat="1" ht="15" customHeight="1">
      <c r="A3340" s="38"/>
      <c r="B3340" s="27" t="s">
        <v>11</v>
      </c>
      <c r="C3340" s="29">
        <f t="shared" si="259"/>
        <v>1654372.38</v>
      </c>
      <c r="D3340" s="29">
        <f t="shared" si="260"/>
        <v>40932.49</v>
      </c>
      <c r="E3340" s="29">
        <f t="shared" si="260"/>
        <v>415253.99</v>
      </c>
      <c r="F3340" s="29">
        <f t="shared" si="260"/>
        <v>157434.6</v>
      </c>
      <c r="G3340" s="29">
        <f t="shared" si="260"/>
        <v>1040751.3</v>
      </c>
    </row>
    <row r="3341" spans="1:7" ht="15" customHeight="1">
      <c r="A3341" s="38"/>
      <c r="B3341" s="36" t="s">
        <v>585</v>
      </c>
      <c r="C3341" s="29">
        <f aca="true" t="shared" si="261" ref="C3341:C3348">SUM(D3341:G3341)</f>
        <v>4275729.033333333</v>
      </c>
      <c r="D3341" s="29">
        <f t="shared" si="260"/>
        <v>28457.899999999998</v>
      </c>
      <c r="E3341" s="29">
        <f t="shared" si="260"/>
        <v>518566.5</v>
      </c>
      <c r="F3341" s="29">
        <f t="shared" si="260"/>
        <v>204889.03333333333</v>
      </c>
      <c r="G3341" s="29">
        <f t="shared" si="260"/>
        <v>3523815.6</v>
      </c>
    </row>
    <row r="3342" spans="1:7" ht="15" customHeight="1">
      <c r="A3342" s="38"/>
      <c r="B3342" s="36" t="s">
        <v>586</v>
      </c>
      <c r="C3342" s="29">
        <f t="shared" si="261"/>
        <v>3870426.59</v>
      </c>
      <c r="D3342" s="29">
        <f t="shared" si="260"/>
        <v>27794.9</v>
      </c>
      <c r="E3342" s="29">
        <f t="shared" si="260"/>
        <v>478002.49</v>
      </c>
      <c r="F3342" s="29">
        <f t="shared" si="260"/>
        <v>222711.7</v>
      </c>
      <c r="G3342" s="29">
        <f t="shared" si="260"/>
        <v>3141917.5</v>
      </c>
    </row>
    <row r="3343" spans="1:7" ht="15" customHeight="1">
      <c r="A3343" s="38"/>
      <c r="B3343" s="36" t="s">
        <v>587</v>
      </c>
      <c r="C3343" s="29">
        <f t="shared" si="261"/>
        <v>3971595.09</v>
      </c>
      <c r="D3343" s="29">
        <f t="shared" si="260"/>
        <v>30415.100000000002</v>
      </c>
      <c r="E3343" s="29">
        <f t="shared" si="260"/>
        <v>511292.08999999997</v>
      </c>
      <c r="F3343" s="29">
        <f t="shared" si="260"/>
        <v>177120.3</v>
      </c>
      <c r="G3343" s="29">
        <f t="shared" si="260"/>
        <v>3252767.6</v>
      </c>
    </row>
    <row r="3344" spans="1:7" ht="15" customHeight="1">
      <c r="A3344" s="38"/>
      <c r="B3344" s="36" t="s">
        <v>588</v>
      </c>
      <c r="C3344" s="29">
        <f t="shared" si="261"/>
        <v>12566162.39</v>
      </c>
      <c r="D3344" s="29">
        <f t="shared" si="260"/>
        <v>28906.000000000004</v>
      </c>
      <c r="E3344" s="29">
        <f t="shared" si="260"/>
        <v>540959.4899999999</v>
      </c>
      <c r="F3344" s="29">
        <f t="shared" si="260"/>
        <v>346571.19999999995</v>
      </c>
      <c r="G3344" s="29">
        <f t="shared" si="260"/>
        <v>11649725.700000001</v>
      </c>
    </row>
    <row r="3345" spans="1:7" ht="15" customHeight="1">
      <c r="A3345" s="39"/>
      <c r="B3345" s="36" t="s">
        <v>589</v>
      </c>
      <c r="C3345" s="29">
        <f t="shared" si="261"/>
        <v>9742199.09</v>
      </c>
      <c r="D3345" s="29">
        <f t="shared" si="260"/>
        <v>30178.2</v>
      </c>
      <c r="E3345" s="29">
        <f t="shared" si="260"/>
        <v>557511.19</v>
      </c>
      <c r="F3345" s="29">
        <f t="shared" si="260"/>
        <v>165433.4</v>
      </c>
      <c r="G3345" s="29">
        <f t="shared" si="260"/>
        <v>8989076.3</v>
      </c>
    </row>
    <row r="3346" spans="1:7" s="141" customFormat="1" ht="13.5" customHeight="1" hidden="1">
      <c r="A3346" s="47"/>
      <c r="B3346" s="18"/>
      <c r="C3346" s="29">
        <f t="shared" si="261"/>
        <v>100</v>
      </c>
      <c r="D3346" s="142">
        <f>+D3331/$C$3331*100</f>
        <v>3.339341694913913</v>
      </c>
      <c r="E3346" s="143">
        <f>+E3331/$C$3331*100</f>
        <v>8.297675442942401</v>
      </c>
      <c r="F3346" s="143">
        <f>+F3331/$C$3331*100</f>
        <v>3.4607385511738538</v>
      </c>
      <c r="G3346" s="143">
        <f>+G3331/$C$3331*100</f>
        <v>84.90224431096983</v>
      </c>
    </row>
    <row r="3347" spans="1:7" s="141" customFormat="1" ht="13.5" customHeight="1" hidden="1">
      <c r="A3347" s="47"/>
      <c r="B3347" s="18"/>
      <c r="C3347" s="29">
        <f t="shared" si="261"/>
        <v>100</v>
      </c>
      <c r="D3347" s="18">
        <v>5.6</v>
      </c>
      <c r="E3347" s="18">
        <v>8.9</v>
      </c>
      <c r="F3347" s="18">
        <v>3.8</v>
      </c>
      <c r="G3347" s="18">
        <v>81.7</v>
      </c>
    </row>
    <row r="3348" spans="3:7" ht="13.5" customHeight="1">
      <c r="C3348" s="29">
        <f t="shared" si="261"/>
        <v>99.99999999999999</v>
      </c>
      <c r="D3348" s="191">
        <f>+D3331/$C$3331%</f>
        <v>3.3393416949139128</v>
      </c>
      <c r="E3348" s="191">
        <f>+E3331/$C$3331%</f>
        <v>8.297675442942401</v>
      </c>
      <c r="F3348" s="191">
        <f>+F3331/$C$3331%</f>
        <v>3.4607385511738533</v>
      </c>
      <c r="G3348" s="191">
        <f>+G3331/$C$3331%</f>
        <v>84.90224431096982</v>
      </c>
    </row>
    <row r="3349" spans="3:7" ht="13.5" customHeight="1">
      <c r="C3349" s="192">
        <f>SUM(D3349:G3349)</f>
        <v>100</v>
      </c>
      <c r="D3349" s="193">
        <v>3.3</v>
      </c>
      <c r="E3349" s="193">
        <v>8.3</v>
      </c>
      <c r="F3349" s="193">
        <v>3.5</v>
      </c>
      <c r="G3349" s="193">
        <v>84.9</v>
      </c>
    </row>
    <row r="3350" spans="3:7" ht="13.5" customHeight="1">
      <c r="C3350" s="3"/>
      <c r="D3350" s="3"/>
      <c r="E3350" s="3"/>
      <c r="F3350" s="3"/>
      <c r="G3350" s="3"/>
    </row>
    <row r="3351" spans="3:7" ht="15.75" customHeight="1">
      <c r="C3351" s="3"/>
      <c r="D3351" s="3"/>
      <c r="E3351" s="3"/>
      <c r="F3351" s="3"/>
      <c r="G3351" s="3"/>
    </row>
    <row r="3352" spans="3:7" ht="12.75">
      <c r="C3352" s="3"/>
      <c r="D3352" s="3"/>
      <c r="E3352" s="3"/>
      <c r="F3352" s="3"/>
      <c r="G3352" s="3"/>
    </row>
    <row r="3353" spans="3:7" ht="12.75">
      <c r="C3353" s="3"/>
      <c r="D3353" s="3"/>
      <c r="E3353" s="3"/>
      <c r="F3353" s="3"/>
      <c r="G3353" s="3"/>
    </row>
    <row r="3354" spans="3:7" ht="12.75">
      <c r="C3354" s="3"/>
      <c r="D3354" s="3"/>
      <c r="E3354" s="3"/>
      <c r="F3354" s="3"/>
      <c r="G3354" s="3"/>
    </row>
    <row r="3355" spans="3:7" ht="13.5" customHeight="1">
      <c r="C3355" s="3"/>
      <c r="D3355" s="3"/>
      <c r="E3355" s="3"/>
      <c r="F3355" s="3"/>
      <c r="G3355" s="3"/>
    </row>
    <row r="3356" spans="3:7" ht="13.5" customHeight="1">
      <c r="C3356" s="3"/>
      <c r="D3356" s="3"/>
      <c r="E3356" s="3"/>
      <c r="F3356" s="3"/>
      <c r="G3356" s="3"/>
    </row>
    <row r="3357" spans="3:7" ht="13.5" customHeight="1">
      <c r="C3357" s="3"/>
      <c r="D3357" s="3"/>
      <c r="E3357" s="3"/>
      <c r="F3357" s="3"/>
      <c r="G3357" s="3"/>
    </row>
    <row r="3358" spans="3:7" ht="13.5" customHeight="1">
      <c r="C3358" s="3"/>
      <c r="D3358" s="3"/>
      <c r="E3358" s="3"/>
      <c r="F3358" s="3"/>
      <c r="G3358" s="3"/>
    </row>
    <row r="3359" spans="3:7" ht="13.5" customHeight="1">
      <c r="C3359" s="3"/>
      <c r="D3359" s="3"/>
      <c r="E3359" s="3"/>
      <c r="F3359" s="3"/>
      <c r="G3359" s="3"/>
    </row>
    <row r="3360" spans="3:7" ht="13.5" customHeight="1">
      <c r="C3360" s="3"/>
      <c r="D3360" s="3"/>
      <c r="E3360" s="3"/>
      <c r="F3360" s="3"/>
      <c r="G3360" s="3"/>
    </row>
    <row r="3361" spans="3:7" ht="12.75">
      <c r="C3361" s="3"/>
      <c r="D3361" s="3"/>
      <c r="E3361" s="3"/>
      <c r="F3361" s="3"/>
      <c r="G3361" s="3"/>
    </row>
    <row r="3362" spans="3:7" ht="13.5" customHeight="1">
      <c r="C3362" s="3"/>
      <c r="D3362" s="3"/>
      <c r="E3362" s="3"/>
      <c r="F3362" s="3"/>
      <c r="G3362" s="3"/>
    </row>
    <row r="3363" spans="3:7" ht="13.5" customHeight="1">
      <c r="C3363" s="3"/>
      <c r="D3363" s="3"/>
      <c r="E3363" s="3"/>
      <c r="F3363" s="3"/>
      <c r="G3363" s="3"/>
    </row>
    <row r="3364" spans="3:7" ht="13.5" customHeight="1">
      <c r="C3364" s="3"/>
      <c r="D3364" s="3"/>
      <c r="E3364" s="3"/>
      <c r="F3364" s="3"/>
      <c r="G3364" s="3"/>
    </row>
    <row r="3365" spans="3:7" ht="13.5" customHeight="1">
      <c r="C3365" s="3"/>
      <c r="D3365" s="3"/>
      <c r="E3365" s="3"/>
      <c r="F3365" s="3"/>
      <c r="G3365" s="3"/>
    </row>
    <row r="3366" spans="3:7" ht="13.5" customHeight="1">
      <c r="C3366" s="3"/>
      <c r="D3366" s="3"/>
      <c r="E3366" s="3"/>
      <c r="F3366" s="3"/>
      <c r="G3366" s="3"/>
    </row>
    <row r="3367" spans="3:7" ht="13.5" customHeight="1">
      <c r="C3367" s="3"/>
      <c r="D3367" s="3"/>
      <c r="E3367" s="3"/>
      <c r="F3367" s="3"/>
      <c r="G3367" s="3"/>
    </row>
    <row r="3368" spans="3:7" ht="15.75" customHeight="1">
      <c r="C3368" s="3"/>
      <c r="D3368" s="3"/>
      <c r="E3368" s="3"/>
      <c r="F3368" s="3"/>
      <c r="G3368" s="3"/>
    </row>
    <row r="3369" spans="3:7" ht="12.75">
      <c r="C3369" s="3"/>
      <c r="D3369" s="3"/>
      <c r="E3369" s="3"/>
      <c r="F3369" s="3"/>
      <c r="G3369" s="3"/>
    </row>
    <row r="3370" spans="3:7" ht="12.75">
      <c r="C3370" s="3"/>
      <c r="D3370" s="3"/>
      <c r="E3370" s="3"/>
      <c r="F3370" s="3"/>
      <c r="G3370" s="3"/>
    </row>
    <row r="3371" spans="3:7" ht="13.5" customHeight="1">
      <c r="C3371" s="3"/>
      <c r="D3371" s="3"/>
      <c r="E3371" s="3"/>
      <c r="F3371" s="3"/>
      <c r="G3371" s="3"/>
    </row>
    <row r="3372" spans="3:7" ht="13.5" customHeight="1">
      <c r="C3372" s="3"/>
      <c r="D3372" s="3"/>
      <c r="E3372" s="3"/>
      <c r="F3372" s="3"/>
      <c r="G3372" s="3"/>
    </row>
    <row r="3373" spans="3:7" ht="13.5" customHeight="1">
      <c r="C3373" s="3"/>
      <c r="D3373" s="3"/>
      <c r="E3373" s="3"/>
      <c r="F3373" s="3"/>
      <c r="G3373" s="3"/>
    </row>
    <row r="3374" spans="3:7" ht="13.5" customHeight="1">
      <c r="C3374" s="3"/>
      <c r="D3374" s="3"/>
      <c r="E3374" s="3"/>
      <c r="F3374" s="3"/>
      <c r="G3374" s="3"/>
    </row>
    <row r="3375" spans="3:7" ht="13.5" customHeight="1">
      <c r="C3375" s="3"/>
      <c r="D3375" s="3"/>
      <c r="E3375" s="3"/>
      <c r="F3375" s="3"/>
      <c r="G3375" s="3"/>
    </row>
    <row r="3376" spans="3:7" ht="13.5" customHeight="1">
      <c r="C3376" s="3"/>
      <c r="D3376" s="3"/>
      <c r="E3376" s="3"/>
      <c r="F3376" s="3"/>
      <c r="G3376" s="3"/>
    </row>
    <row r="3377" spans="3:7" ht="12.75">
      <c r="C3377" s="3"/>
      <c r="D3377" s="3"/>
      <c r="E3377" s="3"/>
      <c r="F3377" s="3"/>
      <c r="G3377" s="3"/>
    </row>
    <row r="3378" spans="3:7" ht="13.5" customHeight="1">
      <c r="C3378" s="3"/>
      <c r="D3378" s="3"/>
      <c r="E3378" s="3"/>
      <c r="F3378" s="3"/>
      <c r="G3378" s="3"/>
    </row>
    <row r="3379" spans="3:7" ht="13.5" customHeight="1">
      <c r="C3379" s="3"/>
      <c r="D3379" s="3"/>
      <c r="E3379" s="3"/>
      <c r="F3379" s="3"/>
      <c r="G3379" s="3"/>
    </row>
    <row r="3380" spans="3:7" ht="13.5" customHeight="1">
      <c r="C3380" s="3"/>
      <c r="D3380" s="3"/>
      <c r="E3380" s="3"/>
      <c r="F3380" s="3"/>
      <c r="G3380" s="3"/>
    </row>
    <row r="3381" spans="3:7" ht="13.5" customHeight="1">
      <c r="C3381" s="3"/>
      <c r="D3381" s="3"/>
      <c r="E3381" s="3"/>
      <c r="F3381" s="3"/>
      <c r="G3381" s="3"/>
    </row>
    <row r="3382" spans="3:7" ht="13.5" customHeight="1">
      <c r="C3382" s="3"/>
      <c r="D3382" s="3"/>
      <c r="E3382" s="3"/>
      <c r="F3382" s="3"/>
      <c r="G3382" s="3"/>
    </row>
    <row r="3383" spans="3:7" ht="13.5" customHeight="1">
      <c r="C3383" s="3"/>
      <c r="D3383" s="3"/>
      <c r="E3383" s="3"/>
      <c r="F3383" s="3"/>
      <c r="G3383" s="3"/>
    </row>
    <row r="3384" spans="3:7" ht="12.75">
      <c r="C3384" s="3"/>
      <c r="D3384" s="3"/>
      <c r="E3384" s="3"/>
      <c r="F3384" s="3"/>
      <c r="G3384" s="3"/>
    </row>
    <row r="3385" spans="3:7" ht="13.5" customHeight="1">
      <c r="C3385" s="3"/>
      <c r="D3385" s="3"/>
      <c r="E3385" s="3"/>
      <c r="F3385" s="3"/>
      <c r="G3385" s="3"/>
    </row>
    <row r="3386" spans="3:7" ht="13.5" customHeight="1">
      <c r="C3386" s="3"/>
      <c r="D3386" s="3"/>
      <c r="E3386" s="3"/>
      <c r="F3386" s="3"/>
      <c r="G3386" s="3"/>
    </row>
    <row r="3387" spans="3:7" ht="13.5" customHeight="1">
      <c r="C3387" s="3"/>
      <c r="D3387" s="3"/>
      <c r="E3387" s="3"/>
      <c r="F3387" s="3"/>
      <c r="G3387" s="3"/>
    </row>
    <row r="3388" spans="3:7" ht="13.5" customHeight="1">
      <c r="C3388" s="3"/>
      <c r="D3388" s="3"/>
      <c r="E3388" s="3"/>
      <c r="F3388" s="3"/>
      <c r="G3388" s="3"/>
    </row>
    <row r="3389" spans="3:7" ht="13.5" customHeight="1">
      <c r="C3389" s="3"/>
      <c r="D3389" s="3"/>
      <c r="E3389" s="3"/>
      <c r="F3389" s="3"/>
      <c r="G3389" s="3"/>
    </row>
    <row r="3390" spans="3:7" ht="13.5" customHeight="1">
      <c r="C3390" s="3"/>
      <c r="D3390" s="3"/>
      <c r="E3390" s="3"/>
      <c r="F3390" s="3"/>
      <c r="G3390" s="3"/>
    </row>
    <row r="3391" spans="3:7" ht="12.75">
      <c r="C3391" s="3"/>
      <c r="D3391" s="3"/>
      <c r="E3391" s="3"/>
      <c r="F3391" s="3"/>
      <c r="G3391" s="3"/>
    </row>
    <row r="3392" spans="3:7" ht="13.5" customHeight="1">
      <c r="C3392" s="3"/>
      <c r="D3392" s="3"/>
      <c r="E3392" s="3"/>
      <c r="F3392" s="3"/>
      <c r="G3392" s="3"/>
    </row>
    <row r="3393" spans="3:7" ht="13.5" customHeight="1">
      <c r="C3393" s="3"/>
      <c r="D3393" s="3"/>
      <c r="E3393" s="3"/>
      <c r="F3393" s="3"/>
      <c r="G3393" s="3"/>
    </row>
    <row r="3394" spans="3:7" ht="13.5" customHeight="1">
      <c r="C3394" s="3"/>
      <c r="D3394" s="3"/>
      <c r="E3394" s="3"/>
      <c r="F3394" s="3"/>
      <c r="G3394" s="3"/>
    </row>
    <row r="3395" spans="3:7" ht="13.5" customHeight="1">
      <c r="C3395" s="3"/>
      <c r="D3395" s="3"/>
      <c r="E3395" s="3"/>
      <c r="F3395" s="3"/>
      <c r="G3395" s="3"/>
    </row>
    <row r="3396" spans="3:7" ht="13.5" customHeight="1">
      <c r="C3396" s="3"/>
      <c r="D3396" s="3"/>
      <c r="E3396" s="3"/>
      <c r="F3396" s="3"/>
      <c r="G3396" s="3"/>
    </row>
    <row r="3397" spans="3:7" ht="13.5" customHeight="1">
      <c r="C3397" s="3"/>
      <c r="D3397" s="3"/>
      <c r="E3397" s="3"/>
      <c r="F3397" s="3"/>
      <c r="G3397" s="3"/>
    </row>
    <row r="3398" spans="3:7" ht="15.75" customHeight="1">
      <c r="C3398" s="3"/>
      <c r="D3398" s="3"/>
      <c r="E3398" s="3"/>
      <c r="F3398" s="3"/>
      <c r="G3398" s="3"/>
    </row>
    <row r="3399" spans="3:7" ht="12.75">
      <c r="C3399" s="3"/>
      <c r="D3399" s="3"/>
      <c r="E3399" s="3"/>
      <c r="F3399" s="3"/>
      <c r="G3399" s="3"/>
    </row>
    <row r="3400" spans="3:7" ht="13.5" customHeight="1">
      <c r="C3400" s="3"/>
      <c r="D3400" s="3"/>
      <c r="E3400" s="3"/>
      <c r="F3400" s="3"/>
      <c r="G3400" s="3"/>
    </row>
    <row r="3401" spans="3:7" ht="13.5" customHeight="1">
      <c r="C3401" s="3"/>
      <c r="D3401" s="3"/>
      <c r="E3401" s="3"/>
      <c r="F3401" s="3"/>
      <c r="G3401" s="3"/>
    </row>
    <row r="3402" spans="3:7" ht="13.5" customHeight="1">
      <c r="C3402" s="3"/>
      <c r="D3402" s="3"/>
      <c r="E3402" s="3"/>
      <c r="F3402" s="3"/>
      <c r="G3402" s="3"/>
    </row>
    <row r="3403" spans="3:7" ht="13.5" customHeight="1">
      <c r="C3403" s="3"/>
      <c r="D3403" s="3"/>
      <c r="E3403" s="3"/>
      <c r="F3403" s="3"/>
      <c r="G3403" s="3"/>
    </row>
    <row r="3404" spans="3:7" ht="13.5" customHeight="1">
      <c r="C3404" s="3"/>
      <c r="D3404" s="3"/>
      <c r="E3404" s="3"/>
      <c r="F3404" s="3"/>
      <c r="G3404" s="3"/>
    </row>
    <row r="3405" spans="3:7" ht="13.5" customHeight="1">
      <c r="C3405" s="3"/>
      <c r="D3405" s="3"/>
      <c r="E3405" s="3"/>
      <c r="F3405" s="3"/>
      <c r="G3405" s="3"/>
    </row>
    <row r="3406" spans="3:7" ht="12.75">
      <c r="C3406" s="3"/>
      <c r="D3406" s="3"/>
      <c r="E3406" s="3"/>
      <c r="F3406" s="3"/>
      <c r="G3406" s="3"/>
    </row>
    <row r="3407" spans="3:7" ht="13.5" customHeight="1">
      <c r="C3407" s="3"/>
      <c r="D3407" s="3"/>
      <c r="E3407" s="3"/>
      <c r="F3407" s="3"/>
      <c r="G3407" s="3"/>
    </row>
    <row r="3408" spans="3:7" ht="13.5" customHeight="1">
      <c r="C3408" s="3"/>
      <c r="D3408" s="3"/>
      <c r="E3408" s="3"/>
      <c r="F3408" s="3"/>
      <c r="G3408" s="3"/>
    </row>
    <row r="3409" spans="3:7" ht="13.5" customHeight="1">
      <c r="C3409" s="3"/>
      <c r="D3409" s="3"/>
      <c r="E3409" s="3"/>
      <c r="F3409" s="3"/>
      <c r="G3409" s="3"/>
    </row>
    <row r="3410" spans="3:7" ht="13.5" customHeight="1">
      <c r="C3410" s="3"/>
      <c r="D3410" s="3"/>
      <c r="E3410" s="3"/>
      <c r="F3410" s="3"/>
      <c r="G3410" s="3"/>
    </row>
    <row r="3411" spans="3:7" ht="13.5" customHeight="1">
      <c r="C3411" s="3"/>
      <c r="D3411" s="3"/>
      <c r="E3411" s="3"/>
      <c r="F3411" s="3"/>
      <c r="G3411" s="3"/>
    </row>
    <row r="3412" spans="3:7" ht="13.5" customHeight="1">
      <c r="C3412" s="3"/>
      <c r="D3412" s="3"/>
      <c r="E3412" s="3"/>
      <c r="F3412" s="3"/>
      <c r="G3412" s="3"/>
    </row>
    <row r="3413" spans="3:7" ht="12.75">
      <c r="C3413" s="3"/>
      <c r="D3413" s="3"/>
      <c r="E3413" s="3"/>
      <c r="F3413" s="3"/>
      <c r="G3413" s="3"/>
    </row>
    <row r="3414" spans="3:7" ht="12.75">
      <c r="C3414" s="3"/>
      <c r="D3414" s="3"/>
      <c r="E3414" s="3"/>
      <c r="F3414" s="3"/>
      <c r="G3414" s="3"/>
    </row>
    <row r="3415" spans="3:7" ht="13.5" customHeight="1">
      <c r="C3415" s="3"/>
      <c r="D3415" s="3"/>
      <c r="E3415" s="3"/>
      <c r="F3415" s="3"/>
      <c r="G3415" s="3"/>
    </row>
    <row r="3416" spans="3:7" ht="13.5" customHeight="1">
      <c r="C3416" s="3"/>
      <c r="D3416" s="3"/>
      <c r="E3416" s="3"/>
      <c r="F3416" s="3"/>
      <c r="G3416" s="3"/>
    </row>
    <row r="3417" spans="3:7" ht="13.5" customHeight="1">
      <c r="C3417" s="3"/>
      <c r="D3417" s="3"/>
      <c r="E3417" s="3"/>
      <c r="F3417" s="3"/>
      <c r="G3417" s="3"/>
    </row>
    <row r="3418" spans="3:7" ht="13.5" customHeight="1">
      <c r="C3418" s="3"/>
      <c r="D3418" s="3"/>
      <c r="E3418" s="3"/>
      <c r="F3418" s="3"/>
      <c r="G3418" s="3"/>
    </row>
    <row r="3419" spans="3:7" ht="13.5" customHeight="1">
      <c r="C3419" s="3"/>
      <c r="D3419" s="3"/>
      <c r="E3419" s="3"/>
      <c r="F3419" s="3"/>
      <c r="G3419" s="3"/>
    </row>
    <row r="3420" spans="3:7" ht="12.75">
      <c r="C3420" s="3"/>
      <c r="D3420" s="3"/>
      <c r="E3420" s="3"/>
      <c r="F3420" s="3"/>
      <c r="G3420" s="3"/>
    </row>
    <row r="3421" spans="3:7" ht="13.5" customHeight="1">
      <c r="C3421" s="3"/>
      <c r="D3421" s="3"/>
      <c r="E3421" s="3"/>
      <c r="F3421" s="3"/>
      <c r="G3421" s="3"/>
    </row>
    <row r="3422" spans="3:7" ht="13.5" customHeight="1">
      <c r="C3422" s="3"/>
      <c r="D3422" s="3"/>
      <c r="E3422" s="3"/>
      <c r="F3422" s="3"/>
      <c r="G3422" s="3"/>
    </row>
    <row r="3423" spans="3:7" ht="13.5" customHeight="1">
      <c r="C3423" s="3"/>
      <c r="D3423" s="3"/>
      <c r="E3423" s="3"/>
      <c r="F3423" s="3"/>
      <c r="G3423" s="3"/>
    </row>
    <row r="3424" spans="3:7" ht="13.5" customHeight="1">
      <c r="C3424" s="3"/>
      <c r="D3424" s="3"/>
      <c r="E3424" s="3"/>
      <c r="F3424" s="3"/>
      <c r="G3424" s="3"/>
    </row>
    <row r="3425" spans="3:7" ht="13.5" customHeight="1">
      <c r="C3425" s="3"/>
      <c r="D3425" s="3"/>
      <c r="E3425" s="3"/>
      <c r="F3425" s="3"/>
      <c r="G3425" s="3"/>
    </row>
    <row r="3426" spans="3:7" ht="13.5" customHeight="1">
      <c r="C3426" s="3"/>
      <c r="D3426" s="3"/>
      <c r="E3426" s="3"/>
      <c r="F3426" s="3"/>
      <c r="G3426" s="3"/>
    </row>
    <row r="3428" ht="13.5" customHeight="1"/>
    <row r="3429" ht="13.5" customHeight="1"/>
    <row r="3430" ht="13.5" customHeight="1"/>
    <row r="3431" ht="13.5" customHeight="1"/>
    <row r="3432" ht="13.5" customHeight="1"/>
    <row r="3433" ht="13.5" customHeight="1"/>
    <row r="3435" ht="13.5" customHeight="1"/>
    <row r="3436" ht="13.5" customHeight="1"/>
    <row r="3437" ht="13.5" customHeight="1"/>
    <row r="3438" ht="13.5" customHeight="1"/>
    <row r="3439" ht="13.5" customHeight="1"/>
    <row r="3440" ht="13.5" customHeight="1"/>
    <row r="3441" ht="15.75" customHeight="1"/>
    <row r="3442" ht="15.75" customHeight="1"/>
    <row r="3444" ht="13.5" customHeight="1"/>
    <row r="3445" ht="13.5" customHeight="1"/>
    <row r="3446" ht="13.5" customHeight="1"/>
    <row r="3447" ht="13.5" customHeight="1"/>
    <row r="3448" ht="13.5" customHeight="1"/>
    <row r="3449" ht="13.5" customHeight="1"/>
    <row r="3450" ht="13.5" customHeight="1"/>
    <row r="3451" ht="13.5" customHeight="1"/>
    <row r="3452" ht="13.5" customHeight="1"/>
    <row r="3453" ht="13.5" customHeight="1"/>
    <row r="3454" ht="13.5" customHeight="1"/>
    <row r="3455" ht="13.5" customHeight="1"/>
    <row r="3456" ht="13.5" customHeight="1"/>
    <row r="3457" ht="13.5" customHeight="1"/>
    <row r="3458" ht="13.5" customHeight="1"/>
    <row r="3459" ht="13.5" customHeight="1"/>
    <row r="3460" ht="13.5" customHeight="1"/>
    <row r="3461" ht="13.5" customHeight="1"/>
    <row r="3462" ht="13.5" customHeight="1"/>
    <row r="3463" ht="13.5" customHeight="1"/>
    <row r="3464" ht="13.5" customHeight="1"/>
    <row r="3467" ht="13.5" customHeight="1"/>
    <row r="3468" ht="13.5" customHeight="1"/>
    <row r="3469" ht="13.5" customHeight="1"/>
    <row r="3470" ht="13.5" customHeight="1"/>
    <row r="3471" ht="13.5" customHeight="1"/>
    <row r="3472" ht="13.5" customHeight="1"/>
    <row r="3474" ht="13.5" customHeight="1"/>
    <row r="3475" ht="13.5" customHeight="1"/>
    <row r="3476" ht="13.5" customHeight="1"/>
    <row r="3477" ht="13.5" customHeight="1"/>
    <row r="3478" ht="13.5" customHeight="1"/>
    <row r="3479" ht="13.5" customHeight="1"/>
    <row r="3481" ht="13.5" customHeight="1"/>
    <row r="3482" ht="13.5" customHeight="1"/>
    <row r="3483" ht="13.5" customHeight="1"/>
    <row r="3484" ht="13.5" customHeight="1"/>
    <row r="3485" ht="13.5" customHeight="1"/>
    <row r="3486" ht="13.5" customHeight="1"/>
    <row r="3488" ht="13.5" customHeight="1"/>
    <row r="3489" ht="13.5" customHeight="1"/>
    <row r="3490" ht="13.5" customHeight="1"/>
    <row r="3491" ht="13.5" customHeight="1"/>
    <row r="3492" ht="13.5" customHeight="1"/>
    <row r="3493" ht="13.5" customHeight="1"/>
    <row r="3495" ht="13.5" customHeight="1"/>
    <row r="3496" ht="13.5" customHeight="1"/>
    <row r="3497" ht="13.5" customHeight="1"/>
    <row r="3498" ht="13.5" customHeight="1"/>
    <row r="3499" ht="13.5" customHeight="1"/>
    <row r="3500" ht="13.5" customHeight="1"/>
    <row r="3502" ht="13.5" customHeight="1"/>
    <row r="3503" ht="13.5" customHeight="1"/>
    <row r="3504" ht="13.5" customHeight="1"/>
    <row r="3505" ht="13.5" customHeight="1"/>
    <row r="3506" ht="13.5" customHeight="1"/>
    <row r="3507" ht="13.5" customHeight="1"/>
    <row r="3508" ht="13.5" customHeight="1"/>
    <row r="3509" ht="13.5" customHeight="1"/>
    <row r="3511" ht="13.5" customHeight="1"/>
    <row r="3512" ht="13.5" customHeight="1"/>
    <row r="3513" ht="13.5" customHeight="1"/>
    <row r="3514" ht="13.5" customHeight="1"/>
    <row r="3515" ht="13.5" customHeight="1"/>
    <row r="3516" ht="13.5" customHeight="1"/>
    <row r="3518" ht="13.5" customHeight="1"/>
    <row r="3519" ht="13.5" customHeight="1"/>
    <row r="3520" ht="13.5" customHeight="1"/>
    <row r="3521" ht="13.5" customHeight="1"/>
    <row r="3522" ht="13.5" customHeight="1"/>
    <row r="3523" ht="13.5" customHeight="1"/>
    <row r="3525" ht="13.5" customHeight="1"/>
    <row r="3526" ht="13.5" customHeight="1"/>
    <row r="3527" ht="13.5" customHeight="1"/>
    <row r="3528" ht="13.5" customHeight="1"/>
    <row r="3529" ht="13.5" customHeight="1"/>
    <row r="3530" ht="13.5" customHeight="1"/>
    <row r="3532" ht="13.5" customHeight="1"/>
    <row r="3533" ht="13.5" customHeight="1"/>
    <row r="3534" ht="13.5" customHeight="1"/>
    <row r="3535" ht="13.5" customHeight="1"/>
    <row r="3536" ht="13.5" customHeight="1"/>
    <row r="3537" ht="13.5" customHeight="1"/>
    <row r="3539" ht="13.5" customHeight="1"/>
    <row r="3540" ht="13.5" customHeight="1"/>
    <row r="3541" ht="13.5" customHeight="1"/>
    <row r="3542" ht="13.5" customHeight="1"/>
    <row r="3543" ht="13.5" customHeight="1"/>
    <row r="3544" ht="13.5" customHeight="1"/>
    <row r="3546" ht="13.5" customHeight="1"/>
    <row r="3547" ht="13.5" customHeight="1"/>
    <row r="3548" ht="13.5" customHeight="1"/>
    <row r="3549" ht="13.5" customHeight="1"/>
    <row r="3550" ht="13.5" customHeight="1"/>
    <row r="3551" ht="13.5" customHeight="1"/>
    <row r="3553" ht="13.5" customHeight="1"/>
    <row r="3554" ht="13.5" customHeight="1"/>
    <row r="3555" ht="13.5" customHeight="1"/>
    <row r="3556" ht="13.5" customHeight="1"/>
    <row r="3557" ht="13.5" customHeight="1"/>
    <row r="3558" ht="13.5" customHeight="1"/>
    <row r="3560" ht="13.5" customHeight="1"/>
    <row r="3561" ht="13.5" customHeight="1"/>
    <row r="3562" ht="13.5" customHeight="1"/>
    <row r="3563" ht="13.5" customHeight="1"/>
    <row r="3564" ht="13.5" customHeight="1"/>
    <row r="3565" ht="13.5" customHeight="1"/>
    <row r="3568" ht="13.5" customHeight="1"/>
    <row r="3569" ht="13.5" customHeight="1"/>
    <row r="3570" ht="13.5" customHeight="1"/>
    <row r="3571" ht="13.5" customHeight="1"/>
    <row r="3572" ht="13.5" customHeight="1"/>
    <row r="3573" ht="13.5" customHeight="1"/>
    <row r="3575" ht="13.5" customHeight="1"/>
    <row r="3576" ht="13.5" customHeight="1"/>
    <row r="3577" ht="13.5" customHeight="1"/>
    <row r="3578" ht="13.5" customHeight="1"/>
    <row r="3579" ht="13.5" customHeight="1"/>
    <row r="3580" ht="13.5" customHeight="1"/>
    <row r="3582" ht="13.5" customHeight="1"/>
    <row r="3583" ht="13.5" customHeight="1"/>
    <row r="3584" ht="13.5" customHeight="1"/>
    <row r="3585" ht="13.5" customHeight="1"/>
    <row r="3586" ht="13.5" customHeight="1"/>
    <row r="3587" ht="13.5" customHeight="1"/>
    <row r="3590" ht="13.5" customHeight="1"/>
    <row r="3591" ht="13.5" customHeight="1"/>
    <row r="3592" ht="13.5" customHeight="1"/>
    <row r="3593" ht="13.5" customHeight="1"/>
    <row r="3594" ht="13.5" customHeight="1"/>
    <row r="3595" ht="13.5" customHeight="1"/>
    <row r="3596" ht="15.75" customHeight="1"/>
    <row r="3598" ht="13.5" customHeight="1"/>
    <row r="3599" ht="13.5" customHeight="1"/>
    <row r="3600" ht="13.5" customHeight="1"/>
    <row r="3601" ht="13.5" customHeight="1"/>
    <row r="3602" ht="13.5" customHeight="1"/>
    <row r="3603" ht="13.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</sheetData>
  <sheetProtection/>
  <mergeCells count="33">
    <mergeCell ref="B2513:G2513"/>
    <mergeCell ref="B2786:G2786"/>
    <mergeCell ref="B374:G374"/>
    <mergeCell ref="B420:G420"/>
    <mergeCell ref="B2150:G2150"/>
    <mergeCell ref="B2406:G2406"/>
    <mergeCell ref="B3285:G3285"/>
    <mergeCell ref="B482:G482"/>
    <mergeCell ref="B935:G935"/>
    <mergeCell ref="B1133:G1133"/>
    <mergeCell ref="B1134:G1134"/>
    <mergeCell ref="D5:D6"/>
    <mergeCell ref="B1225:G1225"/>
    <mergeCell ref="B2059:G2059"/>
    <mergeCell ref="F5:F6"/>
    <mergeCell ref="G5:G6"/>
    <mergeCell ref="B313:G313"/>
    <mergeCell ref="D4:G4"/>
    <mergeCell ref="B281:G281"/>
    <mergeCell ref="B481:G481"/>
    <mergeCell ref="B2407:G2407"/>
    <mergeCell ref="B4:B6"/>
    <mergeCell ref="C4:C6"/>
    <mergeCell ref="B3224:G3224"/>
    <mergeCell ref="E1:G1"/>
    <mergeCell ref="A2:G2"/>
    <mergeCell ref="E3:G3"/>
    <mergeCell ref="B99:G99"/>
    <mergeCell ref="B7:G7"/>
    <mergeCell ref="A4:A6"/>
    <mergeCell ref="B8:G8"/>
    <mergeCell ref="E5:E6"/>
    <mergeCell ref="B297:G297"/>
  </mergeCells>
  <printOptions/>
  <pageMargins left="0.5905511811023623" right="0.5905511811023623" top="0.984251968503937" bottom="0.5905511811023623" header="0.5118110236220472" footer="0.31496062992125984"/>
  <pageSetup firstPageNumber="236" useFirstPageNumber="1" orientation="landscape" paperSize="9" r:id="rId3"/>
  <headerFooter alignWithMargins="0">
    <oddFooter>&amp;L&amp;"Times New Roman,обычный"&amp;P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EP890"/>
  <sheetViews>
    <sheetView tabSelected="1" view="pageBreakPreview" zoomScale="75" zoomScaleNormal="75" zoomScaleSheetLayoutView="75" zoomScalePageLayoutView="0" workbookViewId="0" topLeftCell="A2">
      <selection activeCell="I2" sqref="I2:L2"/>
    </sheetView>
  </sheetViews>
  <sheetFormatPr defaultColWidth="9.140625" defaultRowHeight="12.75"/>
  <cols>
    <col min="1" max="1" width="9.28125" style="17" customWidth="1"/>
    <col min="2" max="2" width="55.7109375" style="17" customWidth="1"/>
    <col min="3" max="3" width="17.8515625" style="17" customWidth="1"/>
    <col min="4" max="4" width="14.8515625" style="17" customWidth="1"/>
    <col min="5" max="5" width="17.8515625" style="17" customWidth="1"/>
    <col min="6" max="6" width="17.28125" style="17" customWidth="1"/>
    <col min="7" max="7" width="18.7109375" style="59" customWidth="1"/>
    <col min="8" max="12" width="17.140625" style="17" customWidth="1"/>
    <col min="13" max="13" width="0" style="17" hidden="1" customWidth="1"/>
    <col min="14" max="14" width="10.7109375" style="17" hidden="1" customWidth="1"/>
    <col min="15" max="16384" width="9.140625" style="17" customWidth="1"/>
  </cols>
  <sheetData>
    <row r="1" spans="9:12" ht="18.75" customHeight="1" hidden="1">
      <c r="I1" s="60"/>
      <c r="J1" s="60"/>
      <c r="K1" s="60"/>
      <c r="L1" s="60"/>
    </row>
    <row r="2" spans="1:12" s="195" customFormat="1" ht="127.5" customHeight="1">
      <c r="A2" s="194"/>
      <c r="B2" s="194"/>
      <c r="C2" s="194"/>
      <c r="D2" s="196"/>
      <c r="E2" s="196"/>
      <c r="F2" s="196"/>
      <c r="G2" s="196"/>
      <c r="I2" s="208" t="s">
        <v>706</v>
      </c>
      <c r="J2" s="208"/>
      <c r="K2" s="208"/>
      <c r="L2" s="208"/>
    </row>
    <row r="3" spans="1:12" ht="18.75" hidden="1">
      <c r="A3" s="61"/>
      <c r="B3" s="61"/>
      <c r="C3" s="61"/>
      <c r="D3" s="61"/>
      <c r="E3" s="61"/>
      <c r="F3" s="61"/>
      <c r="G3" s="62"/>
      <c r="H3" s="61"/>
      <c r="I3" s="61"/>
      <c r="J3" s="63"/>
      <c r="K3" s="61"/>
      <c r="L3" s="61"/>
    </row>
    <row r="4" spans="1:12" ht="18.75" hidden="1">
      <c r="A4" s="61"/>
      <c r="B4" s="61"/>
      <c r="C4" s="61"/>
      <c r="D4" s="61"/>
      <c r="E4" s="61"/>
      <c r="F4" s="61"/>
      <c r="G4" s="62"/>
      <c r="H4" s="61"/>
      <c r="I4" s="61"/>
      <c r="J4" s="63"/>
      <c r="K4" s="61"/>
      <c r="L4" s="61"/>
    </row>
    <row r="5" spans="1:12" ht="18.75" hidden="1">
      <c r="A5" s="61"/>
      <c r="B5" s="61"/>
      <c r="C5" s="61"/>
      <c r="D5" s="61"/>
      <c r="E5" s="61"/>
      <c r="F5" s="61"/>
      <c r="G5" s="62"/>
      <c r="H5" s="61"/>
      <c r="I5" s="61"/>
      <c r="J5" s="63"/>
      <c r="K5" s="61"/>
      <c r="L5" s="61"/>
    </row>
    <row r="6" spans="1:12" ht="15.75" hidden="1">
      <c r="A6" s="61"/>
      <c r="B6" s="61"/>
      <c r="C6" s="61"/>
      <c r="D6" s="61"/>
      <c r="E6" s="61"/>
      <c r="F6" s="61"/>
      <c r="G6" s="62"/>
      <c r="H6" s="61"/>
      <c r="I6" s="61"/>
      <c r="K6" s="61"/>
      <c r="L6" s="61"/>
    </row>
    <row r="7" spans="1:12" ht="1.5" customHeight="1" hidden="1">
      <c r="A7" s="61"/>
      <c r="B7" s="61"/>
      <c r="C7" s="61"/>
      <c r="D7" s="61"/>
      <c r="E7" s="61"/>
      <c r="F7" s="61"/>
      <c r="G7" s="62"/>
      <c r="H7" s="61"/>
      <c r="I7" s="61"/>
      <c r="J7" s="61"/>
      <c r="K7" s="61"/>
      <c r="L7" s="61"/>
    </row>
    <row r="8" spans="1:12" ht="22.5">
      <c r="A8" s="209" t="s">
        <v>448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</row>
    <row r="9" spans="1:12" ht="18.75" hidden="1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</row>
    <row r="10" spans="1:12" ht="15.75">
      <c r="A10" s="210"/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L10" s="210"/>
    </row>
    <row r="11" spans="1:12" ht="31.5" customHeight="1">
      <c r="A11" s="211" t="s">
        <v>427</v>
      </c>
      <c r="B11" s="211" t="s">
        <v>455</v>
      </c>
      <c r="C11" s="211" t="s">
        <v>456</v>
      </c>
      <c r="D11" s="211" t="s">
        <v>457</v>
      </c>
      <c r="E11" s="211" t="s">
        <v>458</v>
      </c>
      <c r="F11" s="211" t="s">
        <v>459</v>
      </c>
      <c r="G11" s="211" t="s">
        <v>460</v>
      </c>
      <c r="H11" s="211" t="s">
        <v>461</v>
      </c>
      <c r="I11" s="211"/>
      <c r="J11" s="211"/>
      <c r="K11" s="211"/>
      <c r="L11" s="211"/>
    </row>
    <row r="12" spans="1:12" ht="26.25" customHeight="1">
      <c r="A12" s="211"/>
      <c r="B12" s="211"/>
      <c r="C12" s="211"/>
      <c r="D12" s="211"/>
      <c r="E12" s="211"/>
      <c r="F12" s="211"/>
      <c r="G12" s="211"/>
      <c r="H12" s="211" t="s">
        <v>462</v>
      </c>
      <c r="I12" s="211" t="s">
        <v>463</v>
      </c>
      <c r="J12" s="211"/>
      <c r="K12" s="211"/>
      <c r="L12" s="211"/>
    </row>
    <row r="13" spans="1:146" ht="51.75" customHeight="1">
      <c r="A13" s="211"/>
      <c r="B13" s="211"/>
      <c r="C13" s="211"/>
      <c r="D13" s="211"/>
      <c r="E13" s="211"/>
      <c r="F13" s="211"/>
      <c r="G13" s="211"/>
      <c r="H13" s="211"/>
      <c r="I13" s="71" t="s">
        <v>464</v>
      </c>
      <c r="J13" s="71" t="s">
        <v>286</v>
      </c>
      <c r="K13" s="71" t="s">
        <v>287</v>
      </c>
      <c r="L13" s="71" t="s">
        <v>288</v>
      </c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</row>
    <row r="14" spans="1:12" ht="18.75" customHeight="1">
      <c r="A14" s="25"/>
      <c r="B14" s="212" t="s">
        <v>465</v>
      </c>
      <c r="C14" s="212"/>
      <c r="D14" s="212"/>
      <c r="E14" s="212"/>
      <c r="F14" s="212"/>
      <c r="G14" s="212"/>
      <c r="H14" s="212"/>
      <c r="I14" s="212"/>
      <c r="J14" s="212"/>
      <c r="K14" s="212"/>
      <c r="L14" s="212"/>
    </row>
    <row r="15" spans="1:12" ht="18.75" customHeight="1">
      <c r="A15" s="25"/>
      <c r="B15" s="213" t="s">
        <v>198</v>
      </c>
      <c r="C15" s="213"/>
      <c r="D15" s="213"/>
      <c r="E15" s="213"/>
      <c r="F15" s="213"/>
      <c r="G15" s="213"/>
      <c r="H15" s="213"/>
      <c r="I15" s="213"/>
      <c r="J15" s="213"/>
      <c r="K15" s="213"/>
      <c r="L15" s="213"/>
    </row>
    <row r="16" spans="1:12" ht="66" customHeight="1">
      <c r="A16" s="81" t="s">
        <v>152</v>
      </c>
      <c r="B16" s="26" t="s">
        <v>665</v>
      </c>
      <c r="C16" s="55" t="s">
        <v>536</v>
      </c>
      <c r="D16" s="55" t="s">
        <v>200</v>
      </c>
      <c r="E16" s="160">
        <v>6782.5</v>
      </c>
      <c r="F16" s="160"/>
      <c r="G16" s="161"/>
      <c r="H16" s="160">
        <f aca="true" t="shared" si="0" ref="H16:H109">I16+J16+K16+L16</f>
        <v>24092.2</v>
      </c>
      <c r="I16" s="160">
        <f>SUM(I17:I30)</f>
        <v>0</v>
      </c>
      <c r="J16" s="160">
        <f>SUM(J17:J30)</f>
        <v>20708.3</v>
      </c>
      <c r="K16" s="160">
        <f>SUM(K17:K30)</f>
        <v>3383.9</v>
      </c>
      <c r="L16" s="160">
        <f>SUM(L17:L30)</f>
        <v>0</v>
      </c>
    </row>
    <row r="17" spans="1:12" ht="15" customHeight="1">
      <c r="A17" s="98"/>
      <c r="B17" s="30" t="s">
        <v>666</v>
      </c>
      <c r="C17" s="41"/>
      <c r="D17" s="54"/>
      <c r="E17" s="162"/>
      <c r="F17" s="160">
        <v>6782.5</v>
      </c>
      <c r="G17" s="163">
        <v>24092.2</v>
      </c>
      <c r="H17" s="160">
        <f t="shared" si="0"/>
        <v>2525</v>
      </c>
      <c r="I17" s="160">
        <v>0</v>
      </c>
      <c r="J17" s="160">
        <v>2500</v>
      </c>
      <c r="K17" s="160">
        <v>25</v>
      </c>
      <c r="L17" s="160">
        <v>0</v>
      </c>
    </row>
    <row r="18" spans="1:12" ht="15" customHeight="1">
      <c r="A18" s="98"/>
      <c r="B18" s="30" t="s">
        <v>667</v>
      </c>
      <c r="C18" s="41"/>
      <c r="D18" s="54"/>
      <c r="E18" s="162"/>
      <c r="F18" s="162"/>
      <c r="G18" s="163">
        <f>G17-H17</f>
        <v>21567.2</v>
      </c>
      <c r="H18" s="160">
        <f t="shared" si="0"/>
        <v>21567.2</v>
      </c>
      <c r="I18" s="160">
        <v>0</v>
      </c>
      <c r="J18" s="160">
        <v>18208.3</v>
      </c>
      <c r="K18" s="160">
        <v>3358.9</v>
      </c>
      <c r="L18" s="160">
        <v>0</v>
      </c>
    </row>
    <row r="19" spans="1:12" ht="15" customHeight="1">
      <c r="A19" s="98"/>
      <c r="B19" s="30" t="s">
        <v>668</v>
      </c>
      <c r="C19" s="41"/>
      <c r="D19" s="54"/>
      <c r="E19" s="162"/>
      <c r="F19" s="162"/>
      <c r="G19" s="163">
        <f aca="true" t="shared" si="1" ref="G19:G25">G18-H18</f>
        <v>0</v>
      </c>
      <c r="H19" s="160">
        <f t="shared" si="0"/>
        <v>0</v>
      </c>
      <c r="I19" s="160">
        <v>0</v>
      </c>
      <c r="J19" s="160">
        <v>0</v>
      </c>
      <c r="K19" s="160">
        <v>0</v>
      </c>
      <c r="L19" s="160">
        <v>0</v>
      </c>
    </row>
    <row r="20" spans="1:12" ht="15" customHeight="1">
      <c r="A20" s="98"/>
      <c r="B20" s="30" t="s">
        <v>669</v>
      </c>
      <c r="C20" s="41"/>
      <c r="D20" s="54"/>
      <c r="E20" s="162"/>
      <c r="F20" s="162"/>
      <c r="G20" s="163">
        <f t="shared" si="1"/>
        <v>0</v>
      </c>
      <c r="H20" s="160">
        <f t="shared" si="0"/>
        <v>0</v>
      </c>
      <c r="I20" s="160">
        <v>0</v>
      </c>
      <c r="J20" s="160">
        <v>0</v>
      </c>
      <c r="K20" s="160">
        <v>0</v>
      </c>
      <c r="L20" s="160">
        <v>0</v>
      </c>
    </row>
    <row r="21" spans="1:12" ht="15" customHeight="1">
      <c r="A21" s="98"/>
      <c r="B21" s="30" t="s">
        <v>670</v>
      </c>
      <c r="C21" s="41"/>
      <c r="D21" s="54"/>
      <c r="E21" s="162"/>
      <c r="F21" s="162"/>
      <c r="G21" s="163">
        <f t="shared" si="1"/>
        <v>0</v>
      </c>
      <c r="H21" s="160">
        <f t="shared" si="0"/>
        <v>0</v>
      </c>
      <c r="I21" s="160">
        <v>0</v>
      </c>
      <c r="J21" s="160">
        <v>0</v>
      </c>
      <c r="K21" s="160">
        <v>0</v>
      </c>
      <c r="L21" s="160">
        <v>0</v>
      </c>
    </row>
    <row r="22" spans="1:12" ht="15" customHeight="1">
      <c r="A22" s="98"/>
      <c r="B22" s="30" t="s">
        <v>671</v>
      </c>
      <c r="C22" s="41"/>
      <c r="D22" s="54"/>
      <c r="E22" s="162"/>
      <c r="F22" s="162"/>
      <c r="G22" s="163">
        <f t="shared" si="1"/>
        <v>0</v>
      </c>
      <c r="H22" s="160">
        <f t="shared" si="0"/>
        <v>0</v>
      </c>
      <c r="I22" s="160"/>
      <c r="J22" s="160"/>
      <c r="K22" s="160"/>
      <c r="L22" s="160"/>
    </row>
    <row r="23" spans="1:12" ht="15" customHeight="1">
      <c r="A23" s="98"/>
      <c r="B23" s="30" t="s">
        <v>672</v>
      </c>
      <c r="C23" s="41"/>
      <c r="D23" s="54"/>
      <c r="E23" s="162"/>
      <c r="F23" s="162"/>
      <c r="G23" s="163">
        <f t="shared" si="1"/>
        <v>0</v>
      </c>
      <c r="H23" s="160">
        <f t="shared" si="0"/>
        <v>0</v>
      </c>
      <c r="I23" s="160">
        <v>0</v>
      </c>
      <c r="J23" s="160">
        <v>0</v>
      </c>
      <c r="K23" s="160">
        <v>0</v>
      </c>
      <c r="L23" s="160">
        <v>0</v>
      </c>
    </row>
    <row r="24" spans="1:12" ht="15" customHeight="1">
      <c r="A24" s="98"/>
      <c r="B24" s="30" t="s">
        <v>673</v>
      </c>
      <c r="C24" s="41"/>
      <c r="D24" s="54"/>
      <c r="E24" s="162"/>
      <c r="F24" s="162"/>
      <c r="G24" s="163">
        <f t="shared" si="1"/>
        <v>0</v>
      </c>
      <c r="H24" s="160">
        <f t="shared" si="0"/>
        <v>0</v>
      </c>
      <c r="I24" s="160"/>
      <c r="J24" s="160"/>
      <c r="K24" s="160"/>
      <c r="L24" s="160"/>
    </row>
    <row r="25" spans="1:12" ht="15" customHeight="1">
      <c r="A25" s="98"/>
      <c r="B25" s="30" t="s">
        <v>674</v>
      </c>
      <c r="C25" s="41"/>
      <c r="D25" s="54"/>
      <c r="E25" s="162"/>
      <c r="F25" s="162"/>
      <c r="G25" s="163">
        <f t="shared" si="1"/>
        <v>0</v>
      </c>
      <c r="H25" s="160">
        <f t="shared" si="0"/>
        <v>0</v>
      </c>
      <c r="I25" s="160"/>
      <c r="J25" s="160"/>
      <c r="K25" s="160"/>
      <c r="L25" s="160"/>
    </row>
    <row r="26" spans="1:12" ht="15" customHeight="1">
      <c r="A26" s="98"/>
      <c r="B26" s="30" t="s">
        <v>675</v>
      </c>
      <c r="C26" s="41"/>
      <c r="D26" s="54"/>
      <c r="E26" s="162"/>
      <c r="F26" s="162"/>
      <c r="G26" s="163">
        <f>G25-H25</f>
        <v>0</v>
      </c>
      <c r="H26" s="160">
        <f>I26+J26+K26+L26</f>
        <v>0</v>
      </c>
      <c r="I26" s="160">
        <v>0</v>
      </c>
      <c r="J26" s="160">
        <v>0</v>
      </c>
      <c r="K26" s="160">
        <v>0</v>
      </c>
      <c r="L26" s="160">
        <v>0</v>
      </c>
    </row>
    <row r="27" spans="1:12" ht="15" customHeight="1">
      <c r="A27" s="98"/>
      <c r="B27" s="30" t="s">
        <v>676</v>
      </c>
      <c r="C27" s="41"/>
      <c r="D27" s="54"/>
      <c r="E27" s="162"/>
      <c r="F27" s="162"/>
      <c r="G27" s="163">
        <f>G26-H26</f>
        <v>0</v>
      </c>
      <c r="H27" s="160">
        <f>I27+J27+K27+L27</f>
        <v>0</v>
      </c>
      <c r="I27" s="160"/>
      <c r="J27" s="160"/>
      <c r="K27" s="160"/>
      <c r="L27" s="160"/>
    </row>
    <row r="28" spans="1:12" ht="15" customHeight="1">
      <c r="A28" s="98"/>
      <c r="B28" s="30" t="s">
        <v>677</v>
      </c>
      <c r="C28" s="41"/>
      <c r="D28" s="54"/>
      <c r="E28" s="162"/>
      <c r="F28" s="162"/>
      <c r="G28" s="163">
        <f>G27-H27</f>
        <v>0</v>
      </c>
      <c r="H28" s="160">
        <f>I28+J28+K28+L28</f>
        <v>0</v>
      </c>
      <c r="I28" s="160">
        <v>0</v>
      </c>
      <c r="J28" s="160">
        <v>0</v>
      </c>
      <c r="K28" s="160">
        <v>0</v>
      </c>
      <c r="L28" s="160">
        <v>0</v>
      </c>
    </row>
    <row r="29" spans="1:12" ht="15" customHeight="1">
      <c r="A29" s="98"/>
      <c r="B29" s="30" t="s">
        <v>678</v>
      </c>
      <c r="C29" s="41"/>
      <c r="D29" s="54"/>
      <c r="E29" s="162"/>
      <c r="F29" s="162"/>
      <c r="G29" s="163">
        <f>G28-H28</f>
        <v>0</v>
      </c>
      <c r="H29" s="160">
        <f>I29+J29+K29+L29</f>
        <v>0</v>
      </c>
      <c r="I29" s="160"/>
      <c r="J29" s="160"/>
      <c r="K29" s="160"/>
      <c r="L29" s="160"/>
    </row>
    <row r="30" spans="1:12" ht="15" customHeight="1">
      <c r="A30" s="98"/>
      <c r="B30" s="30" t="s">
        <v>679</v>
      </c>
      <c r="C30" s="41"/>
      <c r="D30" s="54"/>
      <c r="E30" s="162"/>
      <c r="F30" s="162"/>
      <c r="G30" s="163">
        <f>G29-H29</f>
        <v>0</v>
      </c>
      <c r="H30" s="160">
        <f>I30+J30+K30+L30</f>
        <v>0</v>
      </c>
      <c r="I30" s="160"/>
      <c r="J30" s="160"/>
      <c r="K30" s="160"/>
      <c r="L30" s="160"/>
    </row>
    <row r="31" spans="1:12" ht="18.75" customHeight="1">
      <c r="A31" s="81" t="s">
        <v>315</v>
      </c>
      <c r="B31" s="26" t="s">
        <v>316</v>
      </c>
      <c r="C31" s="55" t="s">
        <v>476</v>
      </c>
      <c r="D31" s="55">
        <v>2007</v>
      </c>
      <c r="E31" s="160">
        <v>1770</v>
      </c>
      <c r="F31" s="160"/>
      <c r="G31" s="161"/>
      <c r="H31" s="160">
        <f t="shared" si="0"/>
        <v>6709</v>
      </c>
      <c r="I31" s="160">
        <f>SUM(I32:I45)</f>
        <v>6549</v>
      </c>
      <c r="J31" s="160">
        <f>SUM(J32:J45)</f>
        <v>0</v>
      </c>
      <c r="K31" s="160">
        <f>SUM(K32:K45)</f>
        <v>160</v>
      </c>
      <c r="L31" s="160">
        <f>SUM(L32:L45)</f>
        <v>0</v>
      </c>
    </row>
    <row r="32" spans="1:12" ht="15" customHeight="1">
      <c r="A32" s="98"/>
      <c r="B32" s="30" t="s">
        <v>666</v>
      </c>
      <c r="C32" s="41"/>
      <c r="D32" s="54"/>
      <c r="E32" s="162"/>
      <c r="F32" s="162">
        <v>1770</v>
      </c>
      <c r="G32" s="163">
        <v>6709</v>
      </c>
      <c r="H32" s="160">
        <f t="shared" si="0"/>
        <v>6709</v>
      </c>
      <c r="I32" s="160">
        <v>6549</v>
      </c>
      <c r="J32" s="160">
        <v>0</v>
      </c>
      <c r="K32" s="160">
        <v>160</v>
      </c>
      <c r="L32" s="160">
        <v>0</v>
      </c>
    </row>
    <row r="33" spans="1:12" ht="15" customHeight="1">
      <c r="A33" s="98"/>
      <c r="B33" s="30" t="s">
        <v>667</v>
      </c>
      <c r="C33" s="41"/>
      <c r="D33" s="54"/>
      <c r="E33" s="162"/>
      <c r="F33" s="162"/>
      <c r="G33" s="163">
        <f>G32-H32</f>
        <v>0</v>
      </c>
      <c r="H33" s="160">
        <f t="shared" si="0"/>
        <v>0</v>
      </c>
      <c r="I33" s="160">
        <v>0</v>
      </c>
      <c r="J33" s="160">
        <v>0</v>
      </c>
      <c r="K33" s="160">
        <v>0</v>
      </c>
      <c r="L33" s="160">
        <v>0</v>
      </c>
    </row>
    <row r="34" spans="1:12" ht="15" customHeight="1">
      <c r="A34" s="98"/>
      <c r="B34" s="30" t="s">
        <v>668</v>
      </c>
      <c r="C34" s="41"/>
      <c r="D34" s="54"/>
      <c r="E34" s="162"/>
      <c r="F34" s="162"/>
      <c r="G34" s="163">
        <f aca="true" t="shared" si="2" ref="G34:G45">G33-H33</f>
        <v>0</v>
      </c>
      <c r="H34" s="160">
        <f t="shared" si="0"/>
        <v>0</v>
      </c>
      <c r="I34" s="160">
        <v>0</v>
      </c>
      <c r="J34" s="160">
        <v>0</v>
      </c>
      <c r="K34" s="160">
        <v>0</v>
      </c>
      <c r="L34" s="160">
        <v>0</v>
      </c>
    </row>
    <row r="35" spans="1:12" ht="15" customHeight="1">
      <c r="A35" s="98"/>
      <c r="B35" s="30" t="s">
        <v>669</v>
      </c>
      <c r="C35" s="41"/>
      <c r="D35" s="54"/>
      <c r="E35" s="162"/>
      <c r="F35" s="162"/>
      <c r="G35" s="163">
        <f t="shared" si="2"/>
        <v>0</v>
      </c>
      <c r="H35" s="160">
        <f t="shared" si="0"/>
        <v>0</v>
      </c>
      <c r="I35" s="160">
        <v>0</v>
      </c>
      <c r="J35" s="160">
        <v>0</v>
      </c>
      <c r="K35" s="160">
        <v>0</v>
      </c>
      <c r="L35" s="160">
        <v>0</v>
      </c>
    </row>
    <row r="36" spans="1:12" ht="15" customHeight="1">
      <c r="A36" s="98"/>
      <c r="B36" s="30" t="s">
        <v>670</v>
      </c>
      <c r="C36" s="41"/>
      <c r="D36" s="54"/>
      <c r="E36" s="162"/>
      <c r="F36" s="162"/>
      <c r="G36" s="163">
        <f t="shared" si="2"/>
        <v>0</v>
      </c>
      <c r="H36" s="160">
        <f t="shared" si="0"/>
        <v>0</v>
      </c>
      <c r="I36" s="160">
        <v>0</v>
      </c>
      <c r="J36" s="160">
        <v>0</v>
      </c>
      <c r="K36" s="160">
        <v>0</v>
      </c>
      <c r="L36" s="160">
        <v>0</v>
      </c>
    </row>
    <row r="37" spans="1:12" ht="15" customHeight="1">
      <c r="A37" s="98"/>
      <c r="B37" s="30" t="s">
        <v>671</v>
      </c>
      <c r="C37" s="41"/>
      <c r="D37" s="54"/>
      <c r="E37" s="162"/>
      <c r="F37" s="162"/>
      <c r="G37" s="163">
        <f t="shared" si="2"/>
        <v>0</v>
      </c>
      <c r="H37" s="160">
        <f t="shared" si="0"/>
        <v>0</v>
      </c>
      <c r="I37" s="160">
        <v>0</v>
      </c>
      <c r="J37" s="160">
        <v>0</v>
      </c>
      <c r="K37" s="160">
        <v>0</v>
      </c>
      <c r="L37" s="160">
        <v>0</v>
      </c>
    </row>
    <row r="38" spans="1:12" ht="15" customHeight="1">
      <c r="A38" s="98"/>
      <c r="B38" s="30" t="s">
        <v>672</v>
      </c>
      <c r="C38" s="41"/>
      <c r="D38" s="54"/>
      <c r="E38" s="162"/>
      <c r="F38" s="162"/>
      <c r="G38" s="163">
        <f t="shared" si="2"/>
        <v>0</v>
      </c>
      <c r="H38" s="160">
        <f t="shared" si="0"/>
        <v>0</v>
      </c>
      <c r="I38" s="160">
        <v>0</v>
      </c>
      <c r="J38" s="160">
        <v>0</v>
      </c>
      <c r="K38" s="160">
        <v>0</v>
      </c>
      <c r="L38" s="160">
        <v>0</v>
      </c>
    </row>
    <row r="39" spans="1:12" ht="15" customHeight="1">
      <c r="A39" s="98"/>
      <c r="B39" s="30" t="s">
        <v>673</v>
      </c>
      <c r="C39" s="41"/>
      <c r="D39" s="54"/>
      <c r="E39" s="162"/>
      <c r="F39" s="162"/>
      <c r="G39" s="163">
        <f t="shared" si="2"/>
        <v>0</v>
      </c>
      <c r="H39" s="160">
        <f t="shared" si="0"/>
        <v>0</v>
      </c>
      <c r="I39" s="160">
        <v>0</v>
      </c>
      <c r="J39" s="160">
        <v>0</v>
      </c>
      <c r="K39" s="160">
        <v>0</v>
      </c>
      <c r="L39" s="160">
        <v>0</v>
      </c>
    </row>
    <row r="40" spans="1:12" ht="15" customHeight="1">
      <c r="A40" s="98"/>
      <c r="B40" s="30" t="s">
        <v>674</v>
      </c>
      <c r="C40" s="41"/>
      <c r="D40" s="54"/>
      <c r="E40" s="162"/>
      <c r="F40" s="162"/>
      <c r="G40" s="163">
        <f t="shared" si="2"/>
        <v>0</v>
      </c>
      <c r="H40" s="160">
        <f t="shared" si="0"/>
        <v>0</v>
      </c>
      <c r="I40" s="160">
        <v>0</v>
      </c>
      <c r="J40" s="160">
        <v>0</v>
      </c>
      <c r="K40" s="160">
        <v>0</v>
      </c>
      <c r="L40" s="160">
        <v>0</v>
      </c>
    </row>
    <row r="41" spans="1:12" ht="15" customHeight="1">
      <c r="A41" s="98"/>
      <c r="B41" s="30" t="s">
        <v>675</v>
      </c>
      <c r="C41" s="41"/>
      <c r="D41" s="54"/>
      <c r="E41" s="162"/>
      <c r="F41" s="162"/>
      <c r="G41" s="163">
        <f t="shared" si="2"/>
        <v>0</v>
      </c>
      <c r="H41" s="160">
        <f t="shared" si="0"/>
        <v>0</v>
      </c>
      <c r="I41" s="160">
        <v>0</v>
      </c>
      <c r="J41" s="160">
        <v>0</v>
      </c>
      <c r="K41" s="160">
        <v>0</v>
      </c>
      <c r="L41" s="160">
        <v>0</v>
      </c>
    </row>
    <row r="42" spans="1:12" ht="15" customHeight="1">
      <c r="A42" s="98"/>
      <c r="B42" s="30" t="s">
        <v>676</v>
      </c>
      <c r="C42" s="41"/>
      <c r="D42" s="54"/>
      <c r="E42" s="162"/>
      <c r="F42" s="162"/>
      <c r="G42" s="163">
        <f t="shared" si="2"/>
        <v>0</v>
      </c>
      <c r="H42" s="160">
        <f t="shared" si="0"/>
        <v>0</v>
      </c>
      <c r="I42" s="160"/>
      <c r="J42" s="160"/>
      <c r="K42" s="160"/>
      <c r="L42" s="160"/>
    </row>
    <row r="43" spans="1:12" ht="15" customHeight="1">
      <c r="A43" s="98"/>
      <c r="B43" s="30" t="s">
        <v>677</v>
      </c>
      <c r="C43" s="41"/>
      <c r="D43" s="54"/>
      <c r="E43" s="162"/>
      <c r="F43" s="162"/>
      <c r="G43" s="163">
        <f t="shared" si="2"/>
        <v>0</v>
      </c>
      <c r="H43" s="160">
        <f t="shared" si="0"/>
        <v>0</v>
      </c>
      <c r="I43" s="160">
        <v>0</v>
      </c>
      <c r="J43" s="160">
        <v>0</v>
      </c>
      <c r="K43" s="160">
        <v>0</v>
      </c>
      <c r="L43" s="160">
        <v>0</v>
      </c>
    </row>
    <row r="44" spans="1:12" ht="15" customHeight="1">
      <c r="A44" s="98"/>
      <c r="B44" s="30" t="s">
        <v>678</v>
      </c>
      <c r="C44" s="41"/>
      <c r="D44" s="54"/>
      <c r="E44" s="162"/>
      <c r="F44" s="162"/>
      <c r="G44" s="163">
        <f t="shared" si="2"/>
        <v>0</v>
      </c>
      <c r="H44" s="160">
        <f t="shared" si="0"/>
        <v>0</v>
      </c>
      <c r="I44" s="160"/>
      <c r="J44" s="160"/>
      <c r="K44" s="160"/>
      <c r="L44" s="160"/>
    </row>
    <row r="45" spans="1:12" ht="15" customHeight="1">
      <c r="A45" s="98"/>
      <c r="B45" s="30" t="s">
        <v>679</v>
      </c>
      <c r="C45" s="41"/>
      <c r="D45" s="54"/>
      <c r="E45" s="162"/>
      <c r="F45" s="162"/>
      <c r="G45" s="163">
        <f t="shared" si="2"/>
        <v>0</v>
      </c>
      <c r="H45" s="160">
        <f t="shared" si="0"/>
        <v>0</v>
      </c>
      <c r="I45" s="160"/>
      <c r="J45" s="160"/>
      <c r="K45" s="160"/>
      <c r="L45" s="160"/>
    </row>
    <row r="46" spans="1:12" ht="18.75" customHeight="1">
      <c r="A46" s="81" t="s">
        <v>317</v>
      </c>
      <c r="B46" s="26" t="s">
        <v>318</v>
      </c>
      <c r="C46" s="55" t="s">
        <v>477</v>
      </c>
      <c r="D46" s="55">
        <v>2007</v>
      </c>
      <c r="E46" s="160">
        <v>3388</v>
      </c>
      <c r="F46" s="160"/>
      <c r="G46" s="161"/>
      <c r="H46" s="160">
        <f t="shared" si="0"/>
        <v>12535.6</v>
      </c>
      <c r="I46" s="160">
        <f>SUM(I47:I60)</f>
        <v>12535.6</v>
      </c>
      <c r="J46" s="160">
        <f>SUM(J47:J60)</f>
        <v>0</v>
      </c>
      <c r="K46" s="160">
        <f>SUM(K47:K60)</f>
        <v>0</v>
      </c>
      <c r="L46" s="160">
        <f>SUM(L47:L60)</f>
        <v>0</v>
      </c>
    </row>
    <row r="47" spans="1:12" ht="15" customHeight="1">
      <c r="A47" s="98"/>
      <c r="B47" s="30" t="s">
        <v>666</v>
      </c>
      <c r="C47" s="54"/>
      <c r="D47" s="54"/>
      <c r="E47" s="162"/>
      <c r="F47" s="162">
        <v>3388</v>
      </c>
      <c r="G47" s="163">
        <v>12535.6</v>
      </c>
      <c r="H47" s="160">
        <f t="shared" si="0"/>
        <v>12535.6</v>
      </c>
      <c r="I47" s="160">
        <v>12535.6</v>
      </c>
      <c r="J47" s="160">
        <v>0</v>
      </c>
      <c r="K47" s="160">
        <v>0</v>
      </c>
      <c r="L47" s="160">
        <v>0</v>
      </c>
    </row>
    <row r="48" spans="1:12" ht="15" customHeight="1">
      <c r="A48" s="98"/>
      <c r="B48" s="30" t="s">
        <v>667</v>
      </c>
      <c r="C48" s="54"/>
      <c r="D48" s="54"/>
      <c r="E48" s="162"/>
      <c r="F48" s="162"/>
      <c r="G48" s="163">
        <f>G47-H47</f>
        <v>0</v>
      </c>
      <c r="H48" s="160">
        <f t="shared" si="0"/>
        <v>0</v>
      </c>
      <c r="I48" s="160">
        <v>0</v>
      </c>
      <c r="J48" s="160">
        <v>0</v>
      </c>
      <c r="K48" s="160">
        <v>0</v>
      </c>
      <c r="L48" s="160">
        <v>0</v>
      </c>
    </row>
    <row r="49" spans="1:12" ht="15" customHeight="1">
      <c r="A49" s="98"/>
      <c r="B49" s="30" t="s">
        <v>668</v>
      </c>
      <c r="C49" s="54"/>
      <c r="D49" s="54"/>
      <c r="E49" s="162"/>
      <c r="F49" s="162"/>
      <c r="G49" s="163">
        <f aca="true" t="shared" si="3" ref="G49:G60">G48-H48</f>
        <v>0</v>
      </c>
      <c r="H49" s="160">
        <f t="shared" si="0"/>
        <v>0</v>
      </c>
      <c r="I49" s="160">
        <v>0</v>
      </c>
      <c r="J49" s="160">
        <v>0</v>
      </c>
      <c r="K49" s="160">
        <v>0</v>
      </c>
      <c r="L49" s="160">
        <v>0</v>
      </c>
    </row>
    <row r="50" spans="1:12" ht="15" customHeight="1">
      <c r="A50" s="98"/>
      <c r="B50" s="30" t="s">
        <v>669</v>
      </c>
      <c r="C50" s="54"/>
      <c r="D50" s="54"/>
      <c r="E50" s="162"/>
      <c r="F50" s="162"/>
      <c r="G50" s="163">
        <f t="shared" si="3"/>
        <v>0</v>
      </c>
      <c r="H50" s="160">
        <f t="shared" si="0"/>
        <v>0</v>
      </c>
      <c r="I50" s="160">
        <v>0</v>
      </c>
      <c r="J50" s="160">
        <v>0</v>
      </c>
      <c r="K50" s="160">
        <v>0</v>
      </c>
      <c r="L50" s="160">
        <v>0</v>
      </c>
    </row>
    <row r="51" spans="1:12" ht="15" customHeight="1">
      <c r="A51" s="98"/>
      <c r="B51" s="30" t="s">
        <v>670</v>
      </c>
      <c r="C51" s="54"/>
      <c r="D51" s="54"/>
      <c r="E51" s="162"/>
      <c r="F51" s="162"/>
      <c r="G51" s="163">
        <f t="shared" si="3"/>
        <v>0</v>
      </c>
      <c r="H51" s="160">
        <f t="shared" si="0"/>
        <v>0</v>
      </c>
      <c r="I51" s="160">
        <v>0</v>
      </c>
      <c r="J51" s="160">
        <v>0</v>
      </c>
      <c r="K51" s="160">
        <v>0</v>
      </c>
      <c r="L51" s="160">
        <v>0</v>
      </c>
    </row>
    <row r="52" spans="1:12" ht="15" customHeight="1">
      <c r="A52" s="98"/>
      <c r="B52" s="30" t="s">
        <v>671</v>
      </c>
      <c r="C52" s="54"/>
      <c r="D52" s="54"/>
      <c r="E52" s="162"/>
      <c r="F52" s="162"/>
      <c r="G52" s="163">
        <f t="shared" si="3"/>
        <v>0</v>
      </c>
      <c r="H52" s="160">
        <f t="shared" si="0"/>
        <v>0</v>
      </c>
      <c r="I52" s="160">
        <v>0</v>
      </c>
      <c r="J52" s="160">
        <v>0</v>
      </c>
      <c r="K52" s="160">
        <v>0</v>
      </c>
      <c r="L52" s="160">
        <v>0</v>
      </c>
    </row>
    <row r="53" spans="1:12" ht="15" customHeight="1">
      <c r="A53" s="98"/>
      <c r="B53" s="30" t="s">
        <v>672</v>
      </c>
      <c r="C53" s="41"/>
      <c r="D53" s="54"/>
      <c r="E53" s="162"/>
      <c r="F53" s="162"/>
      <c r="G53" s="163">
        <f t="shared" si="3"/>
        <v>0</v>
      </c>
      <c r="H53" s="160">
        <f t="shared" si="0"/>
        <v>0</v>
      </c>
      <c r="I53" s="160">
        <v>0</v>
      </c>
      <c r="J53" s="160">
        <v>0</v>
      </c>
      <c r="K53" s="160">
        <v>0</v>
      </c>
      <c r="L53" s="160">
        <v>0</v>
      </c>
    </row>
    <row r="54" spans="1:12" ht="15" customHeight="1">
      <c r="A54" s="98"/>
      <c r="B54" s="30" t="s">
        <v>673</v>
      </c>
      <c r="C54" s="41"/>
      <c r="D54" s="54"/>
      <c r="E54" s="162"/>
      <c r="F54" s="162"/>
      <c r="G54" s="163">
        <f t="shared" si="3"/>
        <v>0</v>
      </c>
      <c r="H54" s="160">
        <f t="shared" si="0"/>
        <v>0</v>
      </c>
      <c r="I54" s="160">
        <v>0</v>
      </c>
      <c r="J54" s="160">
        <v>0</v>
      </c>
      <c r="K54" s="160">
        <v>0</v>
      </c>
      <c r="L54" s="160">
        <v>0</v>
      </c>
    </row>
    <row r="55" spans="1:12" ht="15" customHeight="1">
      <c r="A55" s="98"/>
      <c r="B55" s="30" t="s">
        <v>674</v>
      </c>
      <c r="C55" s="41"/>
      <c r="D55" s="54"/>
      <c r="E55" s="162"/>
      <c r="F55" s="162"/>
      <c r="G55" s="163">
        <f t="shared" si="3"/>
        <v>0</v>
      </c>
      <c r="H55" s="160">
        <f t="shared" si="0"/>
        <v>0</v>
      </c>
      <c r="I55" s="160">
        <v>0</v>
      </c>
      <c r="J55" s="160">
        <v>0</v>
      </c>
      <c r="K55" s="160">
        <v>0</v>
      </c>
      <c r="L55" s="160">
        <v>0</v>
      </c>
    </row>
    <row r="56" spans="1:12" ht="15" customHeight="1">
      <c r="A56" s="98"/>
      <c r="B56" s="30" t="s">
        <v>675</v>
      </c>
      <c r="C56" s="41"/>
      <c r="D56" s="54"/>
      <c r="E56" s="162"/>
      <c r="F56" s="162"/>
      <c r="G56" s="163">
        <f t="shared" si="3"/>
        <v>0</v>
      </c>
      <c r="H56" s="160">
        <f>I56+J56+K56+L56</f>
        <v>0</v>
      </c>
      <c r="I56" s="160">
        <v>0</v>
      </c>
      <c r="J56" s="160">
        <v>0</v>
      </c>
      <c r="K56" s="160">
        <v>0</v>
      </c>
      <c r="L56" s="160">
        <v>0</v>
      </c>
    </row>
    <row r="57" spans="1:12" ht="15" customHeight="1">
      <c r="A57" s="98"/>
      <c r="B57" s="30" t="s">
        <v>676</v>
      </c>
      <c r="C57" s="41"/>
      <c r="D57" s="54"/>
      <c r="E57" s="162"/>
      <c r="F57" s="162"/>
      <c r="G57" s="163">
        <f t="shared" si="3"/>
        <v>0</v>
      </c>
      <c r="H57" s="160">
        <f>I57+J57+K57+L57</f>
        <v>0</v>
      </c>
      <c r="I57" s="160"/>
      <c r="J57" s="160"/>
      <c r="K57" s="160"/>
      <c r="L57" s="160"/>
    </row>
    <row r="58" spans="1:12" ht="15" customHeight="1">
      <c r="A58" s="98"/>
      <c r="B58" s="30" t="s">
        <v>677</v>
      </c>
      <c r="C58" s="41"/>
      <c r="D58" s="54"/>
      <c r="E58" s="162"/>
      <c r="F58" s="162"/>
      <c r="G58" s="163">
        <f t="shared" si="3"/>
        <v>0</v>
      </c>
      <c r="H58" s="160">
        <f>I58+J58+K58+L58</f>
        <v>0</v>
      </c>
      <c r="I58" s="160">
        <v>0</v>
      </c>
      <c r="J58" s="160">
        <v>0</v>
      </c>
      <c r="K58" s="160">
        <v>0</v>
      </c>
      <c r="L58" s="160">
        <v>0</v>
      </c>
    </row>
    <row r="59" spans="1:12" ht="15" customHeight="1">
      <c r="A59" s="98"/>
      <c r="B59" s="30" t="s">
        <v>678</v>
      </c>
      <c r="C59" s="41"/>
      <c r="D59" s="54"/>
      <c r="E59" s="162"/>
      <c r="F59" s="162"/>
      <c r="G59" s="163">
        <f t="shared" si="3"/>
        <v>0</v>
      </c>
      <c r="H59" s="160">
        <f>I59+J59+K59+L59</f>
        <v>0</v>
      </c>
      <c r="I59" s="160"/>
      <c r="J59" s="160"/>
      <c r="K59" s="160"/>
      <c r="L59" s="160"/>
    </row>
    <row r="60" spans="1:12" ht="15" customHeight="1">
      <c r="A60" s="98"/>
      <c r="B60" s="30" t="s">
        <v>679</v>
      </c>
      <c r="C60" s="41"/>
      <c r="D60" s="54"/>
      <c r="E60" s="162"/>
      <c r="F60" s="162"/>
      <c r="G60" s="163">
        <f t="shared" si="3"/>
        <v>0</v>
      </c>
      <c r="H60" s="160">
        <f>I60+J60+K60+L60</f>
        <v>0</v>
      </c>
      <c r="I60" s="160"/>
      <c r="J60" s="160"/>
      <c r="K60" s="160"/>
      <c r="L60" s="160"/>
    </row>
    <row r="61" spans="1:12" ht="18.75" customHeight="1">
      <c r="A61" s="81" t="s">
        <v>319</v>
      </c>
      <c r="B61" s="26" t="s">
        <v>61</v>
      </c>
      <c r="C61" s="55" t="s">
        <v>478</v>
      </c>
      <c r="D61" s="55" t="s">
        <v>200</v>
      </c>
      <c r="E61" s="162">
        <v>2623</v>
      </c>
      <c r="F61" s="162"/>
      <c r="G61" s="161"/>
      <c r="H61" s="160">
        <f t="shared" si="0"/>
        <v>11282.3</v>
      </c>
      <c r="I61" s="160">
        <f>SUM(I62:I75)</f>
        <v>6210</v>
      </c>
      <c r="J61" s="160">
        <f>SUM(J62:J75)</f>
        <v>0</v>
      </c>
      <c r="K61" s="160">
        <f>SUM(K62:K75)</f>
        <v>5072.3</v>
      </c>
      <c r="L61" s="160">
        <f>SUM(L62:L75)</f>
        <v>0</v>
      </c>
    </row>
    <row r="62" spans="1:12" ht="15" customHeight="1">
      <c r="A62" s="98"/>
      <c r="B62" s="30" t="s">
        <v>666</v>
      </c>
      <c r="C62" s="54"/>
      <c r="D62" s="54"/>
      <c r="E62" s="162"/>
      <c r="F62" s="162">
        <v>2623</v>
      </c>
      <c r="G62" s="161">
        <v>11282.3</v>
      </c>
      <c r="H62" s="160">
        <f t="shared" si="0"/>
        <v>72.3</v>
      </c>
      <c r="I62" s="160">
        <v>0</v>
      </c>
      <c r="J62" s="160">
        <v>0</v>
      </c>
      <c r="K62" s="160">
        <v>72.3</v>
      </c>
      <c r="L62" s="160">
        <v>0</v>
      </c>
    </row>
    <row r="63" spans="1:12" ht="15" customHeight="1">
      <c r="A63" s="98"/>
      <c r="B63" s="30" t="s">
        <v>667</v>
      </c>
      <c r="C63" s="54"/>
      <c r="D63" s="54"/>
      <c r="E63" s="162"/>
      <c r="F63" s="162"/>
      <c r="G63" s="163">
        <f>G62-H62</f>
        <v>11210</v>
      </c>
      <c r="H63" s="160">
        <f t="shared" si="0"/>
        <v>11210</v>
      </c>
      <c r="I63" s="160">
        <v>6210</v>
      </c>
      <c r="J63" s="160">
        <v>0</v>
      </c>
      <c r="K63" s="160">
        <v>5000</v>
      </c>
      <c r="L63" s="160">
        <v>0</v>
      </c>
    </row>
    <row r="64" spans="1:12" ht="15" customHeight="1">
      <c r="A64" s="98"/>
      <c r="B64" s="30" t="s">
        <v>668</v>
      </c>
      <c r="C64" s="54"/>
      <c r="D64" s="54"/>
      <c r="E64" s="162"/>
      <c r="F64" s="162"/>
      <c r="G64" s="163">
        <f aca="true" t="shared" si="4" ref="G64:G75">G63-H63</f>
        <v>0</v>
      </c>
      <c r="H64" s="160">
        <f t="shared" si="0"/>
        <v>0</v>
      </c>
      <c r="I64" s="160">
        <v>0</v>
      </c>
      <c r="J64" s="160">
        <v>0</v>
      </c>
      <c r="K64" s="160">
        <v>0</v>
      </c>
      <c r="L64" s="160">
        <v>0</v>
      </c>
    </row>
    <row r="65" spans="1:12" ht="15" customHeight="1">
      <c r="A65" s="98"/>
      <c r="B65" s="30" t="s">
        <v>669</v>
      </c>
      <c r="C65" s="54"/>
      <c r="D65" s="54"/>
      <c r="E65" s="162"/>
      <c r="F65" s="162"/>
      <c r="G65" s="163">
        <f t="shared" si="4"/>
        <v>0</v>
      </c>
      <c r="H65" s="160">
        <f t="shared" si="0"/>
        <v>0</v>
      </c>
      <c r="I65" s="160">
        <v>0</v>
      </c>
      <c r="J65" s="160">
        <v>0</v>
      </c>
      <c r="K65" s="160">
        <v>0</v>
      </c>
      <c r="L65" s="160">
        <v>0</v>
      </c>
    </row>
    <row r="66" spans="1:12" ht="15" customHeight="1">
      <c r="A66" s="98"/>
      <c r="B66" s="30" t="s">
        <v>670</v>
      </c>
      <c r="C66" s="54"/>
      <c r="D66" s="54"/>
      <c r="E66" s="162"/>
      <c r="F66" s="162"/>
      <c r="G66" s="163">
        <f t="shared" si="4"/>
        <v>0</v>
      </c>
      <c r="H66" s="160">
        <f t="shared" si="0"/>
        <v>0</v>
      </c>
      <c r="I66" s="160">
        <v>0</v>
      </c>
      <c r="J66" s="160">
        <v>0</v>
      </c>
      <c r="K66" s="160">
        <v>0</v>
      </c>
      <c r="L66" s="160">
        <v>0</v>
      </c>
    </row>
    <row r="67" spans="1:12" ht="15" customHeight="1">
      <c r="A67" s="98"/>
      <c r="B67" s="30" t="s">
        <v>671</v>
      </c>
      <c r="C67" s="54"/>
      <c r="D67" s="54"/>
      <c r="E67" s="162"/>
      <c r="F67" s="162"/>
      <c r="G67" s="163">
        <f t="shared" si="4"/>
        <v>0</v>
      </c>
      <c r="H67" s="160">
        <f t="shared" si="0"/>
        <v>0</v>
      </c>
      <c r="I67" s="160">
        <v>0</v>
      </c>
      <c r="J67" s="160">
        <v>0</v>
      </c>
      <c r="K67" s="160">
        <v>0</v>
      </c>
      <c r="L67" s="160">
        <v>0</v>
      </c>
    </row>
    <row r="68" spans="1:12" ht="15" customHeight="1">
      <c r="A68" s="98"/>
      <c r="B68" s="30" t="s">
        <v>672</v>
      </c>
      <c r="C68" s="41"/>
      <c r="D68" s="54"/>
      <c r="E68" s="162"/>
      <c r="F68" s="162"/>
      <c r="G68" s="163">
        <f t="shared" si="4"/>
        <v>0</v>
      </c>
      <c r="H68" s="160">
        <f t="shared" si="0"/>
        <v>0</v>
      </c>
      <c r="I68" s="160">
        <v>0</v>
      </c>
      <c r="J68" s="160">
        <v>0</v>
      </c>
      <c r="K68" s="160">
        <v>0</v>
      </c>
      <c r="L68" s="160">
        <v>0</v>
      </c>
    </row>
    <row r="69" spans="1:12" ht="15" customHeight="1">
      <c r="A69" s="98"/>
      <c r="B69" s="30" t="s">
        <v>673</v>
      </c>
      <c r="C69" s="41"/>
      <c r="D69" s="54"/>
      <c r="E69" s="162"/>
      <c r="F69" s="162"/>
      <c r="G69" s="163">
        <f t="shared" si="4"/>
        <v>0</v>
      </c>
      <c r="H69" s="160">
        <f t="shared" si="0"/>
        <v>0</v>
      </c>
      <c r="I69" s="160">
        <v>0</v>
      </c>
      <c r="J69" s="160">
        <v>0</v>
      </c>
      <c r="K69" s="160">
        <v>0</v>
      </c>
      <c r="L69" s="160">
        <v>0</v>
      </c>
    </row>
    <row r="70" spans="1:12" ht="15" customHeight="1">
      <c r="A70" s="98"/>
      <c r="B70" s="30" t="s">
        <v>674</v>
      </c>
      <c r="C70" s="41"/>
      <c r="D70" s="54"/>
      <c r="E70" s="162"/>
      <c r="F70" s="162"/>
      <c r="G70" s="163">
        <f t="shared" si="4"/>
        <v>0</v>
      </c>
      <c r="H70" s="160">
        <f t="shared" si="0"/>
        <v>0</v>
      </c>
      <c r="I70" s="160">
        <v>0</v>
      </c>
      <c r="J70" s="160">
        <v>0</v>
      </c>
      <c r="K70" s="160">
        <v>0</v>
      </c>
      <c r="L70" s="160">
        <v>0</v>
      </c>
    </row>
    <row r="71" spans="1:12" ht="15" customHeight="1">
      <c r="A71" s="98"/>
      <c r="B71" s="30" t="s">
        <v>675</v>
      </c>
      <c r="C71" s="41"/>
      <c r="D71" s="54"/>
      <c r="E71" s="162"/>
      <c r="F71" s="162"/>
      <c r="G71" s="163">
        <f t="shared" si="4"/>
        <v>0</v>
      </c>
      <c r="H71" s="160">
        <f t="shared" si="0"/>
        <v>0</v>
      </c>
      <c r="I71" s="160">
        <v>0</v>
      </c>
      <c r="J71" s="160">
        <v>0</v>
      </c>
      <c r="K71" s="160">
        <v>0</v>
      </c>
      <c r="L71" s="160">
        <v>0</v>
      </c>
    </row>
    <row r="72" spans="1:12" ht="15" customHeight="1">
      <c r="A72" s="98"/>
      <c r="B72" s="30" t="s">
        <v>676</v>
      </c>
      <c r="C72" s="41"/>
      <c r="D72" s="54"/>
      <c r="E72" s="162"/>
      <c r="F72" s="162"/>
      <c r="G72" s="163">
        <f t="shared" si="4"/>
        <v>0</v>
      </c>
      <c r="H72" s="160">
        <f t="shared" si="0"/>
        <v>0</v>
      </c>
      <c r="I72" s="160"/>
      <c r="J72" s="160"/>
      <c r="K72" s="160"/>
      <c r="L72" s="160"/>
    </row>
    <row r="73" spans="1:12" ht="15" customHeight="1">
      <c r="A73" s="98"/>
      <c r="B73" s="30" t="s">
        <v>677</v>
      </c>
      <c r="C73" s="41"/>
      <c r="D73" s="54"/>
      <c r="E73" s="162"/>
      <c r="F73" s="162"/>
      <c r="G73" s="163">
        <f t="shared" si="4"/>
        <v>0</v>
      </c>
      <c r="H73" s="160">
        <f t="shared" si="0"/>
        <v>0</v>
      </c>
      <c r="I73" s="160">
        <v>0</v>
      </c>
      <c r="J73" s="160">
        <v>0</v>
      </c>
      <c r="K73" s="160">
        <v>0</v>
      </c>
      <c r="L73" s="160">
        <v>0</v>
      </c>
    </row>
    <row r="74" spans="1:12" ht="15" customHeight="1">
      <c r="A74" s="98"/>
      <c r="B74" s="30" t="s">
        <v>678</v>
      </c>
      <c r="C74" s="41"/>
      <c r="D74" s="54"/>
      <c r="E74" s="162"/>
      <c r="F74" s="162"/>
      <c r="G74" s="163">
        <f t="shared" si="4"/>
        <v>0</v>
      </c>
      <c r="H74" s="160">
        <f t="shared" si="0"/>
        <v>0</v>
      </c>
      <c r="I74" s="160"/>
      <c r="J74" s="160"/>
      <c r="K74" s="160"/>
      <c r="L74" s="160"/>
    </row>
    <row r="75" spans="1:12" ht="15" customHeight="1">
      <c r="A75" s="98"/>
      <c r="B75" s="30" t="s">
        <v>679</v>
      </c>
      <c r="C75" s="41"/>
      <c r="D75" s="54"/>
      <c r="E75" s="162"/>
      <c r="F75" s="162"/>
      <c r="G75" s="163">
        <f t="shared" si="4"/>
        <v>0</v>
      </c>
      <c r="H75" s="160">
        <f t="shared" si="0"/>
        <v>0</v>
      </c>
      <c r="I75" s="160"/>
      <c r="J75" s="160"/>
      <c r="K75" s="160"/>
      <c r="L75" s="160"/>
    </row>
    <row r="76" spans="1:12" ht="19.5" customHeight="1">
      <c r="A76" s="81" t="s">
        <v>321</v>
      </c>
      <c r="B76" s="26" t="s">
        <v>320</v>
      </c>
      <c r="C76" s="55" t="s">
        <v>479</v>
      </c>
      <c r="D76" s="55" t="s">
        <v>480</v>
      </c>
      <c r="E76" s="160">
        <v>12300</v>
      </c>
      <c r="F76" s="160"/>
      <c r="G76" s="161"/>
      <c r="H76" s="160">
        <f t="shared" si="0"/>
        <v>22496</v>
      </c>
      <c r="I76" s="160">
        <f>SUM(I77:I90)</f>
        <v>22496</v>
      </c>
      <c r="J76" s="160">
        <f>SUM(J77:J90)</f>
        <v>0</v>
      </c>
      <c r="K76" s="160">
        <f>SUM(K77:K90)</f>
        <v>0</v>
      </c>
      <c r="L76" s="160">
        <f>SUM(L77:L90)</f>
        <v>0</v>
      </c>
    </row>
    <row r="77" spans="1:12" ht="15" customHeight="1">
      <c r="A77" s="98"/>
      <c r="B77" s="30" t="s">
        <v>666</v>
      </c>
      <c r="C77" s="54"/>
      <c r="D77" s="54"/>
      <c r="E77" s="162"/>
      <c r="F77" s="162">
        <v>6080</v>
      </c>
      <c r="G77" s="163">
        <v>22496</v>
      </c>
      <c r="H77" s="160">
        <f t="shared" si="0"/>
        <v>22496</v>
      </c>
      <c r="I77" s="160">
        <v>22496</v>
      </c>
      <c r="J77" s="160">
        <v>0</v>
      </c>
      <c r="K77" s="160">
        <v>0</v>
      </c>
      <c r="L77" s="160">
        <v>0</v>
      </c>
    </row>
    <row r="78" spans="1:12" ht="15" customHeight="1">
      <c r="A78" s="98"/>
      <c r="B78" s="30" t="s">
        <v>667</v>
      </c>
      <c r="C78" s="54"/>
      <c r="D78" s="54"/>
      <c r="E78" s="162"/>
      <c r="F78" s="162"/>
      <c r="G78" s="163">
        <f>G77-H77</f>
        <v>0</v>
      </c>
      <c r="H78" s="160">
        <f t="shared" si="0"/>
        <v>0</v>
      </c>
      <c r="I78" s="160">
        <v>0</v>
      </c>
      <c r="J78" s="160">
        <v>0</v>
      </c>
      <c r="K78" s="160">
        <v>0</v>
      </c>
      <c r="L78" s="160">
        <v>0</v>
      </c>
    </row>
    <row r="79" spans="1:12" ht="15" customHeight="1">
      <c r="A79" s="98"/>
      <c r="B79" s="30" t="s">
        <v>668</v>
      </c>
      <c r="C79" s="54"/>
      <c r="D79" s="54"/>
      <c r="E79" s="162"/>
      <c r="F79" s="162"/>
      <c r="G79" s="163">
        <f aca="true" t="shared" si="5" ref="G79:G90">G78-H78</f>
        <v>0</v>
      </c>
      <c r="H79" s="160">
        <f t="shared" si="0"/>
        <v>0</v>
      </c>
      <c r="I79" s="160">
        <v>0</v>
      </c>
      <c r="J79" s="160">
        <v>0</v>
      </c>
      <c r="K79" s="160">
        <v>0</v>
      </c>
      <c r="L79" s="160">
        <v>0</v>
      </c>
    </row>
    <row r="80" spans="1:12" ht="15" customHeight="1">
      <c r="A80" s="98"/>
      <c r="B80" s="30" t="s">
        <v>669</v>
      </c>
      <c r="C80" s="54"/>
      <c r="D80" s="54"/>
      <c r="E80" s="162"/>
      <c r="F80" s="162"/>
      <c r="G80" s="163">
        <f t="shared" si="5"/>
        <v>0</v>
      </c>
      <c r="H80" s="160">
        <f t="shared" si="0"/>
        <v>0</v>
      </c>
      <c r="I80" s="160">
        <v>0</v>
      </c>
      <c r="J80" s="160">
        <v>0</v>
      </c>
      <c r="K80" s="160">
        <v>0</v>
      </c>
      <c r="L80" s="160">
        <v>0</v>
      </c>
    </row>
    <row r="81" spans="1:12" ht="15" customHeight="1">
      <c r="A81" s="98"/>
      <c r="B81" s="30" t="s">
        <v>670</v>
      </c>
      <c r="C81" s="54"/>
      <c r="D81" s="54"/>
      <c r="E81" s="162"/>
      <c r="F81" s="162"/>
      <c r="G81" s="163">
        <f t="shared" si="5"/>
        <v>0</v>
      </c>
      <c r="H81" s="160">
        <f t="shared" si="0"/>
        <v>0</v>
      </c>
      <c r="I81" s="160">
        <v>0</v>
      </c>
      <c r="J81" s="160">
        <v>0</v>
      </c>
      <c r="K81" s="160">
        <v>0</v>
      </c>
      <c r="L81" s="160">
        <v>0</v>
      </c>
    </row>
    <row r="82" spans="1:12" ht="15" customHeight="1">
      <c r="A82" s="98"/>
      <c r="B82" s="30" t="s">
        <v>671</v>
      </c>
      <c r="C82" s="54"/>
      <c r="D82" s="54"/>
      <c r="E82" s="162"/>
      <c r="F82" s="162"/>
      <c r="G82" s="163">
        <f t="shared" si="5"/>
        <v>0</v>
      </c>
      <c r="H82" s="160">
        <f t="shared" si="0"/>
        <v>0</v>
      </c>
      <c r="I82" s="160">
        <v>0</v>
      </c>
      <c r="J82" s="160">
        <v>0</v>
      </c>
      <c r="K82" s="160">
        <v>0</v>
      </c>
      <c r="L82" s="160">
        <v>0</v>
      </c>
    </row>
    <row r="83" spans="1:12" ht="15" customHeight="1">
      <c r="A83" s="98"/>
      <c r="B83" s="30" t="s">
        <v>672</v>
      </c>
      <c r="C83" s="41"/>
      <c r="D83" s="54"/>
      <c r="E83" s="162"/>
      <c r="F83" s="162"/>
      <c r="G83" s="163">
        <f t="shared" si="5"/>
        <v>0</v>
      </c>
      <c r="H83" s="160">
        <f t="shared" si="0"/>
        <v>0</v>
      </c>
      <c r="I83" s="160">
        <v>0</v>
      </c>
      <c r="J83" s="160">
        <v>0</v>
      </c>
      <c r="K83" s="160">
        <v>0</v>
      </c>
      <c r="L83" s="160">
        <v>0</v>
      </c>
    </row>
    <row r="84" spans="1:12" ht="15" customHeight="1">
      <c r="A84" s="98"/>
      <c r="B84" s="30" t="s">
        <v>673</v>
      </c>
      <c r="C84" s="164"/>
      <c r="D84" s="54"/>
      <c r="E84" s="162"/>
      <c r="F84" s="162"/>
      <c r="G84" s="163">
        <f t="shared" si="5"/>
        <v>0</v>
      </c>
      <c r="H84" s="160">
        <f t="shared" si="0"/>
        <v>0</v>
      </c>
      <c r="I84" s="160">
        <v>0</v>
      </c>
      <c r="J84" s="160">
        <v>0</v>
      </c>
      <c r="K84" s="160">
        <v>0</v>
      </c>
      <c r="L84" s="160">
        <v>0</v>
      </c>
    </row>
    <row r="85" spans="1:12" ht="15" customHeight="1">
      <c r="A85" s="98"/>
      <c r="B85" s="30" t="s">
        <v>674</v>
      </c>
      <c r="C85" s="41"/>
      <c r="D85" s="54"/>
      <c r="E85" s="162"/>
      <c r="F85" s="162"/>
      <c r="G85" s="163">
        <f t="shared" si="5"/>
        <v>0</v>
      </c>
      <c r="H85" s="160">
        <f t="shared" si="0"/>
        <v>0</v>
      </c>
      <c r="I85" s="160">
        <v>0</v>
      </c>
      <c r="J85" s="160">
        <v>0</v>
      </c>
      <c r="K85" s="160">
        <v>0</v>
      </c>
      <c r="L85" s="160">
        <v>0</v>
      </c>
    </row>
    <row r="86" spans="1:12" ht="15" customHeight="1">
      <c r="A86" s="98"/>
      <c r="B86" s="30" t="s">
        <v>675</v>
      </c>
      <c r="C86" s="41"/>
      <c r="D86" s="54"/>
      <c r="E86" s="162"/>
      <c r="F86" s="162"/>
      <c r="G86" s="163">
        <f t="shared" si="5"/>
        <v>0</v>
      </c>
      <c r="H86" s="160">
        <f t="shared" si="0"/>
        <v>0</v>
      </c>
      <c r="I86" s="160">
        <v>0</v>
      </c>
      <c r="J86" s="160">
        <v>0</v>
      </c>
      <c r="K86" s="160">
        <v>0</v>
      </c>
      <c r="L86" s="160">
        <v>0</v>
      </c>
    </row>
    <row r="87" spans="1:12" ht="15" customHeight="1">
      <c r="A87" s="98"/>
      <c r="B87" s="30" t="s">
        <v>676</v>
      </c>
      <c r="C87" s="41"/>
      <c r="D87" s="54"/>
      <c r="E87" s="162"/>
      <c r="F87" s="162"/>
      <c r="G87" s="163">
        <f t="shared" si="5"/>
        <v>0</v>
      </c>
      <c r="H87" s="160">
        <f t="shared" si="0"/>
        <v>0</v>
      </c>
      <c r="I87" s="160"/>
      <c r="J87" s="160"/>
      <c r="K87" s="160"/>
      <c r="L87" s="160"/>
    </row>
    <row r="88" spans="1:12" ht="15" customHeight="1">
      <c r="A88" s="98"/>
      <c r="B88" s="30" t="s">
        <v>677</v>
      </c>
      <c r="C88" s="41"/>
      <c r="D88" s="54"/>
      <c r="E88" s="162"/>
      <c r="F88" s="162"/>
      <c r="G88" s="163">
        <f t="shared" si="5"/>
        <v>0</v>
      </c>
      <c r="H88" s="160">
        <f t="shared" si="0"/>
        <v>0</v>
      </c>
      <c r="I88" s="160">
        <v>0</v>
      </c>
      <c r="J88" s="160">
        <v>0</v>
      </c>
      <c r="K88" s="160">
        <v>0</v>
      </c>
      <c r="L88" s="160">
        <v>0</v>
      </c>
    </row>
    <row r="89" spans="1:12" ht="15" customHeight="1">
      <c r="A89" s="98"/>
      <c r="B89" s="30" t="s">
        <v>678</v>
      </c>
      <c r="C89" s="41"/>
      <c r="D89" s="54"/>
      <c r="E89" s="162"/>
      <c r="F89" s="162"/>
      <c r="G89" s="163">
        <f t="shared" si="5"/>
        <v>0</v>
      </c>
      <c r="H89" s="160">
        <f t="shared" si="0"/>
        <v>0</v>
      </c>
      <c r="I89" s="160"/>
      <c r="J89" s="160"/>
      <c r="K89" s="160"/>
      <c r="L89" s="160"/>
    </row>
    <row r="90" spans="1:12" ht="15" customHeight="1">
      <c r="A90" s="98"/>
      <c r="B90" s="30" t="s">
        <v>679</v>
      </c>
      <c r="C90" s="41"/>
      <c r="D90" s="54"/>
      <c r="E90" s="162"/>
      <c r="F90" s="162"/>
      <c r="G90" s="163">
        <f t="shared" si="5"/>
        <v>0</v>
      </c>
      <c r="H90" s="160">
        <f t="shared" si="0"/>
        <v>0</v>
      </c>
      <c r="I90" s="160"/>
      <c r="J90" s="160"/>
      <c r="K90" s="160"/>
      <c r="L90" s="160"/>
    </row>
    <row r="91" spans="1:12" ht="20.25" customHeight="1">
      <c r="A91" s="81" t="s">
        <v>300</v>
      </c>
      <c r="B91" s="64" t="s">
        <v>680</v>
      </c>
      <c r="C91" s="55"/>
      <c r="D91" s="55"/>
      <c r="E91" s="160"/>
      <c r="F91" s="160"/>
      <c r="G91" s="161"/>
      <c r="H91" s="160"/>
      <c r="I91" s="160">
        <f>SUM(I92:I105)</f>
        <v>0</v>
      </c>
      <c r="J91" s="160">
        <f>SUM(J92:J105)</f>
        <v>0</v>
      </c>
      <c r="K91" s="160">
        <f>SUM(K92:K105)</f>
        <v>0</v>
      </c>
      <c r="L91" s="160">
        <f>SUM(L92:L105)</f>
        <v>0</v>
      </c>
    </row>
    <row r="92" spans="1:12" ht="15" customHeight="1" hidden="1">
      <c r="A92" s="98"/>
      <c r="B92" s="30" t="s">
        <v>666</v>
      </c>
      <c r="C92" s="54"/>
      <c r="D92" s="54"/>
      <c r="E92" s="162"/>
      <c r="F92" s="162"/>
      <c r="G92" s="163"/>
      <c r="H92" s="160"/>
      <c r="I92" s="160"/>
      <c r="J92" s="160"/>
      <c r="K92" s="160"/>
      <c r="L92" s="160"/>
    </row>
    <row r="93" spans="1:12" ht="15" customHeight="1" hidden="1">
      <c r="A93" s="98"/>
      <c r="B93" s="30" t="s">
        <v>667</v>
      </c>
      <c r="C93" s="54"/>
      <c r="D93" s="54"/>
      <c r="E93" s="162"/>
      <c r="F93" s="162"/>
      <c r="G93" s="163"/>
      <c r="H93" s="160"/>
      <c r="I93" s="160"/>
      <c r="J93" s="160"/>
      <c r="K93" s="160"/>
      <c r="L93" s="160"/>
    </row>
    <row r="94" spans="1:12" ht="15" customHeight="1" hidden="1">
      <c r="A94" s="98"/>
      <c r="B94" s="30" t="s">
        <v>668</v>
      </c>
      <c r="C94" s="54"/>
      <c r="D94" s="54"/>
      <c r="E94" s="162"/>
      <c r="F94" s="162"/>
      <c r="G94" s="163"/>
      <c r="H94" s="160"/>
      <c r="I94" s="160"/>
      <c r="J94" s="160"/>
      <c r="K94" s="160"/>
      <c r="L94" s="160"/>
    </row>
    <row r="95" spans="1:12" ht="15" customHeight="1" hidden="1">
      <c r="A95" s="98"/>
      <c r="B95" s="30" t="s">
        <v>669</v>
      </c>
      <c r="C95" s="54"/>
      <c r="D95" s="54"/>
      <c r="E95" s="162"/>
      <c r="F95" s="162"/>
      <c r="G95" s="163"/>
      <c r="H95" s="160"/>
      <c r="I95" s="160"/>
      <c r="J95" s="160"/>
      <c r="K95" s="160"/>
      <c r="L95" s="160"/>
    </row>
    <row r="96" spans="1:12" ht="15" customHeight="1" hidden="1">
      <c r="A96" s="98"/>
      <c r="B96" s="30" t="s">
        <v>670</v>
      </c>
      <c r="C96" s="54"/>
      <c r="D96" s="54"/>
      <c r="E96" s="162"/>
      <c r="F96" s="162"/>
      <c r="G96" s="163"/>
      <c r="H96" s="160"/>
      <c r="I96" s="160"/>
      <c r="J96" s="160"/>
      <c r="K96" s="160"/>
      <c r="L96" s="160"/>
    </row>
    <row r="97" spans="1:12" ht="15" customHeight="1" hidden="1">
      <c r="A97" s="98"/>
      <c r="B97" s="30" t="s">
        <v>671</v>
      </c>
      <c r="C97" s="54"/>
      <c r="D97" s="54"/>
      <c r="E97" s="162"/>
      <c r="F97" s="162"/>
      <c r="G97" s="163"/>
      <c r="H97" s="160"/>
      <c r="I97" s="160"/>
      <c r="J97" s="160"/>
      <c r="K97" s="160"/>
      <c r="L97" s="160"/>
    </row>
    <row r="98" spans="1:12" ht="15" customHeight="1" hidden="1">
      <c r="A98" s="98"/>
      <c r="B98" s="30" t="s">
        <v>672</v>
      </c>
      <c r="C98" s="41"/>
      <c r="D98" s="54"/>
      <c r="E98" s="162"/>
      <c r="F98" s="162"/>
      <c r="G98" s="163"/>
      <c r="H98" s="160"/>
      <c r="I98" s="160"/>
      <c r="J98" s="160"/>
      <c r="K98" s="160"/>
      <c r="L98" s="160"/>
    </row>
    <row r="99" spans="1:12" ht="15" customHeight="1" hidden="1">
      <c r="A99" s="98"/>
      <c r="B99" s="30" t="s">
        <v>673</v>
      </c>
      <c r="C99" s="41"/>
      <c r="D99" s="54"/>
      <c r="E99" s="162"/>
      <c r="F99" s="162"/>
      <c r="G99" s="163"/>
      <c r="H99" s="160"/>
      <c r="I99" s="160"/>
      <c r="J99" s="160"/>
      <c r="K99" s="160"/>
      <c r="L99" s="160"/>
    </row>
    <row r="100" spans="1:12" ht="15" customHeight="1" hidden="1">
      <c r="A100" s="98"/>
      <c r="B100" s="30" t="s">
        <v>674</v>
      </c>
      <c r="C100" s="41"/>
      <c r="D100" s="54"/>
      <c r="E100" s="162"/>
      <c r="F100" s="162"/>
      <c r="G100" s="163"/>
      <c r="H100" s="160"/>
      <c r="I100" s="160"/>
      <c r="J100" s="160"/>
      <c r="K100" s="160"/>
      <c r="L100" s="160"/>
    </row>
    <row r="101" spans="1:12" ht="15" customHeight="1" hidden="1">
      <c r="A101" s="98"/>
      <c r="B101" s="30" t="s">
        <v>675</v>
      </c>
      <c r="C101" s="41"/>
      <c r="D101" s="54"/>
      <c r="E101" s="162"/>
      <c r="F101" s="162"/>
      <c r="G101" s="163">
        <f>G100-H100</f>
        <v>0</v>
      </c>
      <c r="H101" s="160">
        <f>I101+J101+K101+L101</f>
        <v>0</v>
      </c>
      <c r="I101" s="160">
        <v>0</v>
      </c>
      <c r="J101" s="160">
        <v>0</v>
      </c>
      <c r="K101" s="160">
        <v>0</v>
      </c>
      <c r="L101" s="160">
        <v>0</v>
      </c>
    </row>
    <row r="102" spans="1:12" ht="15" customHeight="1" hidden="1">
      <c r="A102" s="98"/>
      <c r="B102" s="30" t="s">
        <v>676</v>
      </c>
      <c r="C102" s="41"/>
      <c r="D102" s="54"/>
      <c r="E102" s="162"/>
      <c r="F102" s="162"/>
      <c r="G102" s="163">
        <f>G101-H101</f>
        <v>0</v>
      </c>
      <c r="H102" s="160">
        <f>I102+J102+K102+L102</f>
        <v>0</v>
      </c>
      <c r="I102" s="160"/>
      <c r="J102" s="160"/>
      <c r="K102" s="160"/>
      <c r="L102" s="160"/>
    </row>
    <row r="103" spans="1:12" ht="15" customHeight="1" hidden="1">
      <c r="A103" s="98"/>
      <c r="B103" s="30" t="s">
        <v>677</v>
      </c>
      <c r="C103" s="41"/>
      <c r="D103" s="54"/>
      <c r="E103" s="162"/>
      <c r="F103" s="162"/>
      <c r="G103" s="163">
        <f>G102-H102</f>
        <v>0</v>
      </c>
      <c r="H103" s="160">
        <f>I103+J103+K103+L103</f>
        <v>0</v>
      </c>
      <c r="I103" s="160">
        <v>0</v>
      </c>
      <c r="J103" s="160">
        <v>0</v>
      </c>
      <c r="K103" s="160">
        <v>0</v>
      </c>
      <c r="L103" s="160">
        <v>0</v>
      </c>
    </row>
    <row r="104" spans="1:12" ht="15" customHeight="1" hidden="1">
      <c r="A104" s="98"/>
      <c r="B104" s="30" t="s">
        <v>678</v>
      </c>
      <c r="C104" s="41"/>
      <c r="D104" s="54"/>
      <c r="E104" s="162"/>
      <c r="F104" s="162"/>
      <c r="G104" s="163">
        <f>G103-H103</f>
        <v>0</v>
      </c>
      <c r="H104" s="160">
        <f>I104+J104+K104+L104</f>
        <v>0</v>
      </c>
      <c r="I104" s="160"/>
      <c r="J104" s="160"/>
      <c r="K104" s="160"/>
      <c r="L104" s="160"/>
    </row>
    <row r="105" spans="1:12" ht="15" customHeight="1" hidden="1">
      <c r="A105" s="98"/>
      <c r="B105" s="30" t="s">
        <v>679</v>
      </c>
      <c r="C105" s="41"/>
      <c r="D105" s="54"/>
      <c r="E105" s="162"/>
      <c r="F105" s="162"/>
      <c r="G105" s="163">
        <f>G104-H104</f>
        <v>0</v>
      </c>
      <c r="H105" s="160">
        <f>I105+J105+K105+L105</f>
        <v>0</v>
      </c>
      <c r="I105" s="160"/>
      <c r="J105" s="160"/>
      <c r="K105" s="160"/>
      <c r="L105" s="160"/>
    </row>
    <row r="106" spans="1:12" ht="19.5" customHeight="1">
      <c r="A106" s="81" t="s">
        <v>302</v>
      </c>
      <c r="B106" s="26" t="s">
        <v>301</v>
      </c>
      <c r="C106" s="55" t="s">
        <v>481</v>
      </c>
      <c r="D106" s="55" t="s">
        <v>480</v>
      </c>
      <c r="E106" s="160">
        <v>4040</v>
      </c>
      <c r="F106" s="160"/>
      <c r="G106" s="161"/>
      <c r="H106" s="160">
        <f t="shared" si="0"/>
        <v>13198</v>
      </c>
      <c r="I106" s="160">
        <f>SUM(I107:I120)</f>
        <v>13198</v>
      </c>
      <c r="J106" s="160">
        <f>SUM(J107:J120)</f>
        <v>0</v>
      </c>
      <c r="K106" s="160">
        <f>SUM(K107:K120)</f>
        <v>0</v>
      </c>
      <c r="L106" s="160">
        <f>SUM(L107:L120)</f>
        <v>0</v>
      </c>
    </row>
    <row r="107" spans="1:12" ht="15" customHeight="1">
      <c r="A107" s="98"/>
      <c r="B107" s="30" t="s">
        <v>666</v>
      </c>
      <c r="C107" s="54"/>
      <c r="D107" s="54"/>
      <c r="E107" s="162"/>
      <c r="F107" s="162">
        <v>3567</v>
      </c>
      <c r="G107" s="163">
        <v>13198</v>
      </c>
      <c r="H107" s="160">
        <f t="shared" si="0"/>
        <v>13198</v>
      </c>
      <c r="I107" s="160">
        <v>13198</v>
      </c>
      <c r="J107" s="160">
        <v>0</v>
      </c>
      <c r="K107" s="160">
        <v>0</v>
      </c>
      <c r="L107" s="160">
        <v>0</v>
      </c>
    </row>
    <row r="108" spans="1:12" ht="15" customHeight="1">
      <c r="A108" s="98"/>
      <c r="B108" s="30" t="s">
        <v>667</v>
      </c>
      <c r="C108" s="54"/>
      <c r="D108" s="54"/>
      <c r="E108" s="162"/>
      <c r="F108" s="162"/>
      <c r="G108" s="163">
        <f>G107-H107</f>
        <v>0</v>
      </c>
      <c r="H108" s="160">
        <f t="shared" si="0"/>
        <v>0</v>
      </c>
      <c r="I108" s="160">
        <v>0</v>
      </c>
      <c r="J108" s="160">
        <v>0</v>
      </c>
      <c r="K108" s="160">
        <v>0</v>
      </c>
      <c r="L108" s="160">
        <v>0</v>
      </c>
    </row>
    <row r="109" spans="1:12" ht="15" customHeight="1">
      <c r="A109" s="98"/>
      <c r="B109" s="30" t="s">
        <v>668</v>
      </c>
      <c r="C109" s="54"/>
      <c r="D109" s="54"/>
      <c r="E109" s="162"/>
      <c r="F109" s="162"/>
      <c r="G109" s="163">
        <f aca="true" t="shared" si="6" ref="G109:G120">G108-H108</f>
        <v>0</v>
      </c>
      <c r="H109" s="160">
        <f t="shared" si="0"/>
        <v>0</v>
      </c>
      <c r="I109" s="160">
        <v>0</v>
      </c>
      <c r="J109" s="160">
        <v>0</v>
      </c>
      <c r="K109" s="160">
        <v>0</v>
      </c>
      <c r="L109" s="160">
        <v>0</v>
      </c>
    </row>
    <row r="110" spans="1:12" ht="15" customHeight="1">
      <c r="A110" s="98"/>
      <c r="B110" s="30" t="s">
        <v>669</v>
      </c>
      <c r="C110" s="54"/>
      <c r="D110" s="54"/>
      <c r="E110" s="162"/>
      <c r="F110" s="162"/>
      <c r="G110" s="163">
        <f t="shared" si="6"/>
        <v>0</v>
      </c>
      <c r="H110" s="160">
        <f aca="true" t="shared" si="7" ref="H110:H145">I110+J110+K110+L110</f>
        <v>0</v>
      </c>
      <c r="I110" s="160">
        <v>0</v>
      </c>
      <c r="J110" s="160">
        <v>0</v>
      </c>
      <c r="K110" s="160">
        <v>0</v>
      </c>
      <c r="L110" s="160">
        <v>0</v>
      </c>
    </row>
    <row r="111" spans="1:12" ht="15" customHeight="1">
      <c r="A111" s="98"/>
      <c r="B111" s="30" t="s">
        <v>670</v>
      </c>
      <c r="C111" s="54"/>
      <c r="D111" s="54"/>
      <c r="E111" s="162"/>
      <c r="F111" s="162"/>
      <c r="G111" s="163">
        <f t="shared" si="6"/>
        <v>0</v>
      </c>
      <c r="H111" s="160">
        <f t="shared" si="7"/>
        <v>0</v>
      </c>
      <c r="I111" s="160">
        <v>0</v>
      </c>
      <c r="J111" s="160">
        <v>0</v>
      </c>
      <c r="K111" s="160">
        <v>0</v>
      </c>
      <c r="L111" s="160">
        <v>0</v>
      </c>
    </row>
    <row r="112" spans="1:12" ht="15" customHeight="1">
      <c r="A112" s="98"/>
      <c r="B112" s="30" t="s">
        <v>671</v>
      </c>
      <c r="C112" s="54"/>
      <c r="D112" s="54"/>
      <c r="E112" s="162"/>
      <c r="F112" s="162"/>
      <c r="G112" s="163">
        <f t="shared" si="6"/>
        <v>0</v>
      </c>
      <c r="H112" s="160">
        <f t="shared" si="7"/>
        <v>0</v>
      </c>
      <c r="I112" s="160">
        <v>0</v>
      </c>
      <c r="J112" s="160">
        <v>0</v>
      </c>
      <c r="K112" s="160">
        <v>0</v>
      </c>
      <c r="L112" s="160">
        <v>0</v>
      </c>
    </row>
    <row r="113" spans="1:12" ht="15" customHeight="1">
      <c r="A113" s="98"/>
      <c r="B113" s="30" t="s">
        <v>672</v>
      </c>
      <c r="C113" s="41"/>
      <c r="D113" s="54"/>
      <c r="E113" s="162"/>
      <c r="F113" s="162"/>
      <c r="G113" s="163">
        <f t="shared" si="6"/>
        <v>0</v>
      </c>
      <c r="H113" s="160">
        <f t="shared" si="7"/>
        <v>0</v>
      </c>
      <c r="I113" s="160">
        <v>0</v>
      </c>
      <c r="J113" s="160">
        <v>0</v>
      </c>
      <c r="K113" s="160">
        <v>0</v>
      </c>
      <c r="L113" s="160">
        <v>0</v>
      </c>
    </row>
    <row r="114" spans="1:12" ht="15" customHeight="1">
      <c r="A114" s="98"/>
      <c r="B114" s="30" t="s">
        <v>673</v>
      </c>
      <c r="C114" s="41"/>
      <c r="D114" s="54"/>
      <c r="E114" s="162"/>
      <c r="F114" s="162"/>
      <c r="G114" s="163">
        <f t="shared" si="6"/>
        <v>0</v>
      </c>
      <c r="H114" s="160">
        <f t="shared" si="7"/>
        <v>0</v>
      </c>
      <c r="I114" s="160">
        <v>0</v>
      </c>
      <c r="J114" s="160">
        <v>0</v>
      </c>
      <c r="K114" s="160">
        <v>0</v>
      </c>
      <c r="L114" s="160">
        <v>0</v>
      </c>
    </row>
    <row r="115" spans="1:12" ht="15" customHeight="1">
      <c r="A115" s="98"/>
      <c r="B115" s="30" t="s">
        <v>674</v>
      </c>
      <c r="C115" s="41"/>
      <c r="D115" s="54"/>
      <c r="E115" s="162"/>
      <c r="F115" s="162"/>
      <c r="G115" s="163">
        <f t="shared" si="6"/>
        <v>0</v>
      </c>
      <c r="H115" s="160">
        <f t="shared" si="7"/>
        <v>0</v>
      </c>
      <c r="I115" s="160">
        <v>0</v>
      </c>
      <c r="J115" s="160">
        <v>0</v>
      </c>
      <c r="K115" s="160">
        <v>0</v>
      </c>
      <c r="L115" s="160">
        <v>0</v>
      </c>
    </row>
    <row r="116" spans="1:12" ht="15" customHeight="1">
      <c r="A116" s="98"/>
      <c r="B116" s="30" t="s">
        <v>675</v>
      </c>
      <c r="C116" s="41"/>
      <c r="D116" s="54"/>
      <c r="E116" s="162"/>
      <c r="F116" s="162"/>
      <c r="G116" s="163">
        <f t="shared" si="6"/>
        <v>0</v>
      </c>
      <c r="H116" s="160">
        <f t="shared" si="7"/>
        <v>0</v>
      </c>
      <c r="I116" s="160">
        <v>0</v>
      </c>
      <c r="J116" s="160">
        <v>0</v>
      </c>
      <c r="K116" s="160">
        <v>0</v>
      </c>
      <c r="L116" s="160">
        <v>0</v>
      </c>
    </row>
    <row r="117" spans="1:12" ht="15" customHeight="1">
      <c r="A117" s="98"/>
      <c r="B117" s="30" t="s">
        <v>676</v>
      </c>
      <c r="C117" s="41"/>
      <c r="D117" s="54"/>
      <c r="E117" s="162"/>
      <c r="F117" s="162"/>
      <c r="G117" s="163">
        <f t="shared" si="6"/>
        <v>0</v>
      </c>
      <c r="H117" s="160">
        <f t="shared" si="7"/>
        <v>0</v>
      </c>
      <c r="I117" s="160"/>
      <c r="J117" s="160"/>
      <c r="K117" s="160"/>
      <c r="L117" s="160"/>
    </row>
    <row r="118" spans="1:12" ht="15" customHeight="1">
      <c r="A118" s="98"/>
      <c r="B118" s="30" t="s">
        <v>677</v>
      </c>
      <c r="C118" s="41"/>
      <c r="D118" s="54"/>
      <c r="E118" s="162"/>
      <c r="F118" s="162"/>
      <c r="G118" s="163">
        <f t="shared" si="6"/>
        <v>0</v>
      </c>
      <c r="H118" s="160">
        <f t="shared" si="7"/>
        <v>0</v>
      </c>
      <c r="I118" s="160">
        <v>0</v>
      </c>
      <c r="J118" s="160">
        <v>0</v>
      </c>
      <c r="K118" s="160">
        <v>0</v>
      </c>
      <c r="L118" s="160">
        <v>0</v>
      </c>
    </row>
    <row r="119" spans="1:12" ht="15" customHeight="1">
      <c r="A119" s="98"/>
      <c r="B119" s="30" t="s">
        <v>678</v>
      </c>
      <c r="C119" s="41"/>
      <c r="D119" s="54"/>
      <c r="E119" s="162"/>
      <c r="F119" s="162"/>
      <c r="G119" s="163">
        <f t="shared" si="6"/>
        <v>0</v>
      </c>
      <c r="H119" s="160">
        <f t="shared" si="7"/>
        <v>0</v>
      </c>
      <c r="I119" s="160"/>
      <c r="J119" s="160"/>
      <c r="K119" s="160"/>
      <c r="L119" s="160"/>
    </row>
    <row r="120" spans="1:12" ht="15" customHeight="1">
      <c r="A120" s="98"/>
      <c r="B120" s="30" t="s">
        <v>679</v>
      </c>
      <c r="C120" s="41"/>
      <c r="D120" s="54"/>
      <c r="E120" s="162"/>
      <c r="F120" s="162"/>
      <c r="G120" s="163">
        <f t="shared" si="6"/>
        <v>0</v>
      </c>
      <c r="H120" s="160">
        <f t="shared" si="7"/>
        <v>0</v>
      </c>
      <c r="I120" s="160"/>
      <c r="J120" s="160"/>
      <c r="K120" s="160"/>
      <c r="L120" s="160"/>
    </row>
    <row r="121" spans="1:12" ht="15" customHeight="1">
      <c r="A121" s="81" t="s">
        <v>266</v>
      </c>
      <c r="B121" s="64" t="s">
        <v>680</v>
      </c>
      <c r="C121" s="55"/>
      <c r="D121" s="55"/>
      <c r="E121" s="160"/>
      <c r="F121" s="160"/>
      <c r="G121" s="161"/>
      <c r="H121" s="160"/>
      <c r="I121" s="160">
        <f>SUM(I122:I135)</f>
        <v>0</v>
      </c>
      <c r="J121" s="160">
        <f>SUM(J122:J135)</f>
        <v>0</v>
      </c>
      <c r="K121" s="160">
        <f>SUM(K122:K135)</f>
        <v>0</v>
      </c>
      <c r="L121" s="160">
        <f>SUM(L122:L135)</f>
        <v>0</v>
      </c>
    </row>
    <row r="122" spans="1:12" ht="15" customHeight="1" hidden="1">
      <c r="A122" s="98"/>
      <c r="B122" s="30" t="s">
        <v>666</v>
      </c>
      <c r="C122" s="54"/>
      <c r="D122" s="54"/>
      <c r="E122" s="162"/>
      <c r="F122" s="162"/>
      <c r="G122" s="163"/>
      <c r="H122" s="160"/>
      <c r="I122" s="160"/>
      <c r="J122" s="160"/>
      <c r="K122" s="160"/>
      <c r="L122" s="160"/>
    </row>
    <row r="123" spans="1:12" ht="15" customHeight="1" hidden="1">
      <c r="A123" s="98"/>
      <c r="B123" s="30" t="s">
        <v>667</v>
      </c>
      <c r="C123" s="54"/>
      <c r="D123" s="54"/>
      <c r="E123" s="162"/>
      <c r="F123" s="162"/>
      <c r="G123" s="163"/>
      <c r="H123" s="160"/>
      <c r="I123" s="160"/>
      <c r="J123" s="160"/>
      <c r="K123" s="160"/>
      <c r="L123" s="160"/>
    </row>
    <row r="124" spans="1:12" ht="15" customHeight="1" hidden="1">
      <c r="A124" s="98"/>
      <c r="B124" s="30" t="s">
        <v>668</v>
      </c>
      <c r="C124" s="54"/>
      <c r="D124" s="54"/>
      <c r="E124" s="162"/>
      <c r="F124" s="162"/>
      <c r="G124" s="163"/>
      <c r="H124" s="160"/>
      <c r="I124" s="160"/>
      <c r="J124" s="160"/>
      <c r="K124" s="160"/>
      <c r="L124" s="160"/>
    </row>
    <row r="125" spans="1:12" ht="15" customHeight="1" hidden="1">
      <c r="A125" s="98"/>
      <c r="B125" s="30" t="s">
        <v>669</v>
      </c>
      <c r="C125" s="54"/>
      <c r="D125" s="54"/>
      <c r="E125" s="162"/>
      <c r="F125" s="162"/>
      <c r="G125" s="163"/>
      <c r="H125" s="160"/>
      <c r="I125" s="160"/>
      <c r="J125" s="160"/>
      <c r="K125" s="160"/>
      <c r="L125" s="160"/>
    </row>
    <row r="126" spans="1:12" ht="15" customHeight="1" hidden="1">
      <c r="A126" s="98"/>
      <c r="B126" s="30" t="s">
        <v>670</v>
      </c>
      <c r="C126" s="54"/>
      <c r="D126" s="54"/>
      <c r="E126" s="162"/>
      <c r="F126" s="162"/>
      <c r="G126" s="163"/>
      <c r="H126" s="160"/>
      <c r="I126" s="160"/>
      <c r="J126" s="160"/>
      <c r="K126" s="160"/>
      <c r="L126" s="160"/>
    </row>
    <row r="127" spans="1:12" ht="15" customHeight="1" hidden="1">
      <c r="A127" s="98"/>
      <c r="B127" s="30" t="s">
        <v>671</v>
      </c>
      <c r="C127" s="54"/>
      <c r="D127" s="54"/>
      <c r="E127" s="162"/>
      <c r="F127" s="162"/>
      <c r="G127" s="163"/>
      <c r="H127" s="160"/>
      <c r="I127" s="160"/>
      <c r="J127" s="160"/>
      <c r="K127" s="160"/>
      <c r="L127" s="160"/>
    </row>
    <row r="128" spans="1:12" ht="15" customHeight="1" hidden="1">
      <c r="A128" s="98"/>
      <c r="B128" s="30" t="s">
        <v>672</v>
      </c>
      <c r="C128" s="41"/>
      <c r="D128" s="54"/>
      <c r="E128" s="162"/>
      <c r="F128" s="162"/>
      <c r="G128" s="163"/>
      <c r="H128" s="160"/>
      <c r="I128" s="160"/>
      <c r="J128" s="160"/>
      <c r="K128" s="160"/>
      <c r="L128" s="160"/>
    </row>
    <row r="129" spans="1:12" ht="15" customHeight="1" hidden="1">
      <c r="A129" s="98"/>
      <c r="B129" s="30" t="s">
        <v>673</v>
      </c>
      <c r="C129" s="41"/>
      <c r="D129" s="54"/>
      <c r="E129" s="162"/>
      <c r="F129" s="162"/>
      <c r="G129" s="163"/>
      <c r="H129" s="160"/>
      <c r="I129" s="160"/>
      <c r="J129" s="160"/>
      <c r="K129" s="160"/>
      <c r="L129" s="160"/>
    </row>
    <row r="130" spans="1:12" ht="15" customHeight="1" hidden="1">
      <c r="A130" s="98"/>
      <c r="B130" s="30" t="s">
        <v>674</v>
      </c>
      <c r="C130" s="41"/>
      <c r="D130" s="54"/>
      <c r="E130" s="162"/>
      <c r="F130" s="162"/>
      <c r="G130" s="163"/>
      <c r="H130" s="160"/>
      <c r="I130" s="160"/>
      <c r="J130" s="160"/>
      <c r="K130" s="160"/>
      <c r="L130" s="160"/>
    </row>
    <row r="131" spans="1:12" ht="15" customHeight="1" hidden="1">
      <c r="A131" s="98"/>
      <c r="B131" s="30" t="s">
        <v>675</v>
      </c>
      <c r="C131" s="41"/>
      <c r="D131" s="54"/>
      <c r="E131" s="162"/>
      <c r="F131" s="162"/>
      <c r="G131" s="163">
        <f>G130-H130</f>
        <v>0</v>
      </c>
      <c r="H131" s="160">
        <f>I131+J131+K131+L131</f>
        <v>0</v>
      </c>
      <c r="I131" s="160">
        <v>0</v>
      </c>
      <c r="J131" s="160">
        <v>0</v>
      </c>
      <c r="K131" s="160">
        <v>0</v>
      </c>
      <c r="L131" s="160">
        <v>0</v>
      </c>
    </row>
    <row r="132" spans="1:12" ht="15" customHeight="1" hidden="1">
      <c r="A132" s="98"/>
      <c r="B132" s="30" t="s">
        <v>676</v>
      </c>
      <c r="C132" s="41"/>
      <c r="D132" s="54"/>
      <c r="E132" s="162"/>
      <c r="F132" s="162"/>
      <c r="G132" s="163">
        <f>G131-H131</f>
        <v>0</v>
      </c>
      <c r="H132" s="160">
        <f>I132+J132+K132+L132</f>
        <v>0</v>
      </c>
      <c r="I132" s="160"/>
      <c r="J132" s="160"/>
      <c r="K132" s="160"/>
      <c r="L132" s="160"/>
    </row>
    <row r="133" spans="1:12" ht="15" customHeight="1" hidden="1">
      <c r="A133" s="98"/>
      <c r="B133" s="30" t="s">
        <v>677</v>
      </c>
      <c r="C133" s="41"/>
      <c r="D133" s="54"/>
      <c r="E133" s="162"/>
      <c r="F133" s="162"/>
      <c r="G133" s="163">
        <f>G132-H132</f>
        <v>0</v>
      </c>
      <c r="H133" s="160">
        <f>I133+J133+K133+L133</f>
        <v>0</v>
      </c>
      <c r="I133" s="160">
        <v>0</v>
      </c>
      <c r="J133" s="160">
        <v>0</v>
      </c>
      <c r="K133" s="160">
        <v>0</v>
      </c>
      <c r="L133" s="160">
        <v>0</v>
      </c>
    </row>
    <row r="134" spans="1:12" ht="15" customHeight="1" hidden="1">
      <c r="A134" s="98"/>
      <c r="B134" s="30" t="s">
        <v>678</v>
      </c>
      <c r="C134" s="41"/>
      <c r="D134" s="54"/>
      <c r="E134" s="162"/>
      <c r="F134" s="162"/>
      <c r="G134" s="163">
        <f>G133-H133</f>
        <v>0</v>
      </c>
      <c r="H134" s="160">
        <f>I134+J134+K134+L134</f>
        <v>0</v>
      </c>
      <c r="I134" s="160"/>
      <c r="J134" s="160"/>
      <c r="K134" s="160"/>
      <c r="L134" s="160"/>
    </row>
    <row r="135" spans="1:12" ht="15" customHeight="1" hidden="1">
      <c r="A135" s="98"/>
      <c r="B135" s="30" t="s">
        <v>679</v>
      </c>
      <c r="C135" s="41"/>
      <c r="D135" s="54"/>
      <c r="E135" s="162"/>
      <c r="F135" s="162"/>
      <c r="G135" s="163">
        <f>G134-H134</f>
        <v>0</v>
      </c>
      <c r="H135" s="160">
        <f>I135+J135+K135+L135</f>
        <v>0</v>
      </c>
      <c r="I135" s="160"/>
      <c r="J135" s="160"/>
      <c r="K135" s="160"/>
      <c r="L135" s="160"/>
    </row>
    <row r="136" spans="1:12" ht="33.75" customHeight="1">
      <c r="A136" s="81" t="s">
        <v>267</v>
      </c>
      <c r="B136" s="26" t="s">
        <v>105</v>
      </c>
      <c r="C136" s="55" t="s">
        <v>538</v>
      </c>
      <c r="D136" s="55">
        <v>2009</v>
      </c>
      <c r="E136" s="160">
        <v>2239.4</v>
      </c>
      <c r="F136" s="162"/>
      <c r="G136" s="161"/>
      <c r="H136" s="160">
        <f t="shared" si="7"/>
        <v>6952.3</v>
      </c>
      <c r="I136" s="160">
        <f>SUM(I137:I150)</f>
        <v>0</v>
      </c>
      <c r="J136" s="160">
        <f>SUM(J137:J150)</f>
        <v>3064.4</v>
      </c>
      <c r="K136" s="160">
        <f>SUM(K137:K150)</f>
        <v>3887.9</v>
      </c>
      <c r="L136" s="160">
        <f>SUM(L137:L150)</f>
        <v>0</v>
      </c>
    </row>
    <row r="137" spans="1:12" ht="15.75" customHeight="1">
      <c r="A137" s="98"/>
      <c r="B137" s="30" t="s">
        <v>666</v>
      </c>
      <c r="C137" s="54"/>
      <c r="D137" s="54"/>
      <c r="E137" s="162"/>
      <c r="F137" s="162">
        <v>2239.4</v>
      </c>
      <c r="G137" s="163">
        <v>6952.3</v>
      </c>
      <c r="H137" s="160">
        <f t="shared" si="7"/>
        <v>0</v>
      </c>
      <c r="I137" s="160">
        <v>0</v>
      </c>
      <c r="J137" s="160">
        <v>0</v>
      </c>
      <c r="K137" s="160">
        <v>0</v>
      </c>
      <c r="L137" s="160">
        <v>0</v>
      </c>
    </row>
    <row r="138" spans="1:12" ht="15.75" customHeight="1">
      <c r="A138" s="98"/>
      <c r="B138" s="30" t="s">
        <v>667</v>
      </c>
      <c r="C138" s="54"/>
      <c r="D138" s="54"/>
      <c r="E138" s="162"/>
      <c r="F138" s="162"/>
      <c r="G138" s="163">
        <f aca="true" t="shared" si="8" ref="G138:G150">G137-H137</f>
        <v>6952.3</v>
      </c>
      <c r="H138" s="160">
        <f t="shared" si="7"/>
        <v>0</v>
      </c>
      <c r="I138" s="160">
        <v>0</v>
      </c>
      <c r="J138" s="160">
        <v>0</v>
      </c>
      <c r="K138" s="160">
        <v>0</v>
      </c>
      <c r="L138" s="160">
        <v>0</v>
      </c>
    </row>
    <row r="139" spans="1:12" ht="15.75" customHeight="1">
      <c r="A139" s="98"/>
      <c r="B139" s="30" t="s">
        <v>668</v>
      </c>
      <c r="C139" s="54"/>
      <c r="D139" s="54"/>
      <c r="E139" s="162"/>
      <c r="F139" s="162"/>
      <c r="G139" s="163">
        <f t="shared" si="8"/>
        <v>6952.3</v>
      </c>
      <c r="H139" s="160">
        <f t="shared" si="7"/>
        <v>6952.3</v>
      </c>
      <c r="I139" s="160">
        <v>0</v>
      </c>
      <c r="J139" s="160">
        <v>3064.4</v>
      </c>
      <c r="K139" s="160">
        <v>3887.9</v>
      </c>
      <c r="L139" s="160">
        <v>0</v>
      </c>
    </row>
    <row r="140" spans="1:12" ht="15.75" customHeight="1">
      <c r="A140" s="98"/>
      <c r="B140" s="30" t="s">
        <v>669</v>
      </c>
      <c r="C140" s="54"/>
      <c r="D140" s="54"/>
      <c r="E140" s="162"/>
      <c r="F140" s="162"/>
      <c r="G140" s="163">
        <f t="shared" si="8"/>
        <v>0</v>
      </c>
      <c r="H140" s="160">
        <f t="shared" si="7"/>
        <v>0</v>
      </c>
      <c r="I140" s="160">
        <v>0</v>
      </c>
      <c r="J140" s="160">
        <v>0</v>
      </c>
      <c r="K140" s="160">
        <v>0</v>
      </c>
      <c r="L140" s="160">
        <v>0</v>
      </c>
    </row>
    <row r="141" spans="1:12" ht="15.75" customHeight="1">
      <c r="A141" s="98"/>
      <c r="B141" s="30" t="s">
        <v>670</v>
      </c>
      <c r="C141" s="54"/>
      <c r="D141" s="54"/>
      <c r="E141" s="162"/>
      <c r="F141" s="162"/>
      <c r="G141" s="163">
        <f t="shared" si="8"/>
        <v>0</v>
      </c>
      <c r="H141" s="160">
        <f t="shared" si="7"/>
        <v>0</v>
      </c>
      <c r="I141" s="160">
        <v>0</v>
      </c>
      <c r="J141" s="160">
        <v>0</v>
      </c>
      <c r="K141" s="160">
        <v>0</v>
      </c>
      <c r="L141" s="160">
        <v>0</v>
      </c>
    </row>
    <row r="142" spans="1:12" ht="15.75" customHeight="1">
      <c r="A142" s="98"/>
      <c r="B142" s="30" t="s">
        <v>671</v>
      </c>
      <c r="C142" s="54"/>
      <c r="D142" s="54"/>
      <c r="E142" s="162"/>
      <c r="F142" s="162"/>
      <c r="G142" s="163">
        <f t="shared" si="8"/>
        <v>0</v>
      </c>
      <c r="H142" s="160">
        <f t="shared" si="7"/>
        <v>0</v>
      </c>
      <c r="I142" s="160">
        <v>0</v>
      </c>
      <c r="J142" s="160">
        <v>0</v>
      </c>
      <c r="K142" s="160">
        <v>0</v>
      </c>
      <c r="L142" s="160">
        <v>0</v>
      </c>
    </row>
    <row r="143" spans="1:12" ht="15.75" customHeight="1">
      <c r="A143" s="98"/>
      <c r="B143" s="30" t="s">
        <v>672</v>
      </c>
      <c r="C143" s="41"/>
      <c r="D143" s="54"/>
      <c r="E143" s="162"/>
      <c r="F143" s="162"/>
      <c r="G143" s="163">
        <f t="shared" si="8"/>
        <v>0</v>
      </c>
      <c r="H143" s="160">
        <f t="shared" si="7"/>
        <v>0</v>
      </c>
      <c r="I143" s="160">
        <v>0</v>
      </c>
      <c r="J143" s="160">
        <v>0</v>
      </c>
      <c r="K143" s="160">
        <v>0</v>
      </c>
      <c r="L143" s="160">
        <v>0</v>
      </c>
    </row>
    <row r="144" spans="1:12" ht="15.75" customHeight="1">
      <c r="A144" s="98"/>
      <c r="B144" s="30" t="s">
        <v>673</v>
      </c>
      <c r="C144" s="41"/>
      <c r="D144" s="54"/>
      <c r="E144" s="162"/>
      <c r="F144" s="162"/>
      <c r="G144" s="163">
        <f t="shared" si="8"/>
        <v>0</v>
      </c>
      <c r="H144" s="160">
        <f t="shared" si="7"/>
        <v>0</v>
      </c>
      <c r="I144" s="160">
        <v>0</v>
      </c>
      <c r="J144" s="160">
        <v>0</v>
      </c>
      <c r="K144" s="160">
        <v>0</v>
      </c>
      <c r="L144" s="160">
        <v>0</v>
      </c>
    </row>
    <row r="145" spans="1:12" ht="15.75" customHeight="1">
      <c r="A145" s="98"/>
      <c r="B145" s="30" t="s">
        <v>674</v>
      </c>
      <c r="C145" s="41"/>
      <c r="D145" s="54"/>
      <c r="E145" s="162"/>
      <c r="F145" s="162"/>
      <c r="G145" s="163">
        <f t="shared" si="8"/>
        <v>0</v>
      </c>
      <c r="H145" s="160">
        <f t="shared" si="7"/>
        <v>0</v>
      </c>
      <c r="I145" s="160">
        <v>0</v>
      </c>
      <c r="J145" s="160">
        <v>0</v>
      </c>
      <c r="K145" s="160">
        <v>0</v>
      </c>
      <c r="L145" s="160">
        <v>0</v>
      </c>
    </row>
    <row r="146" spans="1:12" ht="15" customHeight="1">
      <c r="A146" s="98"/>
      <c r="B146" s="30" t="s">
        <v>675</v>
      </c>
      <c r="C146" s="41"/>
      <c r="D146" s="54"/>
      <c r="E146" s="162"/>
      <c r="F146" s="162"/>
      <c r="G146" s="163">
        <f t="shared" si="8"/>
        <v>0</v>
      </c>
      <c r="H146" s="160">
        <f>I146+J146+K146+L146</f>
        <v>0</v>
      </c>
      <c r="I146" s="160">
        <v>0</v>
      </c>
      <c r="J146" s="160">
        <v>0</v>
      </c>
      <c r="K146" s="160">
        <v>0</v>
      </c>
      <c r="L146" s="160">
        <v>0</v>
      </c>
    </row>
    <row r="147" spans="1:12" ht="15" customHeight="1">
      <c r="A147" s="98"/>
      <c r="B147" s="30" t="s">
        <v>676</v>
      </c>
      <c r="C147" s="41"/>
      <c r="D147" s="54"/>
      <c r="E147" s="162"/>
      <c r="F147" s="162"/>
      <c r="G147" s="163">
        <f t="shared" si="8"/>
        <v>0</v>
      </c>
      <c r="H147" s="160">
        <f>I147+J147+K147+L147</f>
        <v>0</v>
      </c>
      <c r="I147" s="160"/>
      <c r="J147" s="160"/>
      <c r="K147" s="160"/>
      <c r="L147" s="160"/>
    </row>
    <row r="148" spans="1:12" ht="15" customHeight="1">
      <c r="A148" s="98"/>
      <c r="B148" s="30" t="s">
        <v>677</v>
      </c>
      <c r="C148" s="41"/>
      <c r="D148" s="54"/>
      <c r="E148" s="162"/>
      <c r="F148" s="162"/>
      <c r="G148" s="163">
        <f t="shared" si="8"/>
        <v>0</v>
      </c>
      <c r="H148" s="160">
        <f>I148+J148+K148+L148</f>
        <v>0</v>
      </c>
      <c r="I148" s="160">
        <v>0</v>
      </c>
      <c r="J148" s="160">
        <v>0</v>
      </c>
      <c r="K148" s="160">
        <v>0</v>
      </c>
      <c r="L148" s="160">
        <v>0</v>
      </c>
    </row>
    <row r="149" spans="1:12" ht="15" customHeight="1">
      <c r="A149" s="98"/>
      <c r="B149" s="30" t="s">
        <v>678</v>
      </c>
      <c r="C149" s="41"/>
      <c r="D149" s="54"/>
      <c r="E149" s="162"/>
      <c r="F149" s="162"/>
      <c r="G149" s="163">
        <f t="shared" si="8"/>
        <v>0</v>
      </c>
      <c r="H149" s="160">
        <f>I149+J149+K149+L149</f>
        <v>0</v>
      </c>
      <c r="I149" s="160"/>
      <c r="J149" s="160"/>
      <c r="K149" s="160"/>
      <c r="L149" s="160"/>
    </row>
    <row r="150" spans="1:12" ht="15" customHeight="1">
      <c r="A150" s="98"/>
      <c r="B150" s="30" t="s">
        <v>679</v>
      </c>
      <c r="C150" s="41"/>
      <c r="D150" s="54"/>
      <c r="E150" s="162"/>
      <c r="F150" s="162"/>
      <c r="G150" s="163">
        <f t="shared" si="8"/>
        <v>0</v>
      </c>
      <c r="H150" s="160">
        <f>I150+J150+K150+L150</f>
        <v>0</v>
      </c>
      <c r="I150" s="160"/>
      <c r="J150" s="160"/>
      <c r="K150" s="160"/>
      <c r="L150" s="160"/>
    </row>
    <row r="151" spans="1:12" ht="18.75" customHeight="1">
      <c r="A151" s="81" t="s">
        <v>269</v>
      </c>
      <c r="B151" s="185" t="str">
        <f>+'Прил 3(сформированное)'!B754</f>
        <v>Реконструкция и расширение картодрома </v>
      </c>
      <c r="C151" s="55" t="s">
        <v>697</v>
      </c>
      <c r="D151" s="55" t="s">
        <v>691</v>
      </c>
      <c r="E151" s="160">
        <v>6239.8</v>
      </c>
      <c r="F151" s="162"/>
      <c r="G151" s="161"/>
      <c r="H151" s="160">
        <f aca="true" t="shared" si="9" ref="H151:H160">I151+J151+K151+L151</f>
        <v>32111.7</v>
      </c>
      <c r="I151" s="160">
        <f>SUM(I152:I165)</f>
        <v>0</v>
      </c>
      <c r="J151" s="160">
        <f>SUM(J152:J165)</f>
        <v>27900</v>
      </c>
      <c r="K151" s="160">
        <f>SUM(K152:K165)</f>
        <v>4211.7</v>
      </c>
      <c r="L151" s="160">
        <f>SUM(L152:L165)</f>
        <v>0</v>
      </c>
    </row>
    <row r="152" spans="1:12" ht="15.75" customHeight="1">
      <c r="A152" s="98"/>
      <c r="B152" s="30" t="s">
        <v>666</v>
      </c>
      <c r="C152" s="54"/>
      <c r="D152" s="54"/>
      <c r="E152" s="162"/>
      <c r="F152" s="162">
        <v>6030.1</v>
      </c>
      <c r="G152" s="163">
        <v>32111.7</v>
      </c>
      <c r="H152" s="160">
        <f t="shared" si="9"/>
        <v>0</v>
      </c>
      <c r="I152" s="160">
        <f>+'Прил 3(сформированное)'!D755</f>
        <v>0</v>
      </c>
      <c r="J152" s="160">
        <f>+'Прил 3(сформированное)'!E755</f>
        <v>0</v>
      </c>
      <c r="K152" s="160">
        <f>+'Прил 3(сформированное)'!F755</f>
        <v>0</v>
      </c>
      <c r="L152" s="160">
        <f>+'Прил 3(сформированное)'!G755</f>
        <v>0</v>
      </c>
    </row>
    <row r="153" spans="1:12" ht="15.75" customHeight="1">
      <c r="A153" s="98"/>
      <c r="B153" s="30" t="s">
        <v>667</v>
      </c>
      <c r="C153" s="54"/>
      <c r="D153" s="54"/>
      <c r="E153" s="162"/>
      <c r="F153" s="162"/>
      <c r="G153" s="163">
        <f aca="true" t="shared" si="10" ref="G153:G165">G152-H152</f>
        <v>32111.7</v>
      </c>
      <c r="H153" s="160">
        <f t="shared" si="9"/>
        <v>0</v>
      </c>
      <c r="I153" s="160">
        <f>+'Прил 3(сформированное)'!D756</f>
        <v>0</v>
      </c>
      <c r="J153" s="160">
        <f>+'Прил 3(сформированное)'!E756</f>
        <v>0</v>
      </c>
      <c r="K153" s="160">
        <f>+'Прил 3(сформированное)'!F756</f>
        <v>0</v>
      </c>
      <c r="L153" s="160">
        <f>+'Прил 3(сформированное)'!G756</f>
        <v>0</v>
      </c>
    </row>
    <row r="154" spans="1:12" ht="15.75" customHeight="1">
      <c r="A154" s="98"/>
      <c r="B154" s="30" t="s">
        <v>668</v>
      </c>
      <c r="C154" s="54"/>
      <c r="D154" s="54"/>
      <c r="E154" s="162"/>
      <c r="F154" s="162"/>
      <c r="G154" s="163">
        <f t="shared" si="10"/>
        <v>32111.7</v>
      </c>
      <c r="H154" s="160">
        <f t="shared" si="9"/>
        <v>825.4</v>
      </c>
      <c r="I154" s="160">
        <f>+'Прил 3(сформированное)'!D757</f>
        <v>0</v>
      </c>
      <c r="J154" s="160">
        <f>+'Прил 3(сформированное)'!E757</f>
        <v>0</v>
      </c>
      <c r="K154" s="160">
        <f>+'Прил 3(сформированное)'!F757</f>
        <v>825.4</v>
      </c>
      <c r="L154" s="160">
        <f>+'Прил 3(сформированное)'!G757</f>
        <v>0</v>
      </c>
    </row>
    <row r="155" spans="1:12" ht="15.75" customHeight="1">
      <c r="A155" s="98"/>
      <c r="B155" s="30" t="s">
        <v>669</v>
      </c>
      <c r="C155" s="54"/>
      <c r="D155" s="54"/>
      <c r="E155" s="162"/>
      <c r="F155" s="162"/>
      <c r="G155" s="163">
        <f t="shared" si="10"/>
        <v>31286.3</v>
      </c>
      <c r="H155" s="160">
        <f t="shared" si="9"/>
        <v>286.3</v>
      </c>
      <c r="I155" s="160">
        <f>+'Прил 3(сформированное)'!D758</f>
        <v>0</v>
      </c>
      <c r="J155" s="160">
        <f>+'Прил 3(сформированное)'!E758</f>
        <v>0</v>
      </c>
      <c r="K155" s="160">
        <f>+'Прил 3(сформированное)'!F758</f>
        <v>286.3</v>
      </c>
      <c r="L155" s="160">
        <f>+'Прил 3(сформированное)'!G758</f>
        <v>0</v>
      </c>
    </row>
    <row r="156" spans="1:12" ht="15.75" customHeight="1">
      <c r="A156" s="98"/>
      <c r="B156" s="30" t="s">
        <v>670</v>
      </c>
      <c r="C156" s="54"/>
      <c r="D156" s="54"/>
      <c r="E156" s="162"/>
      <c r="F156" s="162"/>
      <c r="G156" s="163">
        <f t="shared" si="10"/>
        <v>31000</v>
      </c>
      <c r="H156" s="160">
        <f t="shared" si="9"/>
        <v>0</v>
      </c>
      <c r="I156" s="160">
        <f>+'Прил 3(сформированное)'!D759</f>
        <v>0</v>
      </c>
      <c r="J156" s="160">
        <f>+'Прил 3(сформированное)'!E759</f>
        <v>0</v>
      </c>
      <c r="K156" s="160">
        <f>+'Прил 3(сформированное)'!F759</f>
        <v>0</v>
      </c>
      <c r="L156" s="160">
        <f>+'Прил 3(сформированное)'!G759</f>
        <v>0</v>
      </c>
    </row>
    <row r="157" spans="1:12" ht="15.75" customHeight="1">
      <c r="A157" s="98"/>
      <c r="B157" s="30" t="s">
        <v>671</v>
      </c>
      <c r="C157" s="54"/>
      <c r="D157" s="54"/>
      <c r="E157" s="162"/>
      <c r="F157" s="162"/>
      <c r="G157" s="163">
        <f t="shared" si="10"/>
        <v>31000</v>
      </c>
      <c r="H157" s="160">
        <f t="shared" si="9"/>
        <v>0</v>
      </c>
      <c r="I157" s="160">
        <f>+'Прил 3(сформированное)'!D760</f>
        <v>0</v>
      </c>
      <c r="J157" s="160">
        <f>+'Прил 3(сформированное)'!E760</f>
        <v>0</v>
      </c>
      <c r="K157" s="160">
        <f>+'Прил 3(сформированное)'!F760</f>
        <v>0</v>
      </c>
      <c r="L157" s="160">
        <f>+'Прил 3(сформированное)'!G760</f>
        <v>0</v>
      </c>
    </row>
    <row r="158" spans="1:12" ht="15.75" customHeight="1">
      <c r="A158" s="98"/>
      <c r="B158" s="30" t="s">
        <v>672</v>
      </c>
      <c r="C158" s="41"/>
      <c r="D158" s="54"/>
      <c r="E158" s="162"/>
      <c r="F158" s="162"/>
      <c r="G158" s="163">
        <f t="shared" si="10"/>
        <v>31000</v>
      </c>
      <c r="H158" s="160">
        <f t="shared" si="9"/>
        <v>0</v>
      </c>
      <c r="I158" s="160">
        <f>+'Прил 3(сформированное)'!D761</f>
        <v>0</v>
      </c>
      <c r="J158" s="160">
        <f>+'Прил 3(сформированное)'!E761</f>
        <v>0</v>
      </c>
      <c r="K158" s="160">
        <f>+'Прил 3(сформированное)'!F761</f>
        <v>0</v>
      </c>
      <c r="L158" s="160">
        <f>+'Прил 3(сформированное)'!G761</f>
        <v>0</v>
      </c>
    </row>
    <row r="159" spans="1:12" ht="15.75" customHeight="1">
      <c r="A159" s="98"/>
      <c r="B159" s="30" t="s">
        <v>673</v>
      </c>
      <c r="C159" s="41"/>
      <c r="D159" s="54"/>
      <c r="E159" s="162"/>
      <c r="F159" s="162"/>
      <c r="G159" s="163">
        <f t="shared" si="10"/>
        <v>31000</v>
      </c>
      <c r="H159" s="160">
        <f t="shared" si="9"/>
        <v>0</v>
      </c>
      <c r="I159" s="160">
        <f>+'Прил 3(сформированное)'!D762</f>
        <v>0</v>
      </c>
      <c r="J159" s="160">
        <f>+'Прил 3(сформированное)'!E762</f>
        <v>0</v>
      </c>
      <c r="K159" s="160">
        <f>+'Прил 3(сформированное)'!F762</f>
        <v>0</v>
      </c>
      <c r="L159" s="160">
        <f>+'Прил 3(сформированное)'!G762</f>
        <v>0</v>
      </c>
    </row>
    <row r="160" spans="1:12" ht="15.75" customHeight="1">
      <c r="A160" s="98"/>
      <c r="B160" s="30" t="s">
        <v>674</v>
      </c>
      <c r="C160" s="41"/>
      <c r="D160" s="54"/>
      <c r="E160" s="162"/>
      <c r="F160" s="162"/>
      <c r="G160" s="163">
        <f t="shared" si="10"/>
        <v>31000</v>
      </c>
      <c r="H160" s="160">
        <f t="shared" si="9"/>
        <v>0</v>
      </c>
      <c r="I160" s="160">
        <f>+'Прил 3(сформированное)'!D763</f>
        <v>0</v>
      </c>
      <c r="J160" s="160">
        <f>+'Прил 3(сформированное)'!E763</f>
        <v>0</v>
      </c>
      <c r="K160" s="160">
        <f>+'Прил 3(сформированное)'!F763</f>
        <v>0</v>
      </c>
      <c r="L160" s="160">
        <f>+'Прил 3(сформированное)'!G763</f>
        <v>0</v>
      </c>
    </row>
    <row r="161" spans="1:12" ht="15" customHeight="1">
      <c r="A161" s="98"/>
      <c r="B161" s="30" t="s">
        <v>675</v>
      </c>
      <c r="C161" s="41"/>
      <c r="D161" s="54"/>
      <c r="E161" s="162"/>
      <c r="F161" s="162"/>
      <c r="G161" s="163">
        <f t="shared" si="10"/>
        <v>31000</v>
      </c>
      <c r="H161" s="160">
        <f>I161+J161+K161+L161</f>
        <v>0</v>
      </c>
      <c r="I161" s="160">
        <f>+'Прил 3(сформированное)'!D764</f>
        <v>0</v>
      </c>
      <c r="J161" s="160">
        <f>+'Прил 3(сформированное)'!E764</f>
        <v>0</v>
      </c>
      <c r="K161" s="160">
        <f>+'Прил 3(сформированное)'!F764</f>
        <v>0</v>
      </c>
      <c r="L161" s="160">
        <f>+'Прил 3(сформированное)'!G764</f>
        <v>0</v>
      </c>
    </row>
    <row r="162" spans="1:12" ht="15" customHeight="1">
      <c r="A162" s="98"/>
      <c r="B162" s="30" t="s">
        <v>676</v>
      </c>
      <c r="C162" s="41"/>
      <c r="D162" s="54"/>
      <c r="E162" s="162"/>
      <c r="F162" s="162"/>
      <c r="G162" s="163">
        <f t="shared" si="10"/>
        <v>31000</v>
      </c>
      <c r="H162" s="160">
        <f>I162+J162+K162+L162</f>
        <v>0</v>
      </c>
      <c r="I162" s="160">
        <f>+'Прил 3(сформированное)'!D765</f>
        <v>0</v>
      </c>
      <c r="J162" s="160">
        <f>+'Прил 3(сформированное)'!E765</f>
        <v>0</v>
      </c>
      <c r="K162" s="160">
        <f>+'Прил 3(сформированное)'!F765</f>
        <v>0</v>
      </c>
      <c r="L162" s="160">
        <f>+'Прил 3(сформированное)'!G765</f>
        <v>0</v>
      </c>
    </row>
    <row r="163" spans="1:12" ht="15" customHeight="1">
      <c r="A163" s="98"/>
      <c r="B163" s="30" t="s">
        <v>677</v>
      </c>
      <c r="C163" s="41"/>
      <c r="D163" s="54"/>
      <c r="E163" s="162"/>
      <c r="F163" s="162"/>
      <c r="G163" s="163">
        <f t="shared" si="10"/>
        <v>31000</v>
      </c>
      <c r="H163" s="160">
        <f>I163+J163+K163+L163</f>
        <v>9300</v>
      </c>
      <c r="I163" s="160">
        <f>+'Прил 3(сформированное)'!D766</f>
        <v>0</v>
      </c>
      <c r="J163" s="160">
        <f>+'Прил 3(сформированное)'!E766</f>
        <v>8370</v>
      </c>
      <c r="K163" s="160">
        <f>+'Прил 3(сформированное)'!F766</f>
        <v>930</v>
      </c>
      <c r="L163" s="160">
        <f>+'Прил 3(сформированное)'!G766</f>
        <v>0</v>
      </c>
    </row>
    <row r="164" spans="1:12" ht="15" customHeight="1">
      <c r="A164" s="98"/>
      <c r="B164" s="30" t="s">
        <v>678</v>
      </c>
      <c r="C164" s="41"/>
      <c r="D164" s="54"/>
      <c r="E164" s="162"/>
      <c r="F164" s="162"/>
      <c r="G164" s="163">
        <f t="shared" si="10"/>
        <v>21700</v>
      </c>
      <c r="H164" s="160">
        <f>I164+J164+K164+L164</f>
        <v>15700</v>
      </c>
      <c r="I164" s="160">
        <f>+'Прил 3(сформированное)'!D767</f>
        <v>0</v>
      </c>
      <c r="J164" s="160">
        <f>+'Прил 3(сформированное)'!E767</f>
        <v>14130</v>
      </c>
      <c r="K164" s="160">
        <f>+'Прил 3(сформированное)'!F767</f>
        <v>1570</v>
      </c>
      <c r="L164" s="160">
        <f>+'Прил 3(сформированное)'!G767</f>
        <v>0</v>
      </c>
    </row>
    <row r="165" spans="1:12" ht="15" customHeight="1">
      <c r="A165" s="98"/>
      <c r="B165" s="30" t="s">
        <v>679</v>
      </c>
      <c r="C165" s="41"/>
      <c r="D165" s="54"/>
      <c r="E165" s="162"/>
      <c r="F165" s="162"/>
      <c r="G165" s="163">
        <f t="shared" si="10"/>
        <v>6000</v>
      </c>
      <c r="H165" s="160">
        <f>I165+J165+K165+L165</f>
        <v>6000</v>
      </c>
      <c r="I165" s="160">
        <f>+'Прил 3(сформированное)'!D768</f>
        <v>0</v>
      </c>
      <c r="J165" s="160">
        <f>+'Прил 3(сформированное)'!E768</f>
        <v>5400</v>
      </c>
      <c r="K165" s="160">
        <f>+'Прил 3(сформированное)'!F768</f>
        <v>600</v>
      </c>
      <c r="L165" s="160">
        <f>+'Прил 3(сформированное)'!G768</f>
        <v>0</v>
      </c>
    </row>
    <row r="166" spans="1:12" ht="18.75" customHeight="1">
      <c r="A166" s="66"/>
      <c r="B166" s="212" t="s">
        <v>101</v>
      </c>
      <c r="C166" s="212"/>
      <c r="D166" s="212"/>
      <c r="E166" s="212"/>
      <c r="F166" s="212"/>
      <c r="G166" s="212"/>
      <c r="H166" s="212"/>
      <c r="I166" s="212"/>
      <c r="J166" s="212"/>
      <c r="K166" s="212"/>
      <c r="L166" s="212"/>
    </row>
    <row r="167" spans="1:12" ht="18.75" customHeight="1">
      <c r="A167" s="81"/>
      <c r="B167" s="213" t="s">
        <v>102</v>
      </c>
      <c r="C167" s="213"/>
      <c r="D167" s="213"/>
      <c r="E167" s="213"/>
      <c r="F167" s="213"/>
      <c r="G167" s="213"/>
      <c r="H167" s="213"/>
      <c r="I167" s="213"/>
      <c r="J167" s="213"/>
      <c r="K167" s="213"/>
      <c r="L167" s="213"/>
    </row>
    <row r="168" spans="1:12" ht="49.5" customHeight="1">
      <c r="A168" s="165" t="s">
        <v>158</v>
      </c>
      <c r="B168" s="166" t="s">
        <v>30</v>
      </c>
      <c r="C168" s="55" t="s">
        <v>539</v>
      </c>
      <c r="D168" s="55" t="s">
        <v>367</v>
      </c>
      <c r="E168" s="167">
        <v>830.9</v>
      </c>
      <c r="F168" s="162"/>
      <c r="G168" s="161"/>
      <c r="H168" s="160">
        <f aca="true" t="shared" si="11" ref="H168:H182">I168+J168+K168+L168</f>
        <v>3109.9</v>
      </c>
      <c r="I168" s="160">
        <f>SUM(I169:I182)</f>
        <v>0</v>
      </c>
      <c r="J168" s="160">
        <f>SUM(J169:J182)</f>
        <v>0</v>
      </c>
      <c r="K168" s="160">
        <f>SUM(K169:K182)</f>
        <v>3109.9</v>
      </c>
      <c r="L168" s="160">
        <f>SUM(L169:L182)</f>
        <v>0</v>
      </c>
    </row>
    <row r="169" spans="1:12" ht="15" customHeight="1">
      <c r="A169" s="98"/>
      <c r="B169" s="30" t="s">
        <v>666</v>
      </c>
      <c r="C169" s="54"/>
      <c r="D169" s="54"/>
      <c r="E169" s="162"/>
      <c r="F169" s="167">
        <v>830.9</v>
      </c>
      <c r="G169" s="161">
        <f>2147.3+962.6</f>
        <v>3109.9</v>
      </c>
      <c r="H169" s="160">
        <f t="shared" si="11"/>
        <v>0</v>
      </c>
      <c r="I169" s="160">
        <v>0</v>
      </c>
      <c r="J169" s="160">
        <v>0</v>
      </c>
      <c r="K169" s="160">
        <v>0</v>
      </c>
      <c r="L169" s="160">
        <v>0</v>
      </c>
    </row>
    <row r="170" spans="1:12" ht="15" customHeight="1">
      <c r="A170" s="98"/>
      <c r="B170" s="30" t="s">
        <v>667</v>
      </c>
      <c r="C170" s="54"/>
      <c r="D170" s="54"/>
      <c r="E170" s="162"/>
      <c r="F170" s="162"/>
      <c r="G170" s="163">
        <f aca="true" t="shared" si="12" ref="G170:G182">G169-H169</f>
        <v>3109.9</v>
      </c>
      <c r="H170" s="160">
        <f t="shared" si="11"/>
        <v>0</v>
      </c>
      <c r="I170" s="160">
        <v>0</v>
      </c>
      <c r="J170" s="160">
        <v>0</v>
      </c>
      <c r="K170" s="160">
        <v>0</v>
      </c>
      <c r="L170" s="160">
        <v>0</v>
      </c>
    </row>
    <row r="171" spans="1:12" ht="15" customHeight="1">
      <c r="A171" s="98"/>
      <c r="B171" s="30" t="s">
        <v>668</v>
      </c>
      <c r="C171" s="54"/>
      <c r="D171" s="54"/>
      <c r="E171" s="162"/>
      <c r="F171" s="162"/>
      <c r="G171" s="163">
        <f t="shared" si="12"/>
        <v>3109.9</v>
      </c>
      <c r="H171" s="160">
        <f t="shared" si="11"/>
        <v>1693</v>
      </c>
      <c r="I171" s="160">
        <v>0</v>
      </c>
      <c r="J171" s="160">
        <v>0</v>
      </c>
      <c r="K171" s="160">
        <v>1693</v>
      </c>
      <c r="L171" s="160">
        <v>0</v>
      </c>
    </row>
    <row r="172" spans="1:12" ht="15" customHeight="1">
      <c r="A172" s="98"/>
      <c r="B172" s="30" t="s">
        <v>669</v>
      </c>
      <c r="C172" s="54"/>
      <c r="D172" s="54"/>
      <c r="E172" s="162"/>
      <c r="F172" s="162"/>
      <c r="G172" s="163">
        <f t="shared" si="12"/>
        <v>1416.9</v>
      </c>
      <c r="H172" s="160">
        <f t="shared" si="11"/>
        <v>1416.9</v>
      </c>
      <c r="I172" s="160">
        <v>0</v>
      </c>
      <c r="J172" s="160">
        <v>0</v>
      </c>
      <c r="K172" s="160">
        <v>1416.9</v>
      </c>
      <c r="L172" s="160">
        <v>0</v>
      </c>
    </row>
    <row r="173" spans="1:12" ht="15" customHeight="1">
      <c r="A173" s="98"/>
      <c r="B173" s="30" t="s">
        <v>670</v>
      </c>
      <c r="C173" s="54"/>
      <c r="D173" s="54"/>
      <c r="E173" s="162"/>
      <c r="F173" s="162"/>
      <c r="G173" s="163">
        <f t="shared" si="12"/>
        <v>0</v>
      </c>
      <c r="H173" s="160">
        <f t="shared" si="11"/>
        <v>0</v>
      </c>
      <c r="I173" s="160">
        <v>0</v>
      </c>
      <c r="J173" s="160">
        <v>0</v>
      </c>
      <c r="K173" s="160">
        <v>0</v>
      </c>
      <c r="L173" s="160">
        <v>0</v>
      </c>
    </row>
    <row r="174" spans="1:12" ht="15" customHeight="1">
      <c r="A174" s="98"/>
      <c r="B174" s="30" t="s">
        <v>671</v>
      </c>
      <c r="C174" s="54"/>
      <c r="D174" s="54"/>
      <c r="E174" s="162"/>
      <c r="F174" s="162"/>
      <c r="G174" s="163">
        <f t="shared" si="12"/>
        <v>0</v>
      </c>
      <c r="H174" s="160">
        <f t="shared" si="11"/>
        <v>0</v>
      </c>
      <c r="I174" s="160">
        <v>0</v>
      </c>
      <c r="J174" s="160">
        <v>0</v>
      </c>
      <c r="K174" s="160">
        <v>0</v>
      </c>
      <c r="L174" s="160">
        <v>0</v>
      </c>
    </row>
    <row r="175" spans="1:12" ht="15" customHeight="1">
      <c r="A175" s="98"/>
      <c r="B175" s="30" t="s">
        <v>672</v>
      </c>
      <c r="C175" s="41"/>
      <c r="D175" s="54"/>
      <c r="E175" s="162"/>
      <c r="F175" s="162"/>
      <c r="G175" s="163">
        <f t="shared" si="12"/>
        <v>0</v>
      </c>
      <c r="H175" s="160">
        <f t="shared" si="11"/>
        <v>0</v>
      </c>
      <c r="I175" s="160">
        <v>0</v>
      </c>
      <c r="J175" s="160">
        <v>0</v>
      </c>
      <c r="K175" s="160">
        <v>0</v>
      </c>
      <c r="L175" s="160">
        <v>0</v>
      </c>
    </row>
    <row r="176" spans="1:12" ht="15" customHeight="1">
      <c r="A176" s="98"/>
      <c r="B176" s="30" t="s">
        <v>673</v>
      </c>
      <c r="C176" s="41"/>
      <c r="D176" s="54"/>
      <c r="E176" s="162"/>
      <c r="F176" s="162"/>
      <c r="G176" s="163">
        <f t="shared" si="12"/>
        <v>0</v>
      </c>
      <c r="H176" s="160">
        <f t="shared" si="11"/>
        <v>0</v>
      </c>
      <c r="I176" s="160">
        <v>0</v>
      </c>
      <c r="J176" s="160">
        <v>0</v>
      </c>
      <c r="K176" s="160">
        <v>0</v>
      </c>
      <c r="L176" s="160">
        <v>0</v>
      </c>
    </row>
    <row r="177" spans="1:12" ht="15" customHeight="1">
      <c r="A177" s="98"/>
      <c r="B177" s="30" t="s">
        <v>674</v>
      </c>
      <c r="C177" s="41"/>
      <c r="D177" s="54"/>
      <c r="E177" s="162"/>
      <c r="F177" s="162"/>
      <c r="G177" s="163">
        <f t="shared" si="12"/>
        <v>0</v>
      </c>
      <c r="H177" s="160">
        <f t="shared" si="11"/>
        <v>0</v>
      </c>
      <c r="I177" s="160">
        <v>0</v>
      </c>
      <c r="J177" s="160">
        <v>0</v>
      </c>
      <c r="K177" s="160">
        <v>0</v>
      </c>
      <c r="L177" s="160">
        <v>0</v>
      </c>
    </row>
    <row r="178" spans="1:12" ht="15" customHeight="1">
      <c r="A178" s="98"/>
      <c r="B178" s="30" t="s">
        <v>675</v>
      </c>
      <c r="C178" s="41"/>
      <c r="D178" s="54"/>
      <c r="E178" s="162"/>
      <c r="F178" s="162"/>
      <c r="G178" s="163">
        <f t="shared" si="12"/>
        <v>0</v>
      </c>
      <c r="H178" s="160">
        <f t="shared" si="11"/>
        <v>0</v>
      </c>
      <c r="I178" s="160">
        <v>0</v>
      </c>
      <c r="J178" s="160">
        <v>0</v>
      </c>
      <c r="K178" s="160">
        <v>0</v>
      </c>
      <c r="L178" s="160">
        <v>0</v>
      </c>
    </row>
    <row r="179" spans="1:12" ht="15" customHeight="1">
      <c r="A179" s="98"/>
      <c r="B179" s="30" t="s">
        <v>676</v>
      </c>
      <c r="C179" s="41"/>
      <c r="D179" s="54"/>
      <c r="E179" s="162"/>
      <c r="F179" s="162"/>
      <c r="G179" s="163">
        <f t="shared" si="12"/>
        <v>0</v>
      </c>
      <c r="H179" s="160">
        <f t="shared" si="11"/>
        <v>0</v>
      </c>
      <c r="I179" s="160"/>
      <c r="J179" s="160"/>
      <c r="K179" s="160"/>
      <c r="L179" s="160"/>
    </row>
    <row r="180" spans="1:12" ht="15" customHeight="1">
      <c r="A180" s="98"/>
      <c r="B180" s="30" t="s">
        <v>677</v>
      </c>
      <c r="C180" s="41"/>
      <c r="D180" s="54"/>
      <c r="E180" s="162"/>
      <c r="F180" s="162"/>
      <c r="G180" s="163">
        <f t="shared" si="12"/>
        <v>0</v>
      </c>
      <c r="H180" s="160">
        <f t="shared" si="11"/>
        <v>0</v>
      </c>
      <c r="I180" s="160">
        <v>0</v>
      </c>
      <c r="J180" s="160">
        <v>0</v>
      </c>
      <c r="K180" s="160">
        <v>0</v>
      </c>
      <c r="L180" s="160">
        <v>0</v>
      </c>
    </row>
    <row r="181" spans="1:12" ht="15" customHeight="1">
      <c r="A181" s="98"/>
      <c r="B181" s="30" t="s">
        <v>678</v>
      </c>
      <c r="C181" s="41"/>
      <c r="D181" s="54"/>
      <c r="E181" s="162"/>
      <c r="F181" s="162"/>
      <c r="G181" s="163">
        <f t="shared" si="12"/>
        <v>0</v>
      </c>
      <c r="H181" s="160">
        <f t="shared" si="11"/>
        <v>0</v>
      </c>
      <c r="I181" s="160"/>
      <c r="J181" s="160"/>
      <c r="K181" s="160"/>
      <c r="L181" s="160"/>
    </row>
    <row r="182" spans="1:12" ht="15" customHeight="1">
      <c r="A182" s="98"/>
      <c r="B182" s="30" t="s">
        <v>679</v>
      </c>
      <c r="C182" s="41"/>
      <c r="D182" s="54"/>
      <c r="E182" s="162"/>
      <c r="F182" s="162"/>
      <c r="G182" s="163">
        <f t="shared" si="12"/>
        <v>0</v>
      </c>
      <c r="H182" s="160">
        <f t="shared" si="11"/>
        <v>0</v>
      </c>
      <c r="I182" s="160"/>
      <c r="J182" s="160"/>
      <c r="K182" s="160"/>
      <c r="L182" s="160"/>
    </row>
    <row r="183" spans="1:12" ht="18.75" customHeight="1">
      <c r="A183" s="99"/>
      <c r="B183" s="213" t="s">
        <v>484</v>
      </c>
      <c r="C183" s="213"/>
      <c r="D183" s="213"/>
      <c r="E183" s="213"/>
      <c r="F183" s="213"/>
      <c r="G183" s="213"/>
      <c r="H183" s="213"/>
      <c r="I183" s="213"/>
      <c r="J183" s="213"/>
      <c r="K183" s="213"/>
      <c r="L183" s="213"/>
    </row>
    <row r="184" spans="1:12" ht="18.75" customHeight="1">
      <c r="A184" s="81"/>
      <c r="B184" s="214" t="s">
        <v>485</v>
      </c>
      <c r="C184" s="214"/>
      <c r="D184" s="214"/>
      <c r="E184" s="214"/>
      <c r="F184" s="214"/>
      <c r="G184" s="214"/>
      <c r="H184" s="214"/>
      <c r="I184" s="214"/>
      <c r="J184" s="214"/>
      <c r="K184" s="214"/>
      <c r="L184" s="214"/>
    </row>
    <row r="185" spans="1:12" ht="15.75" customHeight="1">
      <c r="A185" s="165" t="s">
        <v>330</v>
      </c>
      <c r="B185" s="168" t="s">
        <v>557</v>
      </c>
      <c r="C185" s="55"/>
      <c r="D185" s="55"/>
      <c r="E185" s="160"/>
      <c r="F185" s="160"/>
      <c r="G185" s="161"/>
      <c r="H185" s="160"/>
      <c r="I185" s="160">
        <f>SUM(I186:I199)</f>
        <v>0</v>
      </c>
      <c r="J185" s="160">
        <f>SUM(J186:J199)</f>
        <v>0</v>
      </c>
      <c r="K185" s="160">
        <f>SUM(K186:K199)</f>
        <v>0</v>
      </c>
      <c r="L185" s="160">
        <f>SUM(L186:L199)</f>
        <v>0</v>
      </c>
    </row>
    <row r="186" spans="1:12" ht="15" customHeight="1" hidden="1">
      <c r="A186" s="98"/>
      <c r="B186" s="30" t="s">
        <v>666</v>
      </c>
      <c r="C186" s="54"/>
      <c r="D186" s="54"/>
      <c r="E186" s="162"/>
      <c r="F186" s="160"/>
      <c r="G186" s="161"/>
      <c r="H186" s="160"/>
      <c r="I186" s="160"/>
      <c r="J186" s="160"/>
      <c r="K186" s="160"/>
      <c r="L186" s="160"/>
    </row>
    <row r="187" spans="1:12" ht="15" customHeight="1" hidden="1">
      <c r="A187" s="98"/>
      <c r="B187" s="30" t="s">
        <v>667</v>
      </c>
      <c r="C187" s="54"/>
      <c r="D187" s="54"/>
      <c r="E187" s="162"/>
      <c r="F187" s="162"/>
      <c r="G187" s="163"/>
      <c r="H187" s="160"/>
      <c r="I187" s="160"/>
      <c r="J187" s="160"/>
      <c r="K187" s="160"/>
      <c r="L187" s="160"/>
    </row>
    <row r="188" spans="1:12" ht="15" customHeight="1" hidden="1">
      <c r="A188" s="98"/>
      <c r="B188" s="30" t="s">
        <v>668</v>
      </c>
      <c r="C188" s="54"/>
      <c r="D188" s="54"/>
      <c r="E188" s="162"/>
      <c r="F188" s="162"/>
      <c r="G188" s="163"/>
      <c r="H188" s="160"/>
      <c r="I188" s="160"/>
      <c r="J188" s="160"/>
      <c r="K188" s="160"/>
      <c r="L188" s="160"/>
    </row>
    <row r="189" spans="1:12" ht="15" customHeight="1" hidden="1">
      <c r="A189" s="98"/>
      <c r="B189" s="30" t="s">
        <v>669</v>
      </c>
      <c r="C189" s="54"/>
      <c r="D189" s="54"/>
      <c r="E189" s="162"/>
      <c r="F189" s="162"/>
      <c r="G189" s="163"/>
      <c r="H189" s="160"/>
      <c r="I189" s="160"/>
      <c r="J189" s="160"/>
      <c r="K189" s="160"/>
      <c r="L189" s="160"/>
    </row>
    <row r="190" spans="1:12" ht="15" customHeight="1" hidden="1">
      <c r="A190" s="98"/>
      <c r="B190" s="30" t="s">
        <v>670</v>
      </c>
      <c r="C190" s="54"/>
      <c r="D190" s="54"/>
      <c r="E190" s="162"/>
      <c r="F190" s="162"/>
      <c r="G190" s="163"/>
      <c r="H190" s="160"/>
      <c r="I190" s="160"/>
      <c r="J190" s="160"/>
      <c r="K190" s="160"/>
      <c r="L190" s="160"/>
    </row>
    <row r="191" spans="1:12" ht="15" customHeight="1" hidden="1">
      <c r="A191" s="98"/>
      <c r="B191" s="30" t="s">
        <v>671</v>
      </c>
      <c r="C191" s="54"/>
      <c r="D191" s="54"/>
      <c r="E191" s="162"/>
      <c r="F191" s="162"/>
      <c r="G191" s="163"/>
      <c r="H191" s="160"/>
      <c r="I191" s="160"/>
      <c r="J191" s="160"/>
      <c r="K191" s="160"/>
      <c r="L191" s="160"/>
    </row>
    <row r="192" spans="1:12" ht="15" customHeight="1" hidden="1">
      <c r="A192" s="98"/>
      <c r="B192" s="30" t="s">
        <v>672</v>
      </c>
      <c r="C192" s="41"/>
      <c r="D192" s="54"/>
      <c r="E192" s="162"/>
      <c r="F192" s="162"/>
      <c r="G192" s="163"/>
      <c r="H192" s="160"/>
      <c r="I192" s="160"/>
      <c r="J192" s="160"/>
      <c r="K192" s="160"/>
      <c r="L192" s="160"/>
    </row>
    <row r="193" spans="1:12" ht="15" customHeight="1" hidden="1">
      <c r="A193" s="98"/>
      <c r="B193" s="30" t="s">
        <v>673</v>
      </c>
      <c r="C193" s="41"/>
      <c r="D193" s="54"/>
      <c r="E193" s="162"/>
      <c r="F193" s="162"/>
      <c r="G193" s="163"/>
      <c r="H193" s="160"/>
      <c r="I193" s="160"/>
      <c r="J193" s="160"/>
      <c r="K193" s="160"/>
      <c r="L193" s="160"/>
    </row>
    <row r="194" spans="1:12" ht="15" customHeight="1" hidden="1">
      <c r="A194" s="98"/>
      <c r="B194" s="30" t="s">
        <v>674</v>
      </c>
      <c r="C194" s="41"/>
      <c r="D194" s="54"/>
      <c r="E194" s="162"/>
      <c r="F194" s="162"/>
      <c r="G194" s="163"/>
      <c r="H194" s="160"/>
      <c r="I194" s="160"/>
      <c r="J194" s="160"/>
      <c r="K194" s="160"/>
      <c r="L194" s="160"/>
    </row>
    <row r="195" spans="1:12" ht="15" customHeight="1" hidden="1">
      <c r="A195" s="98"/>
      <c r="B195" s="30" t="s">
        <v>675</v>
      </c>
      <c r="C195" s="41"/>
      <c r="D195" s="54"/>
      <c r="E195" s="162"/>
      <c r="F195" s="162"/>
      <c r="G195" s="163">
        <f>G194-H194</f>
        <v>0</v>
      </c>
      <c r="H195" s="160">
        <f>I195+J195+K195+L195</f>
        <v>0</v>
      </c>
      <c r="I195" s="160">
        <v>0</v>
      </c>
      <c r="J195" s="160">
        <v>0</v>
      </c>
      <c r="K195" s="160">
        <v>0</v>
      </c>
      <c r="L195" s="160">
        <v>0</v>
      </c>
    </row>
    <row r="196" spans="1:12" ht="15" customHeight="1" hidden="1">
      <c r="A196" s="98"/>
      <c r="B196" s="30" t="s">
        <v>676</v>
      </c>
      <c r="C196" s="41"/>
      <c r="D196" s="54"/>
      <c r="E196" s="162"/>
      <c r="F196" s="162"/>
      <c r="G196" s="163">
        <f>G195-H195</f>
        <v>0</v>
      </c>
      <c r="H196" s="160">
        <f>I196+J196+K196+L196</f>
        <v>0</v>
      </c>
      <c r="I196" s="160"/>
      <c r="J196" s="160"/>
      <c r="K196" s="160"/>
      <c r="L196" s="160"/>
    </row>
    <row r="197" spans="1:12" ht="15" customHeight="1" hidden="1">
      <c r="A197" s="98"/>
      <c r="B197" s="30" t="s">
        <v>677</v>
      </c>
      <c r="C197" s="41"/>
      <c r="D197" s="54"/>
      <c r="E197" s="162"/>
      <c r="F197" s="162"/>
      <c r="G197" s="163">
        <f>G196-H196</f>
        <v>0</v>
      </c>
      <c r="H197" s="160">
        <f>I197+J197+K197+L197</f>
        <v>0</v>
      </c>
      <c r="I197" s="160">
        <v>0</v>
      </c>
      <c r="J197" s="160">
        <v>0</v>
      </c>
      <c r="K197" s="160">
        <v>0</v>
      </c>
      <c r="L197" s="160">
        <v>0</v>
      </c>
    </row>
    <row r="198" spans="1:12" ht="15" customHeight="1" hidden="1">
      <c r="A198" s="98"/>
      <c r="B198" s="30" t="s">
        <v>678</v>
      </c>
      <c r="C198" s="41"/>
      <c r="D198" s="54"/>
      <c r="E198" s="162"/>
      <c r="F198" s="162"/>
      <c r="G198" s="163">
        <f>G197-H197</f>
        <v>0</v>
      </c>
      <c r="H198" s="160">
        <f>I198+J198+K198+L198</f>
        <v>0</v>
      </c>
      <c r="I198" s="160"/>
      <c r="J198" s="160"/>
      <c r="K198" s="160"/>
      <c r="L198" s="160"/>
    </row>
    <row r="199" spans="1:12" ht="15" customHeight="1" hidden="1">
      <c r="A199" s="98"/>
      <c r="B199" s="30" t="s">
        <v>679</v>
      </c>
      <c r="C199" s="41"/>
      <c r="D199" s="54"/>
      <c r="E199" s="162"/>
      <c r="F199" s="162"/>
      <c r="G199" s="163">
        <f>G198-H198</f>
        <v>0</v>
      </c>
      <c r="H199" s="160">
        <f>I199+J199+K199+L199</f>
        <v>0</v>
      </c>
      <c r="I199" s="160"/>
      <c r="J199" s="160"/>
      <c r="K199" s="160"/>
      <c r="L199" s="160"/>
    </row>
    <row r="200" spans="1:12" ht="46.5" customHeight="1">
      <c r="A200" s="81" t="s">
        <v>117</v>
      </c>
      <c r="B200" s="26" t="s">
        <v>106</v>
      </c>
      <c r="C200" s="55" t="s">
        <v>535</v>
      </c>
      <c r="D200" s="55" t="s">
        <v>681</v>
      </c>
      <c r="E200" s="160">
        <v>30274.8</v>
      </c>
      <c r="F200" s="160"/>
      <c r="G200" s="161"/>
      <c r="H200" s="160">
        <f aca="true" t="shared" si="13" ref="H200:H214">I200+J200+K200+L200</f>
        <v>138827.3</v>
      </c>
      <c r="I200" s="160">
        <f>SUM(I201:I214)</f>
        <v>138827.3</v>
      </c>
      <c r="J200" s="160">
        <f>SUM(J201:J214)</f>
        <v>0</v>
      </c>
      <c r="K200" s="160">
        <f>SUM(K201:K214)</f>
        <v>0</v>
      </c>
      <c r="L200" s="160">
        <f>SUM(L201:L214)</f>
        <v>0</v>
      </c>
    </row>
    <row r="201" spans="1:12" ht="15" customHeight="1">
      <c r="A201" s="98"/>
      <c r="B201" s="30" t="s">
        <v>666</v>
      </c>
      <c r="C201" s="54"/>
      <c r="D201" s="54"/>
      <c r="E201" s="162"/>
      <c r="F201" s="160">
        <v>30274.8</v>
      </c>
      <c r="G201" s="161">
        <v>138827.3</v>
      </c>
      <c r="H201" s="160">
        <f t="shared" si="13"/>
        <v>0</v>
      </c>
      <c r="I201" s="160">
        <v>0</v>
      </c>
      <c r="J201" s="160">
        <v>0</v>
      </c>
      <c r="K201" s="160">
        <v>0</v>
      </c>
      <c r="L201" s="160">
        <v>0</v>
      </c>
    </row>
    <row r="202" spans="1:12" ht="15" customHeight="1">
      <c r="A202" s="98"/>
      <c r="B202" s="30" t="s">
        <v>667</v>
      </c>
      <c r="C202" s="54"/>
      <c r="D202" s="54"/>
      <c r="E202" s="162"/>
      <c r="F202" s="162"/>
      <c r="G202" s="163">
        <f aca="true" t="shared" si="14" ref="G202:G214">G201-H201</f>
        <v>138827.3</v>
      </c>
      <c r="H202" s="160">
        <f t="shared" si="13"/>
        <v>804.4</v>
      </c>
      <c r="I202" s="160">
        <v>804.4</v>
      </c>
      <c r="J202" s="160">
        <v>0</v>
      </c>
      <c r="K202" s="160">
        <v>0</v>
      </c>
      <c r="L202" s="160">
        <v>0</v>
      </c>
    </row>
    <row r="203" spans="1:12" ht="15" customHeight="1">
      <c r="A203" s="98"/>
      <c r="B203" s="30" t="s">
        <v>668</v>
      </c>
      <c r="C203" s="54"/>
      <c r="D203" s="54"/>
      <c r="E203" s="162"/>
      <c r="F203" s="162"/>
      <c r="G203" s="163">
        <f t="shared" si="14"/>
        <v>138022.9</v>
      </c>
      <c r="H203" s="160">
        <f t="shared" si="13"/>
        <v>43114.8</v>
      </c>
      <c r="I203" s="160">
        <v>43114.8</v>
      </c>
      <c r="J203" s="160">
        <v>0</v>
      </c>
      <c r="K203" s="160">
        <v>0</v>
      </c>
      <c r="L203" s="160">
        <v>0</v>
      </c>
    </row>
    <row r="204" spans="1:12" ht="15" customHeight="1">
      <c r="A204" s="98"/>
      <c r="B204" s="30" t="s">
        <v>669</v>
      </c>
      <c r="C204" s="54"/>
      <c r="D204" s="54"/>
      <c r="E204" s="162"/>
      <c r="F204" s="162"/>
      <c r="G204" s="163">
        <f t="shared" si="14"/>
        <v>94908.09999999999</v>
      </c>
      <c r="H204" s="160">
        <f t="shared" si="13"/>
        <v>45960.3</v>
      </c>
      <c r="I204" s="160">
        <v>45960.3</v>
      </c>
      <c r="J204" s="160">
        <v>0</v>
      </c>
      <c r="K204" s="160">
        <v>0</v>
      </c>
      <c r="L204" s="160">
        <v>0</v>
      </c>
    </row>
    <row r="205" spans="1:12" ht="15" customHeight="1">
      <c r="A205" s="98"/>
      <c r="B205" s="30" t="s">
        <v>670</v>
      </c>
      <c r="C205" s="54"/>
      <c r="D205" s="54"/>
      <c r="E205" s="162"/>
      <c r="F205" s="162"/>
      <c r="G205" s="163">
        <f t="shared" si="14"/>
        <v>48947.79999999999</v>
      </c>
      <c r="H205" s="160">
        <f t="shared" si="13"/>
        <v>48947.8</v>
      </c>
      <c r="I205" s="160">
        <v>48947.8</v>
      </c>
      <c r="J205" s="160">
        <v>0</v>
      </c>
      <c r="K205" s="160">
        <v>0</v>
      </c>
      <c r="L205" s="160">
        <v>0</v>
      </c>
    </row>
    <row r="206" spans="1:12" ht="15" customHeight="1">
      <c r="A206" s="98"/>
      <c r="B206" s="30" t="s">
        <v>671</v>
      </c>
      <c r="C206" s="54"/>
      <c r="D206" s="54"/>
      <c r="E206" s="162"/>
      <c r="F206" s="162"/>
      <c r="G206" s="163">
        <f t="shared" si="14"/>
        <v>0</v>
      </c>
      <c r="H206" s="160">
        <f t="shared" si="13"/>
        <v>0</v>
      </c>
      <c r="I206" s="160">
        <v>0</v>
      </c>
      <c r="J206" s="160">
        <v>0</v>
      </c>
      <c r="K206" s="160">
        <v>0</v>
      </c>
      <c r="L206" s="160">
        <v>0</v>
      </c>
    </row>
    <row r="207" spans="1:12" ht="15" customHeight="1">
      <c r="A207" s="98"/>
      <c r="B207" s="30" t="s">
        <v>672</v>
      </c>
      <c r="C207" s="41"/>
      <c r="D207" s="54"/>
      <c r="E207" s="162"/>
      <c r="F207" s="162"/>
      <c r="G207" s="163">
        <f t="shared" si="14"/>
        <v>0</v>
      </c>
      <c r="H207" s="160">
        <f t="shared" si="13"/>
        <v>0</v>
      </c>
      <c r="I207" s="160">
        <v>0</v>
      </c>
      <c r="J207" s="160">
        <v>0</v>
      </c>
      <c r="K207" s="160">
        <v>0</v>
      </c>
      <c r="L207" s="160">
        <v>0</v>
      </c>
    </row>
    <row r="208" spans="1:12" ht="15" customHeight="1">
      <c r="A208" s="98"/>
      <c r="B208" s="30" t="s">
        <v>673</v>
      </c>
      <c r="C208" s="41"/>
      <c r="D208" s="54"/>
      <c r="E208" s="162"/>
      <c r="F208" s="162"/>
      <c r="G208" s="163">
        <f t="shared" si="14"/>
        <v>0</v>
      </c>
      <c r="H208" s="160">
        <f t="shared" si="13"/>
        <v>0</v>
      </c>
      <c r="I208" s="160">
        <v>0</v>
      </c>
      <c r="J208" s="160">
        <v>0</v>
      </c>
      <c r="K208" s="160">
        <v>0</v>
      </c>
      <c r="L208" s="160">
        <v>0</v>
      </c>
    </row>
    <row r="209" spans="1:12" ht="15" customHeight="1">
      <c r="A209" s="98"/>
      <c r="B209" s="30" t="s">
        <v>674</v>
      </c>
      <c r="C209" s="41"/>
      <c r="D209" s="54"/>
      <c r="E209" s="162"/>
      <c r="F209" s="162"/>
      <c r="G209" s="163">
        <f t="shared" si="14"/>
        <v>0</v>
      </c>
      <c r="H209" s="160">
        <f t="shared" si="13"/>
        <v>0</v>
      </c>
      <c r="I209" s="160">
        <v>0</v>
      </c>
      <c r="J209" s="160">
        <v>0</v>
      </c>
      <c r="K209" s="160">
        <v>0</v>
      </c>
      <c r="L209" s="160">
        <v>0</v>
      </c>
    </row>
    <row r="210" spans="1:12" ht="15" customHeight="1">
      <c r="A210" s="98"/>
      <c r="B210" s="30" t="s">
        <v>675</v>
      </c>
      <c r="C210" s="41"/>
      <c r="D210" s="54"/>
      <c r="E210" s="162"/>
      <c r="F210" s="162"/>
      <c r="G210" s="163">
        <f t="shared" si="14"/>
        <v>0</v>
      </c>
      <c r="H210" s="160">
        <f t="shared" si="13"/>
        <v>0</v>
      </c>
      <c r="I210" s="160">
        <v>0</v>
      </c>
      <c r="J210" s="160">
        <v>0</v>
      </c>
      <c r="K210" s="160">
        <v>0</v>
      </c>
      <c r="L210" s="160">
        <v>0</v>
      </c>
    </row>
    <row r="211" spans="1:12" ht="15" customHeight="1">
      <c r="A211" s="98"/>
      <c r="B211" s="30" t="s">
        <v>676</v>
      </c>
      <c r="C211" s="41"/>
      <c r="D211" s="54"/>
      <c r="E211" s="162"/>
      <c r="F211" s="162"/>
      <c r="G211" s="163">
        <f t="shared" si="14"/>
        <v>0</v>
      </c>
      <c r="H211" s="160">
        <f t="shared" si="13"/>
        <v>0</v>
      </c>
      <c r="I211" s="160"/>
      <c r="J211" s="160"/>
      <c r="K211" s="160"/>
      <c r="L211" s="160"/>
    </row>
    <row r="212" spans="1:12" ht="15" customHeight="1">
      <c r="A212" s="98"/>
      <c r="B212" s="30" t="s">
        <v>677</v>
      </c>
      <c r="C212" s="41"/>
      <c r="D212" s="54"/>
      <c r="E212" s="162"/>
      <c r="F212" s="162"/>
      <c r="G212" s="163">
        <f t="shared" si="14"/>
        <v>0</v>
      </c>
      <c r="H212" s="160">
        <f t="shared" si="13"/>
        <v>0</v>
      </c>
      <c r="I212" s="160">
        <v>0</v>
      </c>
      <c r="J212" s="160">
        <v>0</v>
      </c>
      <c r="K212" s="160">
        <v>0</v>
      </c>
      <c r="L212" s="160">
        <v>0</v>
      </c>
    </row>
    <row r="213" spans="1:12" ht="15" customHeight="1">
      <c r="A213" s="98"/>
      <c r="B213" s="30" t="s">
        <v>678</v>
      </c>
      <c r="C213" s="41"/>
      <c r="D213" s="54"/>
      <c r="E213" s="162"/>
      <c r="F213" s="162"/>
      <c r="G213" s="163">
        <f t="shared" si="14"/>
        <v>0</v>
      </c>
      <c r="H213" s="160">
        <f t="shared" si="13"/>
        <v>0</v>
      </c>
      <c r="I213" s="160"/>
      <c r="J213" s="160"/>
      <c r="K213" s="160"/>
      <c r="L213" s="160"/>
    </row>
    <row r="214" spans="1:12" ht="15" customHeight="1">
      <c r="A214" s="98"/>
      <c r="B214" s="30" t="s">
        <v>679</v>
      </c>
      <c r="C214" s="41"/>
      <c r="D214" s="54"/>
      <c r="E214" s="162"/>
      <c r="F214" s="162"/>
      <c r="G214" s="163">
        <f t="shared" si="14"/>
        <v>0</v>
      </c>
      <c r="H214" s="160">
        <f t="shared" si="13"/>
        <v>0</v>
      </c>
      <c r="I214" s="160"/>
      <c r="J214" s="160"/>
      <c r="K214" s="160"/>
      <c r="L214" s="160"/>
    </row>
    <row r="215" spans="1:12" ht="18.75" customHeight="1">
      <c r="A215" s="41"/>
      <c r="B215" s="213" t="s">
        <v>486</v>
      </c>
      <c r="C215" s="213"/>
      <c r="D215" s="213"/>
      <c r="E215" s="213"/>
      <c r="F215" s="213"/>
      <c r="G215" s="213"/>
      <c r="H215" s="213"/>
      <c r="I215" s="213"/>
      <c r="J215" s="213"/>
      <c r="K215" s="213"/>
      <c r="L215" s="213"/>
    </row>
    <row r="216" spans="1:12" ht="33" customHeight="1">
      <c r="A216" s="81" t="s">
        <v>210</v>
      </c>
      <c r="B216" s="26" t="s">
        <v>97</v>
      </c>
      <c r="C216" s="55" t="s">
        <v>487</v>
      </c>
      <c r="D216" s="55" t="s">
        <v>693</v>
      </c>
      <c r="E216" s="160">
        <v>81509.1</v>
      </c>
      <c r="F216" s="160"/>
      <c r="G216" s="161"/>
      <c r="H216" s="160">
        <f aca="true" t="shared" si="15" ref="H216:H300">I216+J216+K216+L216</f>
        <v>629991.8999999999</v>
      </c>
      <c r="I216" s="160">
        <f>SUM(I217:I230)</f>
        <v>68016.7</v>
      </c>
      <c r="J216" s="160">
        <f>SUM(J217:J230)</f>
        <v>0</v>
      </c>
      <c r="K216" s="160">
        <f>SUM(K217:K230)</f>
        <v>561975.2</v>
      </c>
      <c r="L216" s="160">
        <f>SUM(L217:L230)</f>
        <v>0</v>
      </c>
    </row>
    <row r="217" spans="1:12" ht="15" customHeight="1">
      <c r="A217" s="98"/>
      <c r="B217" s="30" t="s">
        <v>666</v>
      </c>
      <c r="C217" s="54"/>
      <c r="D217" s="54"/>
      <c r="E217" s="162"/>
      <c r="F217" s="160">
        <v>81509.1</v>
      </c>
      <c r="G217" s="161">
        <v>629991.9</v>
      </c>
      <c r="H217" s="160">
        <f t="shared" si="15"/>
        <v>5647</v>
      </c>
      <c r="I217" s="160">
        <f>+'Прил 3(сформированное)'!D1698</f>
        <v>5647</v>
      </c>
      <c r="J217" s="160">
        <f>+'Прил 3(сформированное)'!E1698</f>
        <v>0</v>
      </c>
      <c r="K217" s="160">
        <f>+'Прил 3(сформированное)'!F1698</f>
        <v>0</v>
      </c>
      <c r="L217" s="160">
        <f>+'Прил 3(сформированное)'!G1698</f>
        <v>0</v>
      </c>
    </row>
    <row r="218" spans="1:12" ht="15" customHeight="1">
      <c r="A218" s="98"/>
      <c r="B218" s="30" t="s">
        <v>667</v>
      </c>
      <c r="C218" s="54"/>
      <c r="D218" s="54"/>
      <c r="E218" s="162"/>
      <c r="F218" s="162"/>
      <c r="G218" s="163">
        <f>G217-H217</f>
        <v>624344.9</v>
      </c>
      <c r="H218" s="160">
        <f t="shared" si="15"/>
        <v>32506.699999999997</v>
      </c>
      <c r="I218" s="160">
        <f>+'Прил 3(сформированное)'!D1699</f>
        <v>32326.1</v>
      </c>
      <c r="J218" s="160">
        <f>+'Прил 3(сформированное)'!E1699</f>
        <v>0</v>
      </c>
      <c r="K218" s="160">
        <f>+'Прил 3(сформированное)'!F1699</f>
        <v>180.6</v>
      </c>
      <c r="L218" s="160">
        <f>+'Прил 3(сформированное)'!G1699</f>
        <v>0</v>
      </c>
    </row>
    <row r="219" spans="1:12" ht="15" customHeight="1">
      <c r="A219" s="98"/>
      <c r="B219" s="30" t="s">
        <v>668</v>
      </c>
      <c r="C219" s="54"/>
      <c r="D219" s="54"/>
      <c r="E219" s="162"/>
      <c r="F219" s="162"/>
      <c r="G219" s="163">
        <f aca="true" t="shared" si="16" ref="G219:G230">G218-H218</f>
        <v>591838.2000000001</v>
      </c>
      <c r="H219" s="160">
        <f t="shared" si="15"/>
        <v>9800.6</v>
      </c>
      <c r="I219" s="160">
        <f>+'Прил 3(сформированное)'!D1700</f>
        <v>9280.6</v>
      </c>
      <c r="J219" s="160">
        <f>+'Прил 3(сформированное)'!E1700</f>
        <v>0</v>
      </c>
      <c r="K219" s="160">
        <f>+'Прил 3(сформированное)'!F1700</f>
        <v>520</v>
      </c>
      <c r="L219" s="160">
        <f>+'Прил 3(сформированное)'!G1700</f>
        <v>0</v>
      </c>
    </row>
    <row r="220" spans="1:12" ht="15" customHeight="1">
      <c r="A220" s="98"/>
      <c r="B220" s="30" t="s">
        <v>669</v>
      </c>
      <c r="C220" s="54"/>
      <c r="D220" s="54"/>
      <c r="E220" s="162"/>
      <c r="F220" s="162"/>
      <c r="G220" s="163">
        <f t="shared" si="16"/>
        <v>582037.6000000001</v>
      </c>
      <c r="H220" s="160">
        <f t="shared" si="15"/>
        <v>20763</v>
      </c>
      <c r="I220" s="160">
        <f>+'Прил 3(сформированное)'!D1701</f>
        <v>20763</v>
      </c>
      <c r="J220" s="160">
        <f>+'Прил 3(сформированное)'!E1701</f>
        <v>0</v>
      </c>
      <c r="K220" s="160">
        <f>+'Прил 3(сформированное)'!F1701</f>
        <v>0</v>
      </c>
      <c r="L220" s="160">
        <f>+'Прил 3(сформированное)'!G1701</f>
        <v>0</v>
      </c>
    </row>
    <row r="221" spans="1:12" ht="15" customHeight="1">
      <c r="A221" s="98"/>
      <c r="B221" s="30" t="s">
        <v>670</v>
      </c>
      <c r="C221" s="54"/>
      <c r="D221" s="54"/>
      <c r="E221" s="162"/>
      <c r="F221" s="162"/>
      <c r="G221" s="163">
        <f t="shared" si="16"/>
        <v>561274.6000000001</v>
      </c>
      <c r="H221" s="160">
        <f t="shared" si="15"/>
        <v>0</v>
      </c>
      <c r="I221" s="160">
        <f>+'Прил 3(сформированное)'!D1702</f>
        <v>0</v>
      </c>
      <c r="J221" s="160">
        <f>+'Прил 3(сформированное)'!E1702</f>
        <v>0</v>
      </c>
      <c r="K221" s="160">
        <f>+'Прил 3(сформированное)'!F1702</f>
        <v>0</v>
      </c>
      <c r="L221" s="160">
        <f>+'Прил 3(сформированное)'!G1702</f>
        <v>0</v>
      </c>
    </row>
    <row r="222" spans="1:12" ht="15" customHeight="1">
      <c r="A222" s="98"/>
      <c r="B222" s="30" t="s">
        <v>671</v>
      </c>
      <c r="C222" s="54"/>
      <c r="D222" s="54"/>
      <c r="E222" s="162"/>
      <c r="F222" s="162"/>
      <c r="G222" s="163">
        <f t="shared" si="16"/>
        <v>561274.6000000001</v>
      </c>
      <c r="H222" s="160">
        <f t="shared" si="15"/>
        <v>0</v>
      </c>
      <c r="I222" s="160">
        <f>+'Прил 3(сформированное)'!D1703</f>
        <v>0</v>
      </c>
      <c r="J222" s="160">
        <f>+'Прил 3(сформированное)'!E1703</f>
        <v>0</v>
      </c>
      <c r="K222" s="160">
        <f>+'Прил 3(сформированное)'!F1703</f>
        <v>0</v>
      </c>
      <c r="L222" s="160">
        <f>+'Прил 3(сформированное)'!G1703</f>
        <v>0</v>
      </c>
    </row>
    <row r="223" spans="1:12" ht="15" customHeight="1">
      <c r="A223" s="98"/>
      <c r="B223" s="30" t="s">
        <v>672</v>
      </c>
      <c r="C223" s="41"/>
      <c r="D223" s="54"/>
      <c r="E223" s="162"/>
      <c r="F223" s="162"/>
      <c r="G223" s="163">
        <f t="shared" si="16"/>
        <v>561274.6000000001</v>
      </c>
      <c r="H223" s="160">
        <f t="shared" si="15"/>
        <v>20560</v>
      </c>
      <c r="I223" s="160">
        <f>+'Прил 3(сформированное)'!D1704</f>
        <v>0</v>
      </c>
      <c r="J223" s="160">
        <f>+'Прил 3(сформированное)'!E1704</f>
        <v>0</v>
      </c>
      <c r="K223" s="160">
        <f>+'Прил 3(сформированное)'!F1704</f>
        <v>20560</v>
      </c>
      <c r="L223" s="160">
        <f>+'Прил 3(сформированное)'!G1704</f>
        <v>0</v>
      </c>
    </row>
    <row r="224" spans="1:12" ht="15" customHeight="1">
      <c r="A224" s="98"/>
      <c r="B224" s="30" t="s">
        <v>673</v>
      </c>
      <c r="C224" s="41"/>
      <c r="D224" s="54"/>
      <c r="E224" s="162"/>
      <c r="F224" s="162"/>
      <c r="G224" s="163">
        <f t="shared" si="16"/>
        <v>540714.6000000001</v>
      </c>
      <c r="H224" s="160">
        <f t="shared" si="15"/>
        <v>87966</v>
      </c>
      <c r="I224" s="160">
        <f>+'Прил 3(сформированное)'!D1705</f>
        <v>0</v>
      </c>
      <c r="J224" s="160">
        <f>+'Прил 3(сформированное)'!E1705</f>
        <v>0</v>
      </c>
      <c r="K224" s="160">
        <f>+'Прил 3(сформированное)'!F1705</f>
        <v>87966</v>
      </c>
      <c r="L224" s="160">
        <f>+'Прил 3(сформированное)'!G1705</f>
        <v>0</v>
      </c>
    </row>
    <row r="225" spans="1:12" ht="15" customHeight="1">
      <c r="A225" s="98"/>
      <c r="B225" s="30" t="s">
        <v>674</v>
      </c>
      <c r="C225" s="41"/>
      <c r="D225" s="54"/>
      <c r="E225" s="162"/>
      <c r="F225" s="162"/>
      <c r="G225" s="163">
        <f t="shared" si="16"/>
        <v>452748.6000000001</v>
      </c>
      <c r="H225" s="160">
        <f t="shared" si="15"/>
        <v>54206.5</v>
      </c>
      <c r="I225" s="160">
        <f>+'Прил 3(сформированное)'!D1706</f>
        <v>0</v>
      </c>
      <c r="J225" s="160">
        <f>+'Прил 3(сформированное)'!E1706</f>
        <v>0</v>
      </c>
      <c r="K225" s="160">
        <f>+'Прил 3(сформированное)'!F1706</f>
        <v>54206.5</v>
      </c>
      <c r="L225" s="160">
        <f>+'Прил 3(сформированное)'!G1706</f>
        <v>0</v>
      </c>
    </row>
    <row r="226" spans="1:12" ht="15" customHeight="1">
      <c r="A226" s="98"/>
      <c r="B226" s="30" t="s">
        <v>675</v>
      </c>
      <c r="C226" s="41"/>
      <c r="D226" s="54"/>
      <c r="E226" s="162"/>
      <c r="F226" s="162"/>
      <c r="G226" s="163">
        <f t="shared" si="16"/>
        <v>398542.1000000001</v>
      </c>
      <c r="H226" s="160">
        <f t="shared" si="15"/>
        <v>56608</v>
      </c>
      <c r="I226" s="160">
        <f>+'Прил 3(сформированное)'!D1707</f>
        <v>0</v>
      </c>
      <c r="J226" s="160">
        <f>+'Прил 3(сформированное)'!E1707</f>
        <v>0</v>
      </c>
      <c r="K226" s="160">
        <f>+'Прил 3(сформированное)'!F1707</f>
        <v>56608</v>
      </c>
      <c r="L226" s="160">
        <f>+'Прил 3(сформированное)'!G1707</f>
        <v>0</v>
      </c>
    </row>
    <row r="227" spans="1:12" ht="15" customHeight="1">
      <c r="A227" s="98"/>
      <c r="B227" s="30" t="s">
        <v>676</v>
      </c>
      <c r="C227" s="41"/>
      <c r="D227" s="54"/>
      <c r="E227" s="162"/>
      <c r="F227" s="162"/>
      <c r="G227" s="163">
        <f t="shared" si="16"/>
        <v>341934.1000000001</v>
      </c>
      <c r="H227" s="160">
        <f t="shared" si="15"/>
        <v>57337</v>
      </c>
      <c r="I227" s="160">
        <f>+'Прил 3(сформированное)'!D1708</f>
        <v>0</v>
      </c>
      <c r="J227" s="160">
        <f>+'Прил 3(сформированное)'!E1708</f>
        <v>0</v>
      </c>
      <c r="K227" s="160">
        <f>+'Прил 3(сформированное)'!F1708</f>
        <v>57337</v>
      </c>
      <c r="L227" s="160">
        <f>+'Прил 3(сформированное)'!G1708</f>
        <v>0</v>
      </c>
    </row>
    <row r="228" spans="1:12" ht="15" customHeight="1">
      <c r="A228" s="98"/>
      <c r="B228" s="30" t="s">
        <v>677</v>
      </c>
      <c r="C228" s="41"/>
      <c r="D228" s="54"/>
      <c r="E228" s="162"/>
      <c r="F228" s="162"/>
      <c r="G228" s="163">
        <f t="shared" si="16"/>
        <v>284597.1000000001</v>
      </c>
      <c r="H228" s="160">
        <f t="shared" si="15"/>
        <v>57337</v>
      </c>
      <c r="I228" s="160">
        <f>+'Прил 3(сформированное)'!D1709</f>
        <v>0</v>
      </c>
      <c r="J228" s="160">
        <f>+'Прил 3(сформированное)'!E1709</f>
        <v>0</v>
      </c>
      <c r="K228" s="160">
        <f>+'Прил 3(сформированное)'!F1709</f>
        <v>57337</v>
      </c>
      <c r="L228" s="160">
        <f>+'Прил 3(сформированное)'!G1709</f>
        <v>0</v>
      </c>
    </row>
    <row r="229" spans="1:12" ht="15" customHeight="1">
      <c r="A229" s="98"/>
      <c r="B229" s="30" t="s">
        <v>678</v>
      </c>
      <c r="C229" s="41"/>
      <c r="D229" s="54"/>
      <c r="E229" s="162"/>
      <c r="F229" s="162"/>
      <c r="G229" s="163">
        <f t="shared" si="16"/>
        <v>227260.1000000001</v>
      </c>
      <c r="H229" s="160">
        <f t="shared" si="15"/>
        <v>227260.1</v>
      </c>
      <c r="I229" s="160">
        <f>+'Прил 3(сформированное)'!D1710</f>
        <v>0</v>
      </c>
      <c r="J229" s="160">
        <f>+'Прил 3(сформированное)'!E1710</f>
        <v>0</v>
      </c>
      <c r="K229" s="160">
        <f>+'Прил 3(сформированное)'!F1710</f>
        <v>227260.1</v>
      </c>
      <c r="L229" s="160">
        <f>+'Прил 3(сформированное)'!G1710</f>
        <v>0</v>
      </c>
    </row>
    <row r="230" spans="1:12" ht="15" customHeight="1">
      <c r="A230" s="98"/>
      <c r="B230" s="30" t="s">
        <v>679</v>
      </c>
      <c r="C230" s="41"/>
      <c r="D230" s="54"/>
      <c r="E230" s="162"/>
      <c r="F230" s="162"/>
      <c r="G230" s="163">
        <f t="shared" si="16"/>
        <v>0</v>
      </c>
      <c r="H230" s="160">
        <f t="shared" si="15"/>
        <v>0</v>
      </c>
      <c r="I230" s="160">
        <f>+'Прил 3(сформированное)'!D1711</f>
        <v>0</v>
      </c>
      <c r="J230" s="160">
        <f>+'Прил 3(сформированное)'!E1711</f>
        <v>0</v>
      </c>
      <c r="K230" s="160">
        <f>+'Прил 3(сформированное)'!F1711</f>
        <v>0</v>
      </c>
      <c r="L230" s="160">
        <f>+'Прил 3(сформированное)'!G1711</f>
        <v>0</v>
      </c>
    </row>
    <row r="231" spans="1:12" ht="47.25" customHeight="1">
      <c r="A231" s="81" t="s">
        <v>255</v>
      </c>
      <c r="B231" s="26" t="s">
        <v>118</v>
      </c>
      <c r="C231" s="55" t="s">
        <v>540</v>
      </c>
      <c r="D231" s="55" t="s">
        <v>682</v>
      </c>
      <c r="E231" s="160">
        <v>37966.7</v>
      </c>
      <c r="F231" s="160"/>
      <c r="G231" s="161"/>
      <c r="H231" s="160">
        <f t="shared" si="15"/>
        <v>219768.59999999998</v>
      </c>
      <c r="I231" s="160">
        <f>SUM(I232:I245)</f>
        <v>167496.3</v>
      </c>
      <c r="J231" s="160">
        <f>SUM(J232:J245)</f>
        <v>0</v>
      </c>
      <c r="K231" s="160">
        <f>SUM(K232:K245)</f>
        <v>52272.3</v>
      </c>
      <c r="L231" s="160">
        <f>SUM(L232:L245)</f>
        <v>0</v>
      </c>
    </row>
    <row r="232" spans="1:12" ht="15" customHeight="1">
      <c r="A232" s="98"/>
      <c r="B232" s="30" t="s">
        <v>666</v>
      </c>
      <c r="C232" s="54"/>
      <c r="D232" s="54"/>
      <c r="E232" s="162"/>
      <c r="F232" s="160">
        <v>37966.7</v>
      </c>
      <c r="G232" s="161">
        <v>219768.6</v>
      </c>
      <c r="H232" s="160">
        <f t="shared" si="15"/>
        <v>3498</v>
      </c>
      <c r="I232" s="160">
        <v>0</v>
      </c>
      <c r="J232" s="160">
        <v>0</v>
      </c>
      <c r="K232" s="160">
        <v>3498</v>
      </c>
      <c r="L232" s="160">
        <v>0</v>
      </c>
    </row>
    <row r="233" spans="1:12" ht="15" customHeight="1">
      <c r="A233" s="98"/>
      <c r="B233" s="30" t="s">
        <v>667</v>
      </c>
      <c r="C233" s="54"/>
      <c r="D233" s="54"/>
      <c r="E233" s="162"/>
      <c r="F233" s="162"/>
      <c r="G233" s="163">
        <f>G232-H232</f>
        <v>216270.6</v>
      </c>
      <c r="H233" s="160">
        <f t="shared" si="15"/>
        <v>35443.9</v>
      </c>
      <c r="I233" s="160">
        <v>35000</v>
      </c>
      <c r="J233" s="160">
        <v>0</v>
      </c>
      <c r="K233" s="160">
        <v>443.9</v>
      </c>
      <c r="L233" s="160">
        <v>0</v>
      </c>
    </row>
    <row r="234" spans="1:12" ht="15" customHeight="1">
      <c r="A234" s="98"/>
      <c r="B234" s="30" t="s">
        <v>668</v>
      </c>
      <c r="C234" s="54"/>
      <c r="D234" s="54"/>
      <c r="E234" s="162"/>
      <c r="F234" s="162"/>
      <c r="G234" s="163">
        <f aca="true" t="shared" si="17" ref="G234:G245">G233-H233</f>
        <v>180826.7</v>
      </c>
      <c r="H234" s="160">
        <f t="shared" si="15"/>
        <v>73413.3</v>
      </c>
      <c r="I234" s="160">
        <v>72323.3</v>
      </c>
      <c r="J234" s="160">
        <v>0</v>
      </c>
      <c r="K234" s="160">
        <v>1090</v>
      </c>
      <c r="L234" s="160">
        <v>0</v>
      </c>
    </row>
    <row r="235" spans="1:12" ht="15" customHeight="1">
      <c r="A235" s="98"/>
      <c r="B235" s="30" t="s">
        <v>669</v>
      </c>
      <c r="C235" s="54"/>
      <c r="D235" s="54"/>
      <c r="E235" s="162"/>
      <c r="F235" s="162"/>
      <c r="G235" s="163">
        <f t="shared" si="17"/>
        <v>107413.40000000001</v>
      </c>
      <c r="H235" s="160">
        <f t="shared" si="15"/>
        <v>26584</v>
      </c>
      <c r="I235" s="160">
        <v>20173</v>
      </c>
      <c r="J235" s="160">
        <v>0</v>
      </c>
      <c r="K235" s="160">
        <v>6411</v>
      </c>
      <c r="L235" s="160">
        <v>0</v>
      </c>
    </row>
    <row r="236" spans="1:12" ht="15" customHeight="1">
      <c r="A236" s="98"/>
      <c r="B236" s="30" t="s">
        <v>670</v>
      </c>
      <c r="C236" s="54"/>
      <c r="D236" s="54"/>
      <c r="E236" s="162"/>
      <c r="F236" s="162"/>
      <c r="G236" s="163">
        <f t="shared" si="17"/>
        <v>80829.40000000001</v>
      </c>
      <c r="H236" s="160">
        <f t="shared" si="15"/>
        <v>80829.4</v>
      </c>
      <c r="I236" s="160">
        <v>40000</v>
      </c>
      <c r="J236" s="160">
        <v>0</v>
      </c>
      <c r="K236" s="160">
        <v>40829.4</v>
      </c>
      <c r="L236" s="160">
        <v>0</v>
      </c>
    </row>
    <row r="237" spans="1:12" ht="15" customHeight="1">
      <c r="A237" s="98"/>
      <c r="B237" s="30" t="s">
        <v>671</v>
      </c>
      <c r="C237" s="54"/>
      <c r="D237" s="54"/>
      <c r="E237" s="162"/>
      <c r="F237" s="162"/>
      <c r="G237" s="163">
        <f t="shared" si="17"/>
        <v>0</v>
      </c>
      <c r="H237" s="160">
        <f t="shared" si="15"/>
        <v>0</v>
      </c>
      <c r="I237" s="160">
        <v>0</v>
      </c>
      <c r="J237" s="160">
        <v>0</v>
      </c>
      <c r="K237" s="160">
        <v>0</v>
      </c>
      <c r="L237" s="160">
        <v>0</v>
      </c>
    </row>
    <row r="238" spans="1:12" ht="15" customHeight="1">
      <c r="A238" s="98"/>
      <c r="B238" s="30" t="s">
        <v>672</v>
      </c>
      <c r="C238" s="41"/>
      <c r="D238" s="54"/>
      <c r="E238" s="162"/>
      <c r="F238" s="162"/>
      <c r="G238" s="163">
        <f t="shared" si="17"/>
        <v>0</v>
      </c>
      <c r="H238" s="160">
        <f t="shared" si="15"/>
        <v>0</v>
      </c>
      <c r="I238" s="160">
        <v>0</v>
      </c>
      <c r="J238" s="160">
        <v>0</v>
      </c>
      <c r="K238" s="160">
        <v>0</v>
      </c>
      <c r="L238" s="160">
        <v>0</v>
      </c>
    </row>
    <row r="239" spans="1:12" ht="15" customHeight="1">
      <c r="A239" s="98"/>
      <c r="B239" s="30" t="s">
        <v>673</v>
      </c>
      <c r="C239" s="41"/>
      <c r="D239" s="54"/>
      <c r="E239" s="162"/>
      <c r="F239" s="162"/>
      <c r="G239" s="163">
        <f t="shared" si="17"/>
        <v>0</v>
      </c>
      <c r="H239" s="160">
        <f t="shared" si="15"/>
        <v>0</v>
      </c>
      <c r="I239" s="160">
        <v>0</v>
      </c>
      <c r="J239" s="160">
        <v>0</v>
      </c>
      <c r="K239" s="160">
        <v>0</v>
      </c>
      <c r="L239" s="160">
        <v>0</v>
      </c>
    </row>
    <row r="240" spans="1:12" ht="15" customHeight="1">
      <c r="A240" s="98"/>
      <c r="B240" s="30" t="s">
        <v>674</v>
      </c>
      <c r="C240" s="41"/>
      <c r="D240" s="54"/>
      <c r="E240" s="162"/>
      <c r="F240" s="162"/>
      <c r="G240" s="163">
        <f t="shared" si="17"/>
        <v>0</v>
      </c>
      <c r="H240" s="160">
        <f t="shared" si="15"/>
        <v>0</v>
      </c>
      <c r="I240" s="160">
        <v>0</v>
      </c>
      <c r="J240" s="160">
        <v>0</v>
      </c>
      <c r="K240" s="160">
        <v>0</v>
      </c>
      <c r="L240" s="160">
        <v>0</v>
      </c>
    </row>
    <row r="241" spans="1:12" ht="15" customHeight="1">
      <c r="A241" s="98"/>
      <c r="B241" s="30" t="s">
        <v>675</v>
      </c>
      <c r="C241" s="41"/>
      <c r="D241" s="54"/>
      <c r="E241" s="162"/>
      <c r="F241" s="162"/>
      <c r="G241" s="163">
        <f t="shared" si="17"/>
        <v>0</v>
      </c>
      <c r="H241" s="160">
        <f>I241+J241+K241+L241</f>
        <v>0</v>
      </c>
      <c r="I241" s="160">
        <v>0</v>
      </c>
      <c r="J241" s="160">
        <v>0</v>
      </c>
      <c r="K241" s="160">
        <v>0</v>
      </c>
      <c r="L241" s="160">
        <v>0</v>
      </c>
    </row>
    <row r="242" spans="1:12" ht="15" customHeight="1">
      <c r="A242" s="98"/>
      <c r="B242" s="30" t="s">
        <v>676</v>
      </c>
      <c r="C242" s="41"/>
      <c r="D242" s="54"/>
      <c r="E242" s="162"/>
      <c r="F242" s="162"/>
      <c r="G242" s="163">
        <f t="shared" si="17"/>
        <v>0</v>
      </c>
      <c r="H242" s="160">
        <f>I242+J242+K242+L242</f>
        <v>0</v>
      </c>
      <c r="I242" s="160"/>
      <c r="J242" s="160"/>
      <c r="K242" s="160"/>
      <c r="L242" s="160"/>
    </row>
    <row r="243" spans="1:12" ht="15" customHeight="1">
      <c r="A243" s="98"/>
      <c r="B243" s="30" t="s">
        <v>677</v>
      </c>
      <c r="C243" s="41"/>
      <c r="D243" s="54"/>
      <c r="E243" s="162"/>
      <c r="F243" s="162"/>
      <c r="G243" s="163">
        <f t="shared" si="17"/>
        <v>0</v>
      </c>
      <c r="H243" s="160">
        <f>I243+J243+K243+L243</f>
        <v>0</v>
      </c>
      <c r="I243" s="160">
        <v>0</v>
      </c>
      <c r="J243" s="160">
        <v>0</v>
      </c>
      <c r="K243" s="160">
        <v>0</v>
      </c>
      <c r="L243" s="160">
        <v>0</v>
      </c>
    </row>
    <row r="244" spans="1:12" ht="15" customHeight="1">
      <c r="A244" s="98"/>
      <c r="B244" s="30" t="s">
        <v>678</v>
      </c>
      <c r="C244" s="41"/>
      <c r="D244" s="54"/>
      <c r="E244" s="162"/>
      <c r="F244" s="162"/>
      <c r="G244" s="163">
        <f t="shared" si="17"/>
        <v>0</v>
      </c>
      <c r="H244" s="160">
        <f>I244+J244+K244+L244</f>
        <v>0</v>
      </c>
      <c r="I244" s="160"/>
      <c r="J244" s="160"/>
      <c r="K244" s="160"/>
      <c r="L244" s="160"/>
    </row>
    <row r="245" spans="1:12" ht="15" customHeight="1">
      <c r="A245" s="98"/>
      <c r="B245" s="30" t="s">
        <v>679</v>
      </c>
      <c r="C245" s="41"/>
      <c r="D245" s="54"/>
      <c r="E245" s="162"/>
      <c r="F245" s="162"/>
      <c r="G245" s="163">
        <f t="shared" si="17"/>
        <v>0</v>
      </c>
      <c r="H245" s="160">
        <f>I245+J245+K245+L245</f>
        <v>0</v>
      </c>
      <c r="I245" s="160"/>
      <c r="J245" s="160"/>
      <c r="K245" s="160"/>
      <c r="L245" s="160"/>
    </row>
    <row r="246" spans="1:12" ht="33.75" customHeight="1">
      <c r="A246" s="81" t="s">
        <v>256</v>
      </c>
      <c r="B246" s="26" t="s">
        <v>523</v>
      </c>
      <c r="C246" s="55" t="s">
        <v>541</v>
      </c>
      <c r="D246" s="55" t="s">
        <v>683</v>
      </c>
      <c r="E246" s="160">
        <v>3204.5</v>
      </c>
      <c r="F246" s="160"/>
      <c r="G246" s="161"/>
      <c r="H246" s="160">
        <f t="shared" si="15"/>
        <v>5011.7</v>
      </c>
      <c r="I246" s="160">
        <f>SUM(I247:I260)</f>
        <v>0</v>
      </c>
      <c r="J246" s="160">
        <f>SUM(J247:J260)</f>
        <v>0</v>
      </c>
      <c r="K246" s="160">
        <f>SUM(K247:K260)</f>
        <v>5011.7</v>
      </c>
      <c r="L246" s="160">
        <f>SUM(L247:L260)</f>
        <v>0</v>
      </c>
    </row>
    <row r="247" spans="1:12" ht="15" customHeight="1">
      <c r="A247" s="98"/>
      <c r="B247" s="30" t="s">
        <v>666</v>
      </c>
      <c r="C247" s="54"/>
      <c r="D247" s="54"/>
      <c r="E247" s="162"/>
      <c r="F247" s="160">
        <v>3204.5</v>
      </c>
      <c r="G247" s="161">
        <v>5011.7</v>
      </c>
      <c r="H247" s="160">
        <f t="shared" si="15"/>
        <v>0</v>
      </c>
      <c r="I247" s="160">
        <v>0</v>
      </c>
      <c r="J247" s="160">
        <v>0</v>
      </c>
      <c r="K247" s="160">
        <v>0</v>
      </c>
      <c r="L247" s="160">
        <v>0</v>
      </c>
    </row>
    <row r="248" spans="1:12" ht="15" customHeight="1">
      <c r="A248" s="98"/>
      <c r="B248" s="30" t="s">
        <v>667</v>
      </c>
      <c r="C248" s="54"/>
      <c r="D248" s="54"/>
      <c r="E248" s="162"/>
      <c r="F248" s="162"/>
      <c r="G248" s="163">
        <f aca="true" t="shared" si="18" ref="G248:G260">G247-H247</f>
        <v>5011.7</v>
      </c>
      <c r="H248" s="160">
        <f t="shared" si="15"/>
        <v>700</v>
      </c>
      <c r="I248" s="160">
        <v>0</v>
      </c>
      <c r="J248" s="160">
        <v>0</v>
      </c>
      <c r="K248" s="160">
        <v>700</v>
      </c>
      <c r="L248" s="160">
        <v>0</v>
      </c>
    </row>
    <row r="249" spans="1:12" ht="15" customHeight="1">
      <c r="A249" s="98"/>
      <c r="B249" s="30" t="s">
        <v>668</v>
      </c>
      <c r="C249" s="54"/>
      <c r="D249" s="54"/>
      <c r="E249" s="162"/>
      <c r="F249" s="162"/>
      <c r="G249" s="163">
        <f t="shared" si="18"/>
        <v>4311.7</v>
      </c>
      <c r="H249" s="160">
        <f t="shared" si="15"/>
        <v>4311.7</v>
      </c>
      <c r="I249" s="160">
        <v>0</v>
      </c>
      <c r="J249" s="160">
        <v>0</v>
      </c>
      <c r="K249" s="160">
        <v>4311.7</v>
      </c>
      <c r="L249" s="160">
        <v>0</v>
      </c>
    </row>
    <row r="250" spans="1:12" ht="15" customHeight="1">
      <c r="A250" s="98"/>
      <c r="B250" s="30" t="s">
        <v>669</v>
      </c>
      <c r="C250" s="54"/>
      <c r="D250" s="54"/>
      <c r="E250" s="162"/>
      <c r="F250" s="162"/>
      <c r="G250" s="163">
        <f t="shared" si="18"/>
        <v>0</v>
      </c>
      <c r="H250" s="160">
        <f t="shared" si="15"/>
        <v>0</v>
      </c>
      <c r="I250" s="160">
        <v>0</v>
      </c>
      <c r="J250" s="160">
        <v>0</v>
      </c>
      <c r="K250" s="160">
        <v>0</v>
      </c>
      <c r="L250" s="160">
        <v>0</v>
      </c>
    </row>
    <row r="251" spans="1:12" ht="15" customHeight="1">
      <c r="A251" s="98"/>
      <c r="B251" s="30" t="s">
        <v>670</v>
      </c>
      <c r="C251" s="54"/>
      <c r="D251" s="54"/>
      <c r="E251" s="162"/>
      <c r="F251" s="162"/>
      <c r="G251" s="163">
        <f t="shared" si="18"/>
        <v>0</v>
      </c>
      <c r="H251" s="160">
        <f t="shared" si="15"/>
        <v>0</v>
      </c>
      <c r="I251" s="160">
        <v>0</v>
      </c>
      <c r="J251" s="160">
        <v>0</v>
      </c>
      <c r="K251" s="160">
        <v>0</v>
      </c>
      <c r="L251" s="160">
        <v>0</v>
      </c>
    </row>
    <row r="252" spans="1:12" ht="15" customHeight="1">
      <c r="A252" s="98"/>
      <c r="B252" s="30" t="s">
        <v>671</v>
      </c>
      <c r="C252" s="54"/>
      <c r="D252" s="54"/>
      <c r="E252" s="162"/>
      <c r="F252" s="162"/>
      <c r="G252" s="163">
        <f t="shared" si="18"/>
        <v>0</v>
      </c>
      <c r="H252" s="160">
        <f t="shared" si="15"/>
        <v>0</v>
      </c>
      <c r="I252" s="160">
        <v>0</v>
      </c>
      <c r="J252" s="160">
        <v>0</v>
      </c>
      <c r="K252" s="160">
        <v>0</v>
      </c>
      <c r="L252" s="160">
        <v>0</v>
      </c>
    </row>
    <row r="253" spans="1:12" ht="15" customHeight="1">
      <c r="A253" s="98"/>
      <c r="B253" s="30" t="s">
        <v>672</v>
      </c>
      <c r="C253" s="41"/>
      <c r="D253" s="54"/>
      <c r="E253" s="162"/>
      <c r="F253" s="162"/>
      <c r="G253" s="163">
        <f t="shared" si="18"/>
        <v>0</v>
      </c>
      <c r="H253" s="160">
        <f t="shared" si="15"/>
        <v>0</v>
      </c>
      <c r="I253" s="160">
        <v>0</v>
      </c>
      <c r="J253" s="160">
        <v>0</v>
      </c>
      <c r="K253" s="160">
        <v>0</v>
      </c>
      <c r="L253" s="160">
        <v>0</v>
      </c>
    </row>
    <row r="254" spans="1:12" ht="15" customHeight="1">
      <c r="A254" s="98"/>
      <c r="B254" s="30" t="s">
        <v>673</v>
      </c>
      <c r="C254" s="41"/>
      <c r="D254" s="54"/>
      <c r="E254" s="162"/>
      <c r="F254" s="162"/>
      <c r="G254" s="163">
        <f t="shared" si="18"/>
        <v>0</v>
      </c>
      <c r="H254" s="160">
        <f t="shared" si="15"/>
        <v>0</v>
      </c>
      <c r="I254" s="160">
        <v>0</v>
      </c>
      <c r="J254" s="160">
        <v>0</v>
      </c>
      <c r="K254" s="160">
        <v>0</v>
      </c>
      <c r="L254" s="160">
        <v>0</v>
      </c>
    </row>
    <row r="255" spans="1:12" ht="15" customHeight="1">
      <c r="A255" s="98"/>
      <c r="B255" s="30" t="s">
        <v>674</v>
      </c>
      <c r="C255" s="41"/>
      <c r="D255" s="54"/>
      <c r="E255" s="162"/>
      <c r="F255" s="162"/>
      <c r="G255" s="163">
        <f t="shared" si="18"/>
        <v>0</v>
      </c>
      <c r="H255" s="160">
        <f t="shared" si="15"/>
        <v>0</v>
      </c>
      <c r="I255" s="160">
        <v>0</v>
      </c>
      <c r="J255" s="160">
        <v>0</v>
      </c>
      <c r="K255" s="160">
        <v>0</v>
      </c>
      <c r="L255" s="160">
        <v>0</v>
      </c>
    </row>
    <row r="256" spans="1:12" ht="15" customHeight="1">
      <c r="A256" s="98"/>
      <c r="B256" s="30" t="s">
        <v>675</v>
      </c>
      <c r="C256" s="41"/>
      <c r="D256" s="54"/>
      <c r="E256" s="162"/>
      <c r="F256" s="162"/>
      <c r="G256" s="163">
        <f t="shared" si="18"/>
        <v>0</v>
      </c>
      <c r="H256" s="160">
        <f t="shared" si="15"/>
        <v>0</v>
      </c>
      <c r="I256" s="160">
        <v>0</v>
      </c>
      <c r="J256" s="160">
        <v>0</v>
      </c>
      <c r="K256" s="160">
        <v>0</v>
      </c>
      <c r="L256" s="160">
        <v>0</v>
      </c>
    </row>
    <row r="257" spans="1:12" ht="15" customHeight="1">
      <c r="A257" s="98"/>
      <c r="B257" s="30" t="s">
        <v>676</v>
      </c>
      <c r="C257" s="41"/>
      <c r="D257" s="54"/>
      <c r="E257" s="162"/>
      <c r="F257" s="162"/>
      <c r="G257" s="163">
        <f t="shared" si="18"/>
        <v>0</v>
      </c>
      <c r="H257" s="160">
        <f t="shared" si="15"/>
        <v>0</v>
      </c>
      <c r="I257" s="160"/>
      <c r="J257" s="160"/>
      <c r="K257" s="160"/>
      <c r="L257" s="160"/>
    </row>
    <row r="258" spans="1:12" ht="15" customHeight="1">
      <c r="A258" s="98"/>
      <c r="B258" s="30" t="s">
        <v>677</v>
      </c>
      <c r="C258" s="41"/>
      <c r="D258" s="54"/>
      <c r="E258" s="162"/>
      <c r="F258" s="162"/>
      <c r="G258" s="163">
        <f t="shared" si="18"/>
        <v>0</v>
      </c>
      <c r="H258" s="160">
        <f t="shared" si="15"/>
        <v>0</v>
      </c>
      <c r="I258" s="160">
        <v>0</v>
      </c>
      <c r="J258" s="160">
        <v>0</v>
      </c>
      <c r="K258" s="160">
        <v>0</v>
      </c>
      <c r="L258" s="160">
        <v>0</v>
      </c>
    </row>
    <row r="259" spans="1:12" ht="15" customHeight="1">
      <c r="A259" s="98"/>
      <c r="B259" s="30" t="s">
        <v>678</v>
      </c>
      <c r="C259" s="41"/>
      <c r="D259" s="54"/>
      <c r="E259" s="162"/>
      <c r="F259" s="162"/>
      <c r="G259" s="163">
        <f t="shared" si="18"/>
        <v>0</v>
      </c>
      <c r="H259" s="160">
        <f t="shared" si="15"/>
        <v>0</v>
      </c>
      <c r="I259" s="160"/>
      <c r="J259" s="160"/>
      <c r="K259" s="160"/>
      <c r="L259" s="160"/>
    </row>
    <row r="260" spans="1:12" ht="15" customHeight="1">
      <c r="A260" s="98"/>
      <c r="B260" s="30" t="s">
        <v>679</v>
      </c>
      <c r="C260" s="41"/>
      <c r="D260" s="54"/>
      <c r="E260" s="162"/>
      <c r="F260" s="162"/>
      <c r="G260" s="163">
        <f t="shared" si="18"/>
        <v>0</v>
      </c>
      <c r="H260" s="160">
        <f t="shared" si="15"/>
        <v>0</v>
      </c>
      <c r="I260" s="160"/>
      <c r="J260" s="160"/>
      <c r="K260" s="160"/>
      <c r="L260" s="160"/>
    </row>
    <row r="261" spans="1:12" ht="20.25" customHeight="1">
      <c r="A261" s="81" t="s">
        <v>2</v>
      </c>
      <c r="B261" s="26" t="s">
        <v>524</v>
      </c>
      <c r="C261" s="55" t="s">
        <v>488</v>
      </c>
      <c r="D261" s="55" t="s">
        <v>683</v>
      </c>
      <c r="E261" s="160">
        <v>1048.7</v>
      </c>
      <c r="F261" s="160"/>
      <c r="G261" s="161"/>
      <c r="H261" s="160">
        <f t="shared" si="15"/>
        <v>3662.6</v>
      </c>
      <c r="I261" s="160">
        <f>SUM(I262:I275)</f>
        <v>0</v>
      </c>
      <c r="J261" s="160">
        <f>SUM(J262:J275)</f>
        <v>0</v>
      </c>
      <c r="K261" s="160">
        <f>SUM(K262:K275)</f>
        <v>3662.6</v>
      </c>
      <c r="L261" s="160">
        <f>SUM(L262:L275)</f>
        <v>0</v>
      </c>
    </row>
    <row r="262" spans="1:12" ht="15" customHeight="1">
      <c r="A262" s="98"/>
      <c r="B262" s="30" t="s">
        <v>666</v>
      </c>
      <c r="C262" s="54"/>
      <c r="D262" s="54"/>
      <c r="E262" s="162"/>
      <c r="F262" s="160">
        <v>1048.7</v>
      </c>
      <c r="G262" s="161">
        <v>3662.6</v>
      </c>
      <c r="H262" s="160">
        <f t="shared" si="15"/>
        <v>0</v>
      </c>
      <c r="I262" s="160">
        <v>0</v>
      </c>
      <c r="J262" s="160">
        <v>0</v>
      </c>
      <c r="K262" s="160">
        <v>0</v>
      </c>
      <c r="L262" s="160">
        <v>0</v>
      </c>
    </row>
    <row r="263" spans="1:12" ht="15" customHeight="1">
      <c r="A263" s="98"/>
      <c r="B263" s="30" t="s">
        <v>667</v>
      </c>
      <c r="C263" s="54"/>
      <c r="D263" s="54"/>
      <c r="E263" s="162"/>
      <c r="F263" s="160"/>
      <c r="G263" s="163">
        <f aca="true" t="shared" si="19" ref="G263:G275">G262-H262</f>
        <v>3662.6</v>
      </c>
      <c r="H263" s="160">
        <f t="shared" si="15"/>
        <v>310</v>
      </c>
      <c r="I263" s="160">
        <v>0</v>
      </c>
      <c r="J263" s="160">
        <v>0</v>
      </c>
      <c r="K263" s="160">
        <v>310</v>
      </c>
      <c r="L263" s="160">
        <v>0</v>
      </c>
    </row>
    <row r="264" spans="1:12" ht="15" customHeight="1">
      <c r="A264" s="98"/>
      <c r="B264" s="30" t="s">
        <v>668</v>
      </c>
      <c r="C264" s="54"/>
      <c r="D264" s="54"/>
      <c r="E264" s="162"/>
      <c r="F264" s="162"/>
      <c r="G264" s="163">
        <f t="shared" si="19"/>
        <v>3352.6</v>
      </c>
      <c r="H264" s="160">
        <f t="shared" si="15"/>
        <v>3352.6</v>
      </c>
      <c r="I264" s="160">
        <v>0</v>
      </c>
      <c r="J264" s="160">
        <v>0</v>
      </c>
      <c r="K264" s="160">
        <v>3352.6</v>
      </c>
      <c r="L264" s="160">
        <v>0</v>
      </c>
    </row>
    <row r="265" spans="1:12" ht="15" customHeight="1">
      <c r="A265" s="98"/>
      <c r="B265" s="30" t="s">
        <v>669</v>
      </c>
      <c r="C265" s="54"/>
      <c r="D265" s="54"/>
      <c r="E265" s="162"/>
      <c r="F265" s="162"/>
      <c r="G265" s="163">
        <f t="shared" si="19"/>
        <v>0</v>
      </c>
      <c r="H265" s="160">
        <f t="shared" si="15"/>
        <v>0</v>
      </c>
      <c r="I265" s="160">
        <v>0</v>
      </c>
      <c r="J265" s="160">
        <v>0</v>
      </c>
      <c r="K265" s="160">
        <v>0</v>
      </c>
      <c r="L265" s="160">
        <v>0</v>
      </c>
    </row>
    <row r="266" spans="1:12" ht="15" customHeight="1">
      <c r="A266" s="98"/>
      <c r="B266" s="30" t="s">
        <v>670</v>
      </c>
      <c r="C266" s="54"/>
      <c r="D266" s="54"/>
      <c r="E266" s="162"/>
      <c r="F266" s="162"/>
      <c r="G266" s="163">
        <f t="shared" si="19"/>
        <v>0</v>
      </c>
      <c r="H266" s="160">
        <f t="shared" si="15"/>
        <v>0</v>
      </c>
      <c r="I266" s="160">
        <v>0</v>
      </c>
      <c r="J266" s="160">
        <v>0</v>
      </c>
      <c r="K266" s="160">
        <v>0</v>
      </c>
      <c r="L266" s="160">
        <v>0</v>
      </c>
    </row>
    <row r="267" spans="1:12" ht="15" customHeight="1">
      <c r="A267" s="98"/>
      <c r="B267" s="30" t="s">
        <v>671</v>
      </c>
      <c r="C267" s="54"/>
      <c r="D267" s="54"/>
      <c r="E267" s="162"/>
      <c r="F267" s="162"/>
      <c r="G267" s="163">
        <f t="shared" si="19"/>
        <v>0</v>
      </c>
      <c r="H267" s="160">
        <f t="shared" si="15"/>
        <v>0</v>
      </c>
      <c r="I267" s="160">
        <v>0</v>
      </c>
      <c r="J267" s="160">
        <v>0</v>
      </c>
      <c r="K267" s="160">
        <v>0</v>
      </c>
      <c r="L267" s="160">
        <v>0</v>
      </c>
    </row>
    <row r="268" spans="1:12" ht="15" customHeight="1">
      <c r="A268" s="98"/>
      <c r="B268" s="30" t="s">
        <v>672</v>
      </c>
      <c r="C268" s="41"/>
      <c r="D268" s="54"/>
      <c r="E268" s="162"/>
      <c r="F268" s="162"/>
      <c r="G268" s="163">
        <f t="shared" si="19"/>
        <v>0</v>
      </c>
      <c r="H268" s="160">
        <f t="shared" si="15"/>
        <v>0</v>
      </c>
      <c r="I268" s="160">
        <v>0</v>
      </c>
      <c r="J268" s="160">
        <v>0</v>
      </c>
      <c r="K268" s="160">
        <v>0</v>
      </c>
      <c r="L268" s="160">
        <v>0</v>
      </c>
    </row>
    <row r="269" spans="1:12" ht="15" customHeight="1">
      <c r="A269" s="98"/>
      <c r="B269" s="30" t="s">
        <v>673</v>
      </c>
      <c r="C269" s="41"/>
      <c r="D269" s="54"/>
      <c r="E269" s="162"/>
      <c r="F269" s="162"/>
      <c r="G269" s="163">
        <f t="shared" si="19"/>
        <v>0</v>
      </c>
      <c r="H269" s="160">
        <f t="shared" si="15"/>
        <v>0</v>
      </c>
      <c r="I269" s="160">
        <v>0</v>
      </c>
      <c r="J269" s="160">
        <v>0</v>
      </c>
      <c r="K269" s="160">
        <v>0</v>
      </c>
      <c r="L269" s="160">
        <v>0</v>
      </c>
    </row>
    <row r="270" spans="1:12" ht="15" customHeight="1">
      <c r="A270" s="98"/>
      <c r="B270" s="30" t="s">
        <v>674</v>
      </c>
      <c r="C270" s="41"/>
      <c r="D270" s="54"/>
      <c r="E270" s="162"/>
      <c r="F270" s="162"/>
      <c r="G270" s="163">
        <f t="shared" si="19"/>
        <v>0</v>
      </c>
      <c r="H270" s="160">
        <f t="shared" si="15"/>
        <v>0</v>
      </c>
      <c r="I270" s="160">
        <v>0</v>
      </c>
      <c r="J270" s="160">
        <v>0</v>
      </c>
      <c r="K270" s="160">
        <v>0</v>
      </c>
      <c r="L270" s="160">
        <v>0</v>
      </c>
    </row>
    <row r="271" spans="1:12" ht="15" customHeight="1">
      <c r="A271" s="98"/>
      <c r="B271" s="30" t="s">
        <v>675</v>
      </c>
      <c r="C271" s="41"/>
      <c r="D271" s="54"/>
      <c r="E271" s="162"/>
      <c r="F271" s="162"/>
      <c r="G271" s="163">
        <f t="shared" si="19"/>
        <v>0</v>
      </c>
      <c r="H271" s="160">
        <f>I271+J271+K271+L271</f>
        <v>0</v>
      </c>
      <c r="I271" s="160">
        <v>0</v>
      </c>
      <c r="J271" s="160">
        <v>0</v>
      </c>
      <c r="K271" s="160">
        <v>0</v>
      </c>
      <c r="L271" s="160">
        <v>0</v>
      </c>
    </row>
    <row r="272" spans="1:12" ht="15" customHeight="1">
      <c r="A272" s="98"/>
      <c r="B272" s="30" t="s">
        <v>676</v>
      </c>
      <c r="C272" s="41"/>
      <c r="D272" s="54"/>
      <c r="E272" s="162"/>
      <c r="F272" s="162"/>
      <c r="G272" s="163">
        <f t="shared" si="19"/>
        <v>0</v>
      </c>
      <c r="H272" s="160">
        <f>I272+J272+K272+L272</f>
        <v>0</v>
      </c>
      <c r="I272" s="160"/>
      <c r="J272" s="160"/>
      <c r="K272" s="160"/>
      <c r="L272" s="160"/>
    </row>
    <row r="273" spans="1:12" ht="15" customHeight="1">
      <c r="A273" s="98"/>
      <c r="B273" s="30" t="s">
        <v>677</v>
      </c>
      <c r="C273" s="41"/>
      <c r="D273" s="54"/>
      <c r="E273" s="162"/>
      <c r="F273" s="162"/>
      <c r="G273" s="163">
        <f t="shared" si="19"/>
        <v>0</v>
      </c>
      <c r="H273" s="160">
        <f>I273+J273+K273+L273</f>
        <v>0</v>
      </c>
      <c r="I273" s="160">
        <v>0</v>
      </c>
      <c r="J273" s="160">
        <v>0</v>
      </c>
      <c r="K273" s="160">
        <v>0</v>
      </c>
      <c r="L273" s="160">
        <v>0</v>
      </c>
    </row>
    <row r="274" spans="1:12" ht="15" customHeight="1">
      <c r="A274" s="98"/>
      <c r="B274" s="30" t="s">
        <v>678</v>
      </c>
      <c r="C274" s="41"/>
      <c r="D274" s="54"/>
      <c r="E274" s="162"/>
      <c r="F274" s="162"/>
      <c r="G274" s="163">
        <f t="shared" si="19"/>
        <v>0</v>
      </c>
      <c r="H274" s="160">
        <f>I274+J274+K274+L274</f>
        <v>0</v>
      </c>
      <c r="I274" s="160"/>
      <c r="J274" s="160"/>
      <c r="K274" s="160"/>
      <c r="L274" s="160"/>
    </row>
    <row r="275" spans="1:12" ht="15" customHeight="1">
      <c r="A275" s="98"/>
      <c r="B275" s="30" t="s">
        <v>679</v>
      </c>
      <c r="C275" s="41"/>
      <c r="D275" s="54"/>
      <c r="E275" s="162"/>
      <c r="F275" s="162"/>
      <c r="G275" s="163">
        <f t="shared" si="19"/>
        <v>0</v>
      </c>
      <c r="H275" s="160">
        <f>I275+J275+K275+L275</f>
        <v>0</v>
      </c>
      <c r="I275" s="160"/>
      <c r="J275" s="160"/>
      <c r="K275" s="160"/>
      <c r="L275" s="160"/>
    </row>
    <row r="276" spans="1:12" ht="33" customHeight="1">
      <c r="A276" s="81" t="s">
        <v>77</v>
      </c>
      <c r="B276" s="26" t="s">
        <v>71</v>
      </c>
      <c r="C276" s="55" t="s">
        <v>489</v>
      </c>
      <c r="D276" s="55" t="s">
        <v>692</v>
      </c>
      <c r="E276" s="160">
        <v>22322.6</v>
      </c>
      <c r="F276" s="160"/>
      <c r="G276" s="161"/>
      <c r="H276" s="160">
        <f t="shared" si="15"/>
        <v>58463.2</v>
      </c>
      <c r="I276" s="160">
        <f>SUM(I277:I290)</f>
        <v>8954</v>
      </c>
      <c r="J276" s="160">
        <f>SUM(J277:J290)</f>
        <v>0</v>
      </c>
      <c r="K276" s="160">
        <f>SUM(K277:K290)</f>
        <v>49509.2</v>
      </c>
      <c r="L276" s="160">
        <f>SUM(L277:L290)</f>
        <v>0</v>
      </c>
    </row>
    <row r="277" spans="1:12" ht="15" customHeight="1">
      <c r="A277" s="98"/>
      <c r="B277" s="30" t="s">
        <v>666</v>
      </c>
      <c r="C277" s="54"/>
      <c r="D277" s="54"/>
      <c r="E277" s="162"/>
      <c r="F277" s="160">
        <v>11811.5</v>
      </c>
      <c r="G277" s="161">
        <v>58463.2</v>
      </c>
      <c r="H277" s="160">
        <f t="shared" si="15"/>
        <v>9149.2</v>
      </c>
      <c r="I277" s="160">
        <f>+'Прил 3(сформированное)'!D1758</f>
        <v>8954</v>
      </c>
      <c r="J277" s="160">
        <f>+'Прил 3(сформированное)'!E1758</f>
        <v>0</v>
      </c>
      <c r="K277" s="160">
        <f>+'Прил 3(сформированное)'!F1758</f>
        <v>195.2</v>
      </c>
      <c r="L277" s="160">
        <f>+'Прил 3(сформированное)'!G1758</f>
        <v>0</v>
      </c>
    </row>
    <row r="278" spans="1:12" ht="15" customHeight="1">
      <c r="A278" s="98"/>
      <c r="B278" s="30" t="s">
        <v>667</v>
      </c>
      <c r="C278" s="54"/>
      <c r="D278" s="54"/>
      <c r="E278" s="162"/>
      <c r="F278" s="162"/>
      <c r="G278" s="163">
        <f>G277-H277</f>
        <v>49314</v>
      </c>
      <c r="H278" s="160">
        <f t="shared" si="15"/>
        <v>0</v>
      </c>
      <c r="I278" s="160">
        <f>+'Прил 3(сформированное)'!D1759</f>
        <v>0</v>
      </c>
      <c r="J278" s="160">
        <f>+'Прил 3(сформированное)'!E1759</f>
        <v>0</v>
      </c>
      <c r="K278" s="160">
        <f>+'Прил 3(сформированное)'!F1759</f>
        <v>0</v>
      </c>
      <c r="L278" s="160">
        <f>+'Прил 3(сформированное)'!G1759</f>
        <v>0</v>
      </c>
    </row>
    <row r="279" spans="1:12" ht="15" customHeight="1">
      <c r="A279" s="98"/>
      <c r="B279" s="30" t="s">
        <v>668</v>
      </c>
      <c r="C279" s="54"/>
      <c r="D279" s="54"/>
      <c r="E279" s="162"/>
      <c r="F279" s="162"/>
      <c r="G279" s="163">
        <f aca="true" t="shared" si="20" ref="G279:G290">G278-H278</f>
        <v>49314</v>
      </c>
      <c r="H279" s="160">
        <f t="shared" si="15"/>
        <v>0</v>
      </c>
      <c r="I279" s="160">
        <f>+'Прил 3(сформированное)'!D1760</f>
        <v>0</v>
      </c>
      <c r="J279" s="160">
        <f>+'Прил 3(сформированное)'!E1760</f>
        <v>0</v>
      </c>
      <c r="K279" s="160">
        <f>+'Прил 3(сформированное)'!F1760</f>
        <v>0</v>
      </c>
      <c r="L279" s="160">
        <f>+'Прил 3(сформированное)'!G1760</f>
        <v>0</v>
      </c>
    </row>
    <row r="280" spans="1:12" ht="15" customHeight="1">
      <c r="A280" s="98"/>
      <c r="B280" s="30" t="s">
        <v>669</v>
      </c>
      <c r="C280" s="54"/>
      <c r="D280" s="54"/>
      <c r="E280" s="162"/>
      <c r="F280" s="162"/>
      <c r="G280" s="163">
        <f t="shared" si="20"/>
        <v>49314</v>
      </c>
      <c r="H280" s="160">
        <f t="shared" si="15"/>
        <v>0</v>
      </c>
      <c r="I280" s="160">
        <f>+'Прил 3(сформированное)'!D1761</f>
        <v>0</v>
      </c>
      <c r="J280" s="160">
        <f>+'Прил 3(сформированное)'!E1761</f>
        <v>0</v>
      </c>
      <c r="K280" s="160">
        <f>+'Прил 3(сформированное)'!F1761</f>
        <v>0</v>
      </c>
      <c r="L280" s="160">
        <f>+'Прил 3(сформированное)'!G1761</f>
        <v>0</v>
      </c>
    </row>
    <row r="281" spans="1:12" ht="15" customHeight="1">
      <c r="A281" s="98"/>
      <c r="B281" s="30" t="s">
        <v>670</v>
      </c>
      <c r="C281" s="54"/>
      <c r="D281" s="54"/>
      <c r="E281" s="162"/>
      <c r="F281" s="162"/>
      <c r="G281" s="163">
        <f t="shared" si="20"/>
        <v>49314</v>
      </c>
      <c r="H281" s="160">
        <f t="shared" si="15"/>
        <v>0</v>
      </c>
      <c r="I281" s="160">
        <f>+'Прил 3(сформированное)'!D1762</f>
        <v>0</v>
      </c>
      <c r="J281" s="160">
        <f>+'Прил 3(сформированное)'!E1762</f>
        <v>0</v>
      </c>
      <c r="K281" s="160">
        <f>+'Прил 3(сформированное)'!F1762</f>
        <v>0</v>
      </c>
      <c r="L281" s="160">
        <f>+'Прил 3(сформированное)'!G1762</f>
        <v>0</v>
      </c>
    </row>
    <row r="282" spans="1:12" ht="15" customHeight="1">
      <c r="A282" s="98"/>
      <c r="B282" s="30" t="s">
        <v>671</v>
      </c>
      <c r="C282" s="54"/>
      <c r="D282" s="54"/>
      <c r="E282" s="162"/>
      <c r="F282" s="162"/>
      <c r="G282" s="163">
        <f t="shared" si="20"/>
        <v>49314</v>
      </c>
      <c r="H282" s="160">
        <f t="shared" si="15"/>
        <v>0</v>
      </c>
      <c r="I282" s="160">
        <f>+'Прил 3(сформированное)'!D1763</f>
        <v>0</v>
      </c>
      <c r="J282" s="160">
        <f>+'Прил 3(сформированное)'!E1763</f>
        <v>0</v>
      </c>
      <c r="K282" s="160">
        <f>+'Прил 3(сформированное)'!F1763</f>
        <v>0</v>
      </c>
      <c r="L282" s="160">
        <f>+'Прил 3(сформированное)'!G1763</f>
        <v>0</v>
      </c>
    </row>
    <row r="283" spans="1:12" ht="15" customHeight="1">
      <c r="A283" s="98"/>
      <c r="B283" s="30" t="s">
        <v>672</v>
      </c>
      <c r="C283" s="41"/>
      <c r="D283" s="54"/>
      <c r="E283" s="162"/>
      <c r="F283" s="162"/>
      <c r="G283" s="163">
        <f t="shared" si="20"/>
        <v>49314</v>
      </c>
      <c r="H283" s="160">
        <f t="shared" si="15"/>
        <v>0</v>
      </c>
      <c r="I283" s="160">
        <f>+'Прил 3(сформированное)'!D1764</f>
        <v>0</v>
      </c>
      <c r="J283" s="160">
        <f>+'Прил 3(сформированное)'!E1764</f>
        <v>0</v>
      </c>
      <c r="K283" s="160">
        <f>+'Прил 3(сформированное)'!F1764</f>
        <v>0</v>
      </c>
      <c r="L283" s="160">
        <f>+'Прил 3(сформированное)'!G1764</f>
        <v>0</v>
      </c>
    </row>
    <row r="284" spans="1:12" ht="15" customHeight="1">
      <c r="A284" s="98"/>
      <c r="B284" s="30" t="s">
        <v>673</v>
      </c>
      <c r="C284" s="41"/>
      <c r="D284" s="54"/>
      <c r="E284" s="162"/>
      <c r="F284" s="162"/>
      <c r="G284" s="163">
        <f t="shared" si="20"/>
        <v>49314</v>
      </c>
      <c r="H284" s="160">
        <f t="shared" si="15"/>
        <v>0</v>
      </c>
      <c r="I284" s="160">
        <f>+'Прил 3(сформированное)'!D1765</f>
        <v>0</v>
      </c>
      <c r="J284" s="160">
        <f>+'Прил 3(сформированное)'!E1765</f>
        <v>0</v>
      </c>
      <c r="K284" s="160">
        <f>+'Прил 3(сформированное)'!F1765</f>
        <v>0</v>
      </c>
      <c r="L284" s="160">
        <f>+'Прил 3(сформированное)'!G1765</f>
        <v>0</v>
      </c>
    </row>
    <row r="285" spans="1:12" ht="15" customHeight="1">
      <c r="A285" s="98"/>
      <c r="B285" s="30" t="s">
        <v>674</v>
      </c>
      <c r="C285" s="41"/>
      <c r="D285" s="54"/>
      <c r="E285" s="162"/>
      <c r="F285" s="162"/>
      <c r="G285" s="163">
        <f t="shared" si="20"/>
        <v>49314</v>
      </c>
      <c r="H285" s="160">
        <f t="shared" si="15"/>
        <v>0</v>
      </c>
      <c r="I285" s="160">
        <f>+'Прил 3(сформированное)'!D1766</f>
        <v>0</v>
      </c>
      <c r="J285" s="160">
        <f>+'Прил 3(сформированное)'!E1766</f>
        <v>0</v>
      </c>
      <c r="K285" s="160">
        <f>+'Прил 3(сформированное)'!F1766</f>
        <v>0</v>
      </c>
      <c r="L285" s="160">
        <f>+'Прил 3(сформированное)'!G1766</f>
        <v>0</v>
      </c>
    </row>
    <row r="286" spans="1:12" ht="15" customHeight="1">
      <c r="A286" s="98"/>
      <c r="B286" s="30" t="s">
        <v>675</v>
      </c>
      <c r="C286" s="41"/>
      <c r="D286" s="54"/>
      <c r="E286" s="162"/>
      <c r="F286" s="162"/>
      <c r="G286" s="163">
        <f t="shared" si="20"/>
        <v>49314</v>
      </c>
      <c r="H286" s="160">
        <f t="shared" si="15"/>
        <v>0</v>
      </c>
      <c r="I286" s="160">
        <f>+'Прил 3(сформированное)'!D1767</f>
        <v>0</v>
      </c>
      <c r="J286" s="160">
        <f>+'Прил 3(сформированное)'!E1767</f>
        <v>0</v>
      </c>
      <c r="K286" s="160">
        <f>+'Прил 3(сформированное)'!F1767</f>
        <v>0</v>
      </c>
      <c r="L286" s="160">
        <f>+'Прил 3(сформированное)'!G1767</f>
        <v>0</v>
      </c>
    </row>
    <row r="287" spans="1:12" ht="15" customHeight="1">
      <c r="A287" s="98"/>
      <c r="B287" s="30" t="s">
        <v>676</v>
      </c>
      <c r="C287" s="41"/>
      <c r="D287" s="54"/>
      <c r="E287" s="162"/>
      <c r="F287" s="162"/>
      <c r="G287" s="163">
        <f t="shared" si="20"/>
        <v>49314</v>
      </c>
      <c r="H287" s="160">
        <f t="shared" si="15"/>
        <v>2000</v>
      </c>
      <c r="I287" s="160">
        <f>+'Прил 3(сформированное)'!D1768</f>
        <v>0</v>
      </c>
      <c r="J287" s="160">
        <f>+'Прил 3(сформированное)'!E1768</f>
        <v>0</v>
      </c>
      <c r="K287" s="160">
        <f>+'Прил 3(сформированное)'!F1768</f>
        <v>2000</v>
      </c>
      <c r="L287" s="160">
        <f>+'Прил 3(сформированное)'!G1768</f>
        <v>0</v>
      </c>
    </row>
    <row r="288" spans="1:12" ht="15" customHeight="1">
      <c r="A288" s="98"/>
      <c r="B288" s="30" t="s">
        <v>677</v>
      </c>
      <c r="C288" s="41"/>
      <c r="D288" s="54"/>
      <c r="E288" s="162"/>
      <c r="F288" s="162"/>
      <c r="G288" s="163">
        <f t="shared" si="20"/>
        <v>47314</v>
      </c>
      <c r="H288" s="160">
        <f t="shared" si="15"/>
        <v>15000</v>
      </c>
      <c r="I288" s="160">
        <f>+'Прил 3(сформированное)'!D1769</f>
        <v>0</v>
      </c>
      <c r="J288" s="160">
        <f>+'Прил 3(сформированное)'!E1769</f>
        <v>0</v>
      </c>
      <c r="K288" s="160">
        <f>+'Прил 3(сформированное)'!F1769</f>
        <v>15000</v>
      </c>
      <c r="L288" s="160">
        <f>+'Прил 3(сформированное)'!G1769</f>
        <v>0</v>
      </c>
    </row>
    <row r="289" spans="1:12" ht="15" customHeight="1">
      <c r="A289" s="98"/>
      <c r="B289" s="30" t="s">
        <v>678</v>
      </c>
      <c r="C289" s="41"/>
      <c r="D289" s="54"/>
      <c r="E289" s="162"/>
      <c r="F289" s="162"/>
      <c r="G289" s="163">
        <f t="shared" si="20"/>
        <v>32314</v>
      </c>
      <c r="H289" s="160">
        <f t="shared" si="15"/>
        <v>16157</v>
      </c>
      <c r="I289" s="160">
        <f>+'Прил 3(сформированное)'!D1770</f>
        <v>0</v>
      </c>
      <c r="J289" s="160">
        <f>+'Прил 3(сформированное)'!E1770</f>
        <v>0</v>
      </c>
      <c r="K289" s="160">
        <f>+'Прил 3(сформированное)'!F1770</f>
        <v>16157</v>
      </c>
      <c r="L289" s="160">
        <f>+'Прил 3(сформированное)'!G1770</f>
        <v>0</v>
      </c>
    </row>
    <row r="290" spans="1:12" ht="15" customHeight="1">
      <c r="A290" s="98"/>
      <c r="B290" s="30" t="s">
        <v>679</v>
      </c>
      <c r="C290" s="41"/>
      <c r="D290" s="54"/>
      <c r="E290" s="162"/>
      <c r="F290" s="162"/>
      <c r="G290" s="163">
        <f t="shared" si="20"/>
        <v>16157</v>
      </c>
      <c r="H290" s="160">
        <f t="shared" si="15"/>
        <v>16157</v>
      </c>
      <c r="I290" s="160">
        <f>+'Прил 3(сформированное)'!D1771</f>
        <v>0</v>
      </c>
      <c r="J290" s="160">
        <f>+'Прил 3(сформированное)'!E1771</f>
        <v>0</v>
      </c>
      <c r="K290" s="160">
        <f>+'Прил 3(сформированное)'!F1771</f>
        <v>16157</v>
      </c>
      <c r="L290" s="160">
        <f>+'Прил 3(сформированное)'!G1771</f>
        <v>0</v>
      </c>
    </row>
    <row r="291" spans="1:12" ht="33.75" customHeight="1">
      <c r="A291" s="81" t="s">
        <v>443</v>
      </c>
      <c r="B291" s="44" t="s">
        <v>633</v>
      </c>
      <c r="C291" s="68" t="s">
        <v>703</v>
      </c>
      <c r="D291" s="68" t="s">
        <v>704</v>
      </c>
      <c r="E291" s="186">
        <v>7643.8</v>
      </c>
      <c r="F291" s="186"/>
      <c r="G291" s="187"/>
      <c r="H291" s="186">
        <f t="shared" si="15"/>
        <v>50216.9</v>
      </c>
      <c r="I291" s="186">
        <f>SUM(I292:I305)</f>
        <v>0</v>
      </c>
      <c r="J291" s="186">
        <f>SUM(J292:J305)</f>
        <v>36415.2</v>
      </c>
      <c r="K291" s="186">
        <f>SUM(K292:K305)</f>
        <v>9323.4</v>
      </c>
      <c r="L291" s="186">
        <f>SUM(L292:L305)</f>
        <v>4478.3</v>
      </c>
    </row>
    <row r="292" spans="1:12" ht="15" customHeight="1">
      <c r="A292" s="98"/>
      <c r="B292" s="30" t="s">
        <v>666</v>
      </c>
      <c r="C292" s="89"/>
      <c r="D292" s="89"/>
      <c r="E292" s="188"/>
      <c r="F292" s="186">
        <v>7643.8</v>
      </c>
      <c r="G292" s="187">
        <v>50216.9</v>
      </c>
      <c r="H292" s="186">
        <f t="shared" si="15"/>
        <v>0</v>
      </c>
      <c r="I292" s="186">
        <f>+'Прил 3(сформированное)'!D1773</f>
        <v>0</v>
      </c>
      <c r="J292" s="186">
        <f>+'Прил 3(сформированное)'!E1773</f>
        <v>0</v>
      </c>
      <c r="K292" s="186">
        <f>+'Прил 3(сформированное)'!F1773</f>
        <v>0</v>
      </c>
      <c r="L292" s="186">
        <f>+'Прил 3(сформированное)'!G1773</f>
        <v>0</v>
      </c>
    </row>
    <row r="293" spans="1:12" ht="15" customHeight="1">
      <c r="A293" s="98"/>
      <c r="B293" s="30" t="s">
        <v>667</v>
      </c>
      <c r="C293" s="89"/>
      <c r="D293" s="89"/>
      <c r="E293" s="188"/>
      <c r="F293" s="188"/>
      <c r="G293" s="189">
        <f>G292-H292</f>
        <v>50216.9</v>
      </c>
      <c r="H293" s="186">
        <f t="shared" si="15"/>
        <v>0</v>
      </c>
      <c r="I293" s="186">
        <f>+'Прил 3(сформированное)'!D1774</f>
        <v>0</v>
      </c>
      <c r="J293" s="186">
        <f>+'Прил 3(сформированное)'!E1774</f>
        <v>0</v>
      </c>
      <c r="K293" s="186">
        <f>+'Прил 3(сформированное)'!F1774</f>
        <v>0</v>
      </c>
      <c r="L293" s="186">
        <f>+'Прил 3(сформированное)'!G1774</f>
        <v>0</v>
      </c>
    </row>
    <row r="294" spans="1:12" ht="15" customHeight="1">
      <c r="A294" s="98"/>
      <c r="B294" s="30" t="s">
        <v>668</v>
      </c>
      <c r="C294" s="89"/>
      <c r="D294" s="89"/>
      <c r="E294" s="188"/>
      <c r="F294" s="188"/>
      <c r="G294" s="189">
        <f aca="true" t="shared" si="21" ref="G294:G305">G293-H293</f>
        <v>50216.9</v>
      </c>
      <c r="H294" s="186">
        <f t="shared" si="15"/>
        <v>0</v>
      </c>
      <c r="I294" s="186">
        <f>+'Прил 3(сформированное)'!D1775</f>
        <v>0</v>
      </c>
      <c r="J294" s="186">
        <f>+'Прил 3(сформированное)'!E1775</f>
        <v>0</v>
      </c>
      <c r="K294" s="186">
        <f>+'Прил 3(сформированное)'!F1775</f>
        <v>0</v>
      </c>
      <c r="L294" s="186">
        <f>+'Прил 3(сформированное)'!G1775</f>
        <v>0</v>
      </c>
    </row>
    <row r="295" spans="1:12" ht="15" customHeight="1">
      <c r="A295" s="98"/>
      <c r="B295" s="30" t="s">
        <v>669</v>
      </c>
      <c r="C295" s="89"/>
      <c r="D295" s="89"/>
      <c r="E295" s="188"/>
      <c r="F295" s="188"/>
      <c r="G295" s="189">
        <f t="shared" si="21"/>
        <v>50216.9</v>
      </c>
      <c r="H295" s="186">
        <f t="shared" si="15"/>
        <v>0</v>
      </c>
      <c r="I295" s="186">
        <f>+'Прил 3(сформированное)'!D1776</f>
        <v>0</v>
      </c>
      <c r="J295" s="186">
        <f>+'Прил 3(сформированное)'!E1776</f>
        <v>0</v>
      </c>
      <c r="K295" s="186">
        <f>+'Прил 3(сформированное)'!F1776</f>
        <v>0</v>
      </c>
      <c r="L295" s="186">
        <f>+'Прил 3(сформированное)'!G1776</f>
        <v>0</v>
      </c>
    </row>
    <row r="296" spans="1:12" ht="15" customHeight="1">
      <c r="A296" s="98"/>
      <c r="B296" s="30" t="s">
        <v>670</v>
      </c>
      <c r="C296" s="89"/>
      <c r="D296" s="89"/>
      <c r="E296" s="188"/>
      <c r="F296" s="188"/>
      <c r="G296" s="189">
        <f t="shared" si="21"/>
        <v>50216.9</v>
      </c>
      <c r="H296" s="186">
        <f t="shared" si="15"/>
        <v>0</v>
      </c>
      <c r="I296" s="186">
        <f>+'Прил 3(сформированное)'!D1777</f>
        <v>0</v>
      </c>
      <c r="J296" s="186">
        <f>+'Прил 3(сформированное)'!E1777</f>
        <v>0</v>
      </c>
      <c r="K296" s="186">
        <f>+'Прил 3(сформированное)'!F1777</f>
        <v>0</v>
      </c>
      <c r="L296" s="186">
        <f>+'Прил 3(сформированное)'!G1777</f>
        <v>0</v>
      </c>
    </row>
    <row r="297" spans="1:12" ht="15" customHeight="1">
      <c r="A297" s="98"/>
      <c r="B297" s="30" t="s">
        <v>671</v>
      </c>
      <c r="C297" s="89"/>
      <c r="D297" s="89"/>
      <c r="E297" s="188"/>
      <c r="F297" s="188"/>
      <c r="G297" s="189">
        <f t="shared" si="21"/>
        <v>50216.9</v>
      </c>
      <c r="H297" s="186">
        <f t="shared" si="15"/>
        <v>0</v>
      </c>
      <c r="I297" s="186">
        <f>+'Прил 3(сформированное)'!D1778</f>
        <v>0</v>
      </c>
      <c r="J297" s="186">
        <f>+'Прил 3(сформированное)'!E1778</f>
        <v>0</v>
      </c>
      <c r="K297" s="186">
        <f>+'Прил 3(сформированное)'!F1778</f>
        <v>0</v>
      </c>
      <c r="L297" s="186">
        <f>+'Прил 3(сформированное)'!G1778</f>
        <v>0</v>
      </c>
    </row>
    <row r="298" spans="1:12" ht="15" customHeight="1">
      <c r="A298" s="98"/>
      <c r="B298" s="30" t="s">
        <v>672</v>
      </c>
      <c r="C298" s="190"/>
      <c r="D298" s="89"/>
      <c r="E298" s="188"/>
      <c r="F298" s="188"/>
      <c r="G298" s="189">
        <f t="shared" si="21"/>
        <v>50216.9</v>
      </c>
      <c r="H298" s="186">
        <f t="shared" si="15"/>
        <v>2993.4</v>
      </c>
      <c r="I298" s="186">
        <f>+'Прил 3(сформированное)'!D1779</f>
        <v>0</v>
      </c>
      <c r="J298" s="186">
        <f>+'Прил 3(сформированное)'!E1779</f>
        <v>2993.4</v>
      </c>
      <c r="K298" s="186">
        <f>+'Прил 3(сформированное)'!F1779</f>
        <v>0</v>
      </c>
      <c r="L298" s="186">
        <f>+'Прил 3(сформированное)'!G1779</f>
        <v>0</v>
      </c>
    </row>
    <row r="299" spans="1:12" ht="15" customHeight="1">
      <c r="A299" s="98"/>
      <c r="B299" s="30" t="s">
        <v>673</v>
      </c>
      <c r="C299" s="190"/>
      <c r="D299" s="89"/>
      <c r="E299" s="188"/>
      <c r="F299" s="188"/>
      <c r="G299" s="189">
        <f t="shared" si="21"/>
        <v>47223.5</v>
      </c>
      <c r="H299" s="186">
        <f t="shared" si="15"/>
        <v>6871.8</v>
      </c>
      <c r="I299" s="186">
        <f>+'Прил 3(сформированное)'!D1780</f>
        <v>0</v>
      </c>
      <c r="J299" s="186">
        <f>+'Прил 3(сформированное)'!E1780</f>
        <v>421.8</v>
      </c>
      <c r="K299" s="186">
        <f>+'Прил 3(сформированное)'!F1780</f>
        <v>6000</v>
      </c>
      <c r="L299" s="186">
        <f>+'Прил 3(сформированное)'!G1780</f>
        <v>450</v>
      </c>
    </row>
    <row r="300" spans="1:12" ht="15" customHeight="1">
      <c r="A300" s="98"/>
      <c r="B300" s="30" t="s">
        <v>674</v>
      </c>
      <c r="C300" s="190"/>
      <c r="D300" s="89"/>
      <c r="E300" s="188"/>
      <c r="F300" s="188"/>
      <c r="G300" s="189">
        <f t="shared" si="21"/>
        <v>40351.7</v>
      </c>
      <c r="H300" s="186">
        <f t="shared" si="15"/>
        <v>1599.2</v>
      </c>
      <c r="I300" s="186">
        <f>+'Прил 3(сформированное)'!D1781</f>
        <v>0</v>
      </c>
      <c r="J300" s="186">
        <f>+'Прил 3(сформированное)'!E1781</f>
        <v>0</v>
      </c>
      <c r="K300" s="186">
        <f>+'Прил 3(сформированное)'!F1781</f>
        <v>899.2</v>
      </c>
      <c r="L300" s="186">
        <f>+'Прил 3(сформированное)'!G1781</f>
        <v>700</v>
      </c>
    </row>
    <row r="301" spans="1:12" ht="15" customHeight="1">
      <c r="A301" s="98"/>
      <c r="B301" s="30" t="s">
        <v>675</v>
      </c>
      <c r="C301" s="190"/>
      <c r="D301" s="89"/>
      <c r="E301" s="188"/>
      <c r="F301" s="188"/>
      <c r="G301" s="189">
        <f t="shared" si="21"/>
        <v>38752.5</v>
      </c>
      <c r="H301" s="186">
        <f>I301+J301+K301+L301</f>
        <v>36124.2</v>
      </c>
      <c r="I301" s="186">
        <f>+'Прил 3(сформированное)'!D1782</f>
        <v>0</v>
      </c>
      <c r="J301" s="186">
        <f>+'Прил 3(сформированное)'!E1782</f>
        <v>33000</v>
      </c>
      <c r="K301" s="186">
        <f>+'Прил 3(сформированное)'!F1782</f>
        <v>2424.2</v>
      </c>
      <c r="L301" s="186">
        <f>+'Прил 3(сформированное)'!G1782</f>
        <v>700</v>
      </c>
    </row>
    <row r="302" spans="1:12" ht="15" customHeight="1">
      <c r="A302" s="98"/>
      <c r="B302" s="30" t="s">
        <v>676</v>
      </c>
      <c r="C302" s="190"/>
      <c r="D302" s="89"/>
      <c r="E302" s="188"/>
      <c r="F302" s="188"/>
      <c r="G302" s="189">
        <f t="shared" si="21"/>
        <v>2628.300000000003</v>
      </c>
      <c r="H302" s="186">
        <f>I302+J302+K302+L302</f>
        <v>700</v>
      </c>
      <c r="I302" s="186">
        <f>+'Прил 3(сформированное)'!D1783</f>
        <v>0</v>
      </c>
      <c r="J302" s="186">
        <f>+'Прил 3(сформированное)'!E1783</f>
        <v>0</v>
      </c>
      <c r="K302" s="186">
        <f>+'Прил 3(сформированное)'!F1783</f>
        <v>0</v>
      </c>
      <c r="L302" s="186">
        <f>+'Прил 3(сформированное)'!G1783</f>
        <v>700</v>
      </c>
    </row>
    <row r="303" spans="1:12" ht="15" customHeight="1">
      <c r="A303" s="98"/>
      <c r="B303" s="30" t="s">
        <v>677</v>
      </c>
      <c r="C303" s="190"/>
      <c r="D303" s="89"/>
      <c r="E303" s="188"/>
      <c r="F303" s="188"/>
      <c r="G303" s="189">
        <f t="shared" si="21"/>
        <v>1928.300000000003</v>
      </c>
      <c r="H303" s="186">
        <f>I303+J303+K303+L303</f>
        <v>700</v>
      </c>
      <c r="I303" s="186">
        <f>+'Прил 3(сформированное)'!D1784</f>
        <v>0</v>
      </c>
      <c r="J303" s="186">
        <f>+'Прил 3(сформированное)'!E1784</f>
        <v>0</v>
      </c>
      <c r="K303" s="186">
        <f>+'Прил 3(сформированное)'!F1784</f>
        <v>0</v>
      </c>
      <c r="L303" s="186">
        <f>+'Прил 3(сформированное)'!G1784</f>
        <v>700</v>
      </c>
    </row>
    <row r="304" spans="1:12" ht="15" customHeight="1">
      <c r="A304" s="98"/>
      <c r="B304" s="30" t="s">
        <v>678</v>
      </c>
      <c r="C304" s="190"/>
      <c r="D304" s="89"/>
      <c r="E304" s="188"/>
      <c r="F304" s="188"/>
      <c r="G304" s="189">
        <f t="shared" si="21"/>
        <v>1228.300000000003</v>
      </c>
      <c r="H304" s="186">
        <f>I304+J304+K304+L304</f>
        <v>700</v>
      </c>
      <c r="I304" s="186">
        <f>+'Прил 3(сформированное)'!D1785</f>
        <v>0</v>
      </c>
      <c r="J304" s="186">
        <f>+'Прил 3(сформированное)'!E1785</f>
        <v>0</v>
      </c>
      <c r="K304" s="186">
        <f>+'Прил 3(сформированное)'!F1785</f>
        <v>0</v>
      </c>
      <c r="L304" s="186">
        <f>+'Прил 3(сформированное)'!G1785</f>
        <v>700</v>
      </c>
    </row>
    <row r="305" spans="1:12" ht="15" customHeight="1">
      <c r="A305" s="98"/>
      <c r="B305" s="30" t="s">
        <v>679</v>
      </c>
      <c r="C305" s="190"/>
      <c r="D305" s="89"/>
      <c r="E305" s="188"/>
      <c r="F305" s="188"/>
      <c r="G305" s="189">
        <f t="shared" si="21"/>
        <v>528.3000000000029</v>
      </c>
      <c r="H305" s="186">
        <f>I305+J305+K305+L305</f>
        <v>528.3</v>
      </c>
      <c r="I305" s="186">
        <f>+'Прил 3(сформированное)'!D1786</f>
        <v>0</v>
      </c>
      <c r="J305" s="186">
        <f>+'Прил 3(сформированное)'!E1786</f>
        <v>0</v>
      </c>
      <c r="K305" s="186">
        <f>+'Прил 3(сформированное)'!F1786</f>
        <v>0</v>
      </c>
      <c r="L305" s="186">
        <f>+'Прил 3(сформированное)'!G1786</f>
        <v>528.3</v>
      </c>
    </row>
    <row r="306" spans="1:12" ht="18.75" customHeight="1">
      <c r="A306" s="41"/>
      <c r="B306" s="213" t="s">
        <v>491</v>
      </c>
      <c r="C306" s="213"/>
      <c r="D306" s="213"/>
      <c r="E306" s="213"/>
      <c r="F306" s="213"/>
      <c r="G306" s="213"/>
      <c r="H306" s="213"/>
      <c r="I306" s="213"/>
      <c r="J306" s="213"/>
      <c r="K306" s="213"/>
      <c r="L306" s="213"/>
    </row>
    <row r="307" spans="1:12" ht="66" customHeight="1">
      <c r="A307" s="81" t="s">
        <v>531</v>
      </c>
      <c r="B307" s="26" t="s">
        <v>492</v>
      </c>
      <c r="C307" s="55" t="s">
        <v>543</v>
      </c>
      <c r="D307" s="55">
        <v>2010</v>
      </c>
      <c r="E307" s="160">
        <v>1621.6</v>
      </c>
      <c r="F307" s="160"/>
      <c r="G307" s="161"/>
      <c r="H307" s="160">
        <f aca="true" t="shared" si="22" ref="H307:H361">I307+J307+K307+L307</f>
        <v>5052.8</v>
      </c>
      <c r="I307" s="160">
        <f>SUM(I308:I321)</f>
        <v>0</v>
      </c>
      <c r="J307" s="160">
        <f>SUM(J308:J321)</f>
        <v>0</v>
      </c>
      <c r="K307" s="160">
        <f>SUM(K308:K321)</f>
        <v>5052.8</v>
      </c>
      <c r="L307" s="160">
        <f>SUM(L308:L321)</f>
        <v>0</v>
      </c>
    </row>
    <row r="308" spans="1:13" ht="15" customHeight="1">
      <c r="A308" s="98"/>
      <c r="B308" s="30" t="s">
        <v>666</v>
      </c>
      <c r="C308" s="54"/>
      <c r="D308" s="54"/>
      <c r="E308" s="162"/>
      <c r="F308" s="160">
        <v>1621.6</v>
      </c>
      <c r="G308" s="161">
        <v>5052.8</v>
      </c>
      <c r="H308" s="160">
        <f t="shared" si="22"/>
        <v>0</v>
      </c>
      <c r="I308" s="160">
        <v>0</v>
      </c>
      <c r="J308" s="160">
        <v>0</v>
      </c>
      <c r="K308" s="160">
        <v>0</v>
      </c>
      <c r="L308" s="160">
        <v>0</v>
      </c>
      <c r="M308" s="160">
        <v>0</v>
      </c>
    </row>
    <row r="309" spans="1:13" ht="15" customHeight="1">
      <c r="A309" s="98"/>
      <c r="B309" s="30" t="s">
        <v>667</v>
      </c>
      <c r="C309" s="54"/>
      <c r="D309" s="54"/>
      <c r="E309" s="162"/>
      <c r="F309" s="162"/>
      <c r="G309" s="163">
        <f aca="true" t="shared" si="23" ref="G309:G321">G308-H308</f>
        <v>5052.8</v>
      </c>
      <c r="H309" s="160">
        <f t="shared" si="22"/>
        <v>0</v>
      </c>
      <c r="I309" s="160">
        <v>0</v>
      </c>
      <c r="J309" s="160">
        <v>0</v>
      </c>
      <c r="K309" s="160">
        <v>0</v>
      </c>
      <c r="L309" s="160">
        <v>0</v>
      </c>
      <c r="M309" s="160">
        <v>0</v>
      </c>
    </row>
    <row r="310" spans="1:13" ht="15" customHeight="1">
      <c r="A310" s="98"/>
      <c r="B310" s="30" t="s">
        <v>668</v>
      </c>
      <c r="C310" s="54"/>
      <c r="D310" s="54"/>
      <c r="E310" s="162"/>
      <c r="F310" s="162"/>
      <c r="G310" s="163">
        <f t="shared" si="23"/>
        <v>5052.8</v>
      </c>
      <c r="H310" s="160">
        <f t="shared" si="22"/>
        <v>0</v>
      </c>
      <c r="I310" s="160">
        <v>0</v>
      </c>
      <c r="J310" s="160">
        <v>0</v>
      </c>
      <c r="K310" s="160">
        <v>0</v>
      </c>
      <c r="L310" s="160">
        <v>0</v>
      </c>
      <c r="M310" s="160">
        <v>0</v>
      </c>
    </row>
    <row r="311" spans="1:13" ht="15" customHeight="1">
      <c r="A311" s="98"/>
      <c r="B311" s="30" t="s">
        <v>669</v>
      </c>
      <c r="C311" s="54"/>
      <c r="D311" s="54"/>
      <c r="E311" s="162"/>
      <c r="F311" s="162"/>
      <c r="G311" s="163">
        <f t="shared" si="23"/>
        <v>5052.8</v>
      </c>
      <c r="H311" s="160">
        <f t="shared" si="22"/>
        <v>5052.8</v>
      </c>
      <c r="I311" s="160">
        <v>0</v>
      </c>
      <c r="J311" s="160">
        <v>0</v>
      </c>
      <c r="K311" s="160">
        <v>5052.8</v>
      </c>
      <c r="L311" s="160">
        <v>0</v>
      </c>
      <c r="M311" s="160">
        <v>0</v>
      </c>
    </row>
    <row r="312" spans="1:13" ht="15" customHeight="1">
      <c r="A312" s="98"/>
      <c r="B312" s="30" t="s">
        <v>670</v>
      </c>
      <c r="C312" s="54"/>
      <c r="D312" s="54"/>
      <c r="E312" s="162"/>
      <c r="F312" s="162"/>
      <c r="G312" s="163">
        <f t="shared" si="23"/>
        <v>0</v>
      </c>
      <c r="H312" s="160">
        <f t="shared" si="22"/>
        <v>0</v>
      </c>
      <c r="I312" s="160">
        <v>0</v>
      </c>
      <c r="J312" s="160">
        <v>0</v>
      </c>
      <c r="K312" s="160">
        <v>0</v>
      </c>
      <c r="L312" s="160">
        <v>0</v>
      </c>
      <c r="M312" s="160">
        <v>0</v>
      </c>
    </row>
    <row r="313" spans="1:13" ht="15" customHeight="1">
      <c r="A313" s="98"/>
      <c r="B313" s="30" t="s">
        <v>671</v>
      </c>
      <c r="C313" s="54"/>
      <c r="D313" s="54"/>
      <c r="E313" s="162"/>
      <c r="F313" s="162"/>
      <c r="G313" s="163">
        <f t="shared" si="23"/>
        <v>0</v>
      </c>
      <c r="H313" s="160">
        <f t="shared" si="22"/>
        <v>0</v>
      </c>
      <c r="I313" s="160">
        <v>0</v>
      </c>
      <c r="J313" s="160">
        <v>0</v>
      </c>
      <c r="K313" s="160">
        <v>0</v>
      </c>
      <c r="L313" s="160">
        <v>0</v>
      </c>
      <c r="M313" s="160">
        <v>0</v>
      </c>
    </row>
    <row r="314" spans="1:13" ht="15" customHeight="1">
      <c r="A314" s="98"/>
      <c r="B314" s="30" t="s">
        <v>672</v>
      </c>
      <c r="C314" s="41"/>
      <c r="D314" s="54"/>
      <c r="E314" s="162"/>
      <c r="F314" s="162"/>
      <c r="G314" s="163">
        <f t="shared" si="23"/>
        <v>0</v>
      </c>
      <c r="H314" s="160">
        <f t="shared" si="22"/>
        <v>0</v>
      </c>
      <c r="I314" s="160">
        <v>0</v>
      </c>
      <c r="J314" s="160">
        <v>0</v>
      </c>
      <c r="K314" s="160">
        <v>0</v>
      </c>
      <c r="L314" s="160">
        <v>0</v>
      </c>
      <c r="M314" s="160">
        <v>0</v>
      </c>
    </row>
    <row r="315" spans="1:13" ht="15" customHeight="1">
      <c r="A315" s="98"/>
      <c r="B315" s="30" t="s">
        <v>673</v>
      </c>
      <c r="C315" s="41"/>
      <c r="D315" s="54"/>
      <c r="E315" s="162"/>
      <c r="F315" s="162"/>
      <c r="G315" s="163">
        <f t="shared" si="23"/>
        <v>0</v>
      </c>
      <c r="H315" s="160">
        <f t="shared" si="22"/>
        <v>0</v>
      </c>
      <c r="I315" s="160">
        <v>0</v>
      </c>
      <c r="J315" s="160">
        <v>0</v>
      </c>
      <c r="K315" s="160">
        <v>0</v>
      </c>
      <c r="L315" s="160">
        <v>0</v>
      </c>
      <c r="M315" s="160">
        <v>0</v>
      </c>
    </row>
    <row r="316" spans="1:13" ht="15" customHeight="1">
      <c r="A316" s="98"/>
      <c r="B316" s="30" t="s">
        <v>674</v>
      </c>
      <c r="C316" s="41"/>
      <c r="D316" s="54"/>
      <c r="E316" s="162"/>
      <c r="F316" s="162"/>
      <c r="G316" s="163">
        <f t="shared" si="23"/>
        <v>0</v>
      </c>
      <c r="H316" s="160">
        <f t="shared" si="22"/>
        <v>0</v>
      </c>
      <c r="I316" s="160">
        <v>0</v>
      </c>
      <c r="J316" s="160">
        <v>0</v>
      </c>
      <c r="K316" s="160">
        <v>0</v>
      </c>
      <c r="L316" s="160">
        <v>0</v>
      </c>
      <c r="M316" s="160">
        <v>0</v>
      </c>
    </row>
    <row r="317" spans="1:13" ht="15" customHeight="1">
      <c r="A317" s="98"/>
      <c r="B317" s="30" t="s">
        <v>675</v>
      </c>
      <c r="C317" s="41"/>
      <c r="D317" s="54"/>
      <c r="E317" s="162"/>
      <c r="F317" s="162"/>
      <c r="G317" s="163">
        <f t="shared" si="23"/>
        <v>0</v>
      </c>
      <c r="H317" s="160">
        <f t="shared" si="22"/>
        <v>0</v>
      </c>
      <c r="I317" s="160">
        <v>0</v>
      </c>
      <c r="J317" s="160">
        <v>0</v>
      </c>
      <c r="K317" s="160">
        <v>0</v>
      </c>
      <c r="L317" s="160">
        <v>0</v>
      </c>
      <c r="M317" s="160">
        <v>0</v>
      </c>
    </row>
    <row r="318" spans="1:13" ht="15" customHeight="1">
      <c r="A318" s="98"/>
      <c r="B318" s="30" t="s">
        <v>676</v>
      </c>
      <c r="C318" s="41"/>
      <c r="D318" s="54"/>
      <c r="E318" s="162"/>
      <c r="F318" s="162"/>
      <c r="G318" s="163">
        <f t="shared" si="23"/>
        <v>0</v>
      </c>
      <c r="H318" s="160">
        <f t="shared" si="22"/>
        <v>0</v>
      </c>
      <c r="I318" s="160">
        <v>0</v>
      </c>
      <c r="J318" s="160">
        <v>0</v>
      </c>
      <c r="K318" s="160">
        <v>0</v>
      </c>
      <c r="L318" s="160">
        <v>0</v>
      </c>
      <c r="M318" s="160">
        <v>0</v>
      </c>
    </row>
    <row r="319" spans="1:13" ht="15" customHeight="1">
      <c r="A319" s="98"/>
      <c r="B319" s="30" t="s">
        <v>677</v>
      </c>
      <c r="C319" s="41"/>
      <c r="D319" s="54"/>
      <c r="E319" s="162"/>
      <c r="F319" s="162"/>
      <c r="G319" s="163">
        <f t="shared" si="23"/>
        <v>0</v>
      </c>
      <c r="H319" s="160">
        <f t="shared" si="22"/>
        <v>0</v>
      </c>
      <c r="I319" s="160">
        <v>0</v>
      </c>
      <c r="J319" s="160">
        <v>0</v>
      </c>
      <c r="K319" s="160">
        <v>0</v>
      </c>
      <c r="L319" s="160">
        <v>0</v>
      </c>
      <c r="M319" s="160">
        <v>0</v>
      </c>
    </row>
    <row r="320" spans="1:13" ht="15" customHeight="1">
      <c r="A320" s="98"/>
      <c r="B320" s="30" t="s">
        <v>678</v>
      </c>
      <c r="C320" s="41"/>
      <c r="D320" s="54"/>
      <c r="E320" s="162"/>
      <c r="F320" s="162"/>
      <c r="G320" s="163">
        <f t="shared" si="23"/>
        <v>0</v>
      </c>
      <c r="H320" s="160">
        <f t="shared" si="22"/>
        <v>0</v>
      </c>
      <c r="I320" s="160">
        <v>0</v>
      </c>
      <c r="J320" s="160">
        <v>0</v>
      </c>
      <c r="K320" s="160">
        <v>0</v>
      </c>
      <c r="L320" s="160">
        <v>0</v>
      </c>
      <c r="M320" s="160">
        <v>0</v>
      </c>
    </row>
    <row r="321" spans="1:13" ht="15" customHeight="1">
      <c r="A321" s="98"/>
      <c r="B321" s="30" t="s">
        <v>679</v>
      </c>
      <c r="C321" s="41"/>
      <c r="D321" s="54"/>
      <c r="E321" s="162"/>
      <c r="F321" s="162"/>
      <c r="G321" s="163">
        <f t="shared" si="23"/>
        <v>0</v>
      </c>
      <c r="H321" s="160">
        <f t="shared" si="22"/>
        <v>0</v>
      </c>
      <c r="I321" s="160">
        <v>0</v>
      </c>
      <c r="J321" s="160">
        <v>0</v>
      </c>
      <c r="K321" s="160">
        <v>0</v>
      </c>
      <c r="L321" s="160">
        <v>0</v>
      </c>
      <c r="M321" s="160">
        <v>0</v>
      </c>
    </row>
    <row r="322" spans="1:12" ht="66" customHeight="1">
      <c r="A322" s="81" t="s">
        <v>532</v>
      </c>
      <c r="B322" s="26" t="s">
        <v>528</v>
      </c>
      <c r="C322" s="55" t="s">
        <v>515</v>
      </c>
      <c r="D322" s="55" t="s">
        <v>199</v>
      </c>
      <c r="E322" s="160">
        <v>1313.8</v>
      </c>
      <c r="F322" s="160"/>
      <c r="G322" s="161"/>
      <c r="H322" s="160">
        <f t="shared" si="22"/>
        <v>9108.1</v>
      </c>
      <c r="I322" s="160">
        <f>SUM(I323:I336)</f>
        <v>0</v>
      </c>
      <c r="J322" s="160">
        <f>SUM(J323:J336)</f>
        <v>2649.4</v>
      </c>
      <c r="K322" s="160">
        <f>SUM(K323:K336)</f>
        <v>6458.7</v>
      </c>
      <c r="L322" s="160">
        <f>SUM(L323:L336)</f>
        <v>0</v>
      </c>
    </row>
    <row r="323" spans="1:12" ht="15" customHeight="1">
      <c r="A323" s="98"/>
      <c r="B323" s="30" t="s">
        <v>666</v>
      </c>
      <c r="C323" s="54"/>
      <c r="D323" s="54"/>
      <c r="E323" s="162"/>
      <c r="F323" s="160">
        <v>1313.8</v>
      </c>
      <c r="G323" s="161">
        <v>9108.1</v>
      </c>
      <c r="H323" s="160">
        <f t="shared" si="22"/>
        <v>0</v>
      </c>
      <c r="I323" s="160">
        <v>0</v>
      </c>
      <c r="J323" s="160">
        <v>0</v>
      </c>
      <c r="K323" s="160">
        <v>0</v>
      </c>
      <c r="L323" s="160">
        <v>0</v>
      </c>
    </row>
    <row r="324" spans="1:12" ht="15" customHeight="1">
      <c r="A324" s="98"/>
      <c r="B324" s="30" t="s">
        <v>667</v>
      </c>
      <c r="C324" s="54"/>
      <c r="D324" s="54"/>
      <c r="E324" s="162"/>
      <c r="F324" s="162"/>
      <c r="G324" s="163">
        <f aca="true" t="shared" si="24" ref="G324:G336">G323-H323</f>
        <v>9108.1</v>
      </c>
      <c r="H324" s="160">
        <f t="shared" si="22"/>
        <v>0</v>
      </c>
      <c r="I324" s="160">
        <v>0</v>
      </c>
      <c r="J324" s="160">
        <v>0</v>
      </c>
      <c r="K324" s="160">
        <v>0</v>
      </c>
      <c r="L324" s="160">
        <v>0</v>
      </c>
    </row>
    <row r="325" spans="1:12" ht="15" customHeight="1">
      <c r="A325" s="98"/>
      <c r="B325" s="30" t="s">
        <v>668</v>
      </c>
      <c r="C325" s="54"/>
      <c r="D325" s="54"/>
      <c r="E325" s="162"/>
      <c r="F325" s="162"/>
      <c r="G325" s="163">
        <f t="shared" si="24"/>
        <v>9108.1</v>
      </c>
      <c r="H325" s="160">
        <f t="shared" si="22"/>
        <v>0</v>
      </c>
      <c r="I325" s="160">
        <v>0</v>
      </c>
      <c r="J325" s="160">
        <v>0</v>
      </c>
      <c r="K325" s="160">
        <v>0</v>
      </c>
      <c r="L325" s="160">
        <v>0</v>
      </c>
    </row>
    <row r="326" spans="1:12" ht="15" customHeight="1">
      <c r="A326" s="98"/>
      <c r="B326" s="30" t="s">
        <v>669</v>
      </c>
      <c r="C326" s="54"/>
      <c r="D326" s="54"/>
      <c r="E326" s="162"/>
      <c r="F326" s="162"/>
      <c r="G326" s="163">
        <f t="shared" si="24"/>
        <v>9108.1</v>
      </c>
      <c r="H326" s="160">
        <f t="shared" si="22"/>
        <v>0</v>
      </c>
      <c r="I326" s="160">
        <v>0</v>
      </c>
      <c r="J326" s="160">
        <v>0</v>
      </c>
      <c r="K326" s="160">
        <v>0</v>
      </c>
      <c r="L326" s="160">
        <v>0</v>
      </c>
    </row>
    <row r="327" spans="1:12" ht="15" customHeight="1">
      <c r="A327" s="98"/>
      <c r="B327" s="30" t="s">
        <v>670</v>
      </c>
      <c r="C327" s="54"/>
      <c r="D327" s="54"/>
      <c r="E327" s="162"/>
      <c r="F327" s="162"/>
      <c r="G327" s="163">
        <f t="shared" si="24"/>
        <v>9108.1</v>
      </c>
      <c r="H327" s="160">
        <f t="shared" si="22"/>
        <v>0</v>
      </c>
      <c r="I327" s="160">
        <v>0</v>
      </c>
      <c r="J327" s="160">
        <v>0</v>
      </c>
      <c r="K327" s="160">
        <v>0</v>
      </c>
      <c r="L327" s="160">
        <v>0</v>
      </c>
    </row>
    <row r="328" spans="1:12" ht="15" customHeight="1">
      <c r="A328" s="98"/>
      <c r="B328" s="30" t="s">
        <v>671</v>
      </c>
      <c r="C328" s="54"/>
      <c r="D328" s="54"/>
      <c r="E328" s="162"/>
      <c r="F328" s="162"/>
      <c r="G328" s="163">
        <f t="shared" si="24"/>
        <v>9108.1</v>
      </c>
      <c r="H328" s="160">
        <f t="shared" si="22"/>
        <v>2738.1</v>
      </c>
      <c r="I328" s="160">
        <v>0</v>
      </c>
      <c r="J328" s="160">
        <v>2649.4</v>
      </c>
      <c r="K328" s="160">
        <v>88.7</v>
      </c>
      <c r="L328" s="160">
        <v>0</v>
      </c>
    </row>
    <row r="329" spans="1:12" ht="15" customHeight="1">
      <c r="A329" s="98"/>
      <c r="B329" s="30" t="s">
        <v>672</v>
      </c>
      <c r="C329" s="41"/>
      <c r="D329" s="54"/>
      <c r="E329" s="162"/>
      <c r="F329" s="162"/>
      <c r="G329" s="163">
        <f t="shared" si="24"/>
        <v>6370</v>
      </c>
      <c r="H329" s="160">
        <f t="shared" si="22"/>
        <v>6370</v>
      </c>
      <c r="I329" s="160">
        <v>0</v>
      </c>
      <c r="J329" s="160">
        <v>0</v>
      </c>
      <c r="K329" s="160">
        <v>6370</v>
      </c>
      <c r="L329" s="160">
        <v>0</v>
      </c>
    </row>
    <row r="330" spans="1:12" ht="15" customHeight="1">
      <c r="A330" s="98"/>
      <c r="B330" s="30" t="s">
        <v>673</v>
      </c>
      <c r="C330" s="41"/>
      <c r="D330" s="54"/>
      <c r="E330" s="162"/>
      <c r="F330" s="162"/>
      <c r="G330" s="163">
        <f t="shared" si="24"/>
        <v>0</v>
      </c>
      <c r="H330" s="160">
        <f t="shared" si="22"/>
        <v>0</v>
      </c>
      <c r="I330" s="160">
        <v>0</v>
      </c>
      <c r="J330" s="160">
        <v>0</v>
      </c>
      <c r="K330" s="160">
        <v>0</v>
      </c>
      <c r="L330" s="160">
        <v>0</v>
      </c>
    </row>
    <row r="331" spans="1:12" ht="15" customHeight="1">
      <c r="A331" s="98"/>
      <c r="B331" s="30" t="s">
        <v>674</v>
      </c>
      <c r="C331" s="41"/>
      <c r="D331" s="54"/>
      <c r="E331" s="162"/>
      <c r="F331" s="162"/>
      <c r="G331" s="163">
        <f t="shared" si="24"/>
        <v>0</v>
      </c>
      <c r="H331" s="160">
        <f t="shared" si="22"/>
        <v>0</v>
      </c>
      <c r="I331" s="160">
        <v>0</v>
      </c>
      <c r="J331" s="160">
        <v>0</v>
      </c>
      <c r="K331" s="160">
        <v>0</v>
      </c>
      <c r="L331" s="160">
        <v>0</v>
      </c>
    </row>
    <row r="332" spans="1:12" ht="15" customHeight="1">
      <c r="A332" s="98"/>
      <c r="B332" s="30" t="s">
        <v>675</v>
      </c>
      <c r="C332" s="41"/>
      <c r="D332" s="54"/>
      <c r="E332" s="162"/>
      <c r="F332" s="162"/>
      <c r="G332" s="163">
        <f t="shared" si="24"/>
        <v>0</v>
      </c>
      <c r="H332" s="160">
        <f>I332+J332+K332+L332</f>
        <v>0</v>
      </c>
      <c r="I332" s="160">
        <v>0</v>
      </c>
      <c r="J332" s="160">
        <v>0</v>
      </c>
      <c r="K332" s="160">
        <v>0</v>
      </c>
      <c r="L332" s="160">
        <v>0</v>
      </c>
    </row>
    <row r="333" spans="1:12" ht="15" customHeight="1">
      <c r="A333" s="98"/>
      <c r="B333" s="30" t="s">
        <v>676</v>
      </c>
      <c r="C333" s="41"/>
      <c r="D333" s="54"/>
      <c r="E333" s="162"/>
      <c r="F333" s="162"/>
      <c r="G333" s="163">
        <f t="shared" si="24"/>
        <v>0</v>
      </c>
      <c r="H333" s="160">
        <f>I333+J333+K333+L333</f>
        <v>0</v>
      </c>
      <c r="I333" s="160"/>
      <c r="J333" s="160"/>
      <c r="K333" s="160"/>
      <c r="L333" s="160"/>
    </row>
    <row r="334" spans="1:12" ht="15" customHeight="1">
      <c r="A334" s="98"/>
      <c r="B334" s="30" t="s">
        <v>677</v>
      </c>
      <c r="C334" s="41"/>
      <c r="D334" s="54"/>
      <c r="E334" s="162"/>
      <c r="F334" s="162"/>
      <c r="G334" s="163">
        <f t="shared" si="24"/>
        <v>0</v>
      </c>
      <c r="H334" s="160">
        <f>I334+J334+K334+L334</f>
        <v>0</v>
      </c>
      <c r="I334" s="160">
        <v>0</v>
      </c>
      <c r="J334" s="160">
        <v>0</v>
      </c>
      <c r="K334" s="160">
        <v>0</v>
      </c>
      <c r="L334" s="160">
        <v>0</v>
      </c>
    </row>
    <row r="335" spans="1:12" ht="15" customHeight="1">
      <c r="A335" s="98"/>
      <c r="B335" s="30" t="s">
        <v>678</v>
      </c>
      <c r="C335" s="41"/>
      <c r="D335" s="54"/>
      <c r="E335" s="162"/>
      <c r="F335" s="162"/>
      <c r="G335" s="163">
        <f t="shared" si="24"/>
        <v>0</v>
      </c>
      <c r="H335" s="160">
        <f>I335+J335+K335+L335</f>
        <v>0</v>
      </c>
      <c r="I335" s="160"/>
      <c r="J335" s="160"/>
      <c r="K335" s="160"/>
      <c r="L335" s="160"/>
    </row>
    <row r="336" spans="1:12" ht="15" customHeight="1">
      <c r="A336" s="98"/>
      <c r="B336" s="30" t="s">
        <v>679</v>
      </c>
      <c r="C336" s="41"/>
      <c r="D336" s="54"/>
      <c r="E336" s="162"/>
      <c r="F336" s="162"/>
      <c r="G336" s="163">
        <f t="shared" si="24"/>
        <v>0</v>
      </c>
      <c r="H336" s="160">
        <f>I336+J336+K336+L336</f>
        <v>0</v>
      </c>
      <c r="I336" s="160"/>
      <c r="J336" s="160"/>
      <c r="K336" s="160"/>
      <c r="L336" s="160"/>
    </row>
    <row r="337" spans="1:12" ht="66" customHeight="1">
      <c r="A337" s="81" t="s">
        <v>533</v>
      </c>
      <c r="B337" s="26" t="s">
        <v>529</v>
      </c>
      <c r="C337" s="55" t="s">
        <v>530</v>
      </c>
      <c r="D337" s="55" t="s">
        <v>199</v>
      </c>
      <c r="E337" s="160">
        <v>1144.1</v>
      </c>
      <c r="F337" s="160"/>
      <c r="G337" s="161"/>
      <c r="H337" s="160">
        <f t="shared" si="22"/>
        <v>7658.2</v>
      </c>
      <c r="I337" s="160">
        <f>SUM(I338:I351)</f>
        <v>0</v>
      </c>
      <c r="J337" s="160">
        <f>SUM(J338:J351)</f>
        <v>0</v>
      </c>
      <c r="K337" s="160">
        <f>SUM(K338:K351)</f>
        <v>7658.2</v>
      </c>
      <c r="L337" s="160">
        <f>SUM(L338:L351)</f>
        <v>0</v>
      </c>
    </row>
    <row r="338" spans="1:12" ht="15" customHeight="1">
      <c r="A338" s="98"/>
      <c r="B338" s="30" t="s">
        <v>666</v>
      </c>
      <c r="C338" s="54"/>
      <c r="D338" s="54"/>
      <c r="E338" s="162"/>
      <c r="F338" s="160">
        <v>1144.1</v>
      </c>
      <c r="G338" s="161">
        <v>7658.2</v>
      </c>
      <c r="H338" s="160">
        <f t="shared" si="22"/>
        <v>0</v>
      </c>
      <c r="I338" s="160">
        <v>0</v>
      </c>
      <c r="J338" s="160">
        <v>0</v>
      </c>
      <c r="K338" s="160">
        <v>0</v>
      </c>
      <c r="L338" s="160">
        <v>0</v>
      </c>
    </row>
    <row r="339" spans="1:12" ht="15" customHeight="1">
      <c r="A339" s="98"/>
      <c r="B339" s="30" t="s">
        <v>667</v>
      </c>
      <c r="C339" s="54"/>
      <c r="D339" s="54"/>
      <c r="E339" s="162"/>
      <c r="F339" s="162"/>
      <c r="G339" s="163">
        <f aca="true" t="shared" si="25" ref="G339:G351">G338-H338</f>
        <v>7658.2</v>
      </c>
      <c r="H339" s="160">
        <f t="shared" si="22"/>
        <v>0</v>
      </c>
      <c r="I339" s="160">
        <v>0</v>
      </c>
      <c r="J339" s="160">
        <v>0</v>
      </c>
      <c r="K339" s="160">
        <v>0</v>
      </c>
      <c r="L339" s="160">
        <v>0</v>
      </c>
    </row>
    <row r="340" spans="1:12" ht="15" customHeight="1">
      <c r="A340" s="98"/>
      <c r="B340" s="30" t="s">
        <v>668</v>
      </c>
      <c r="C340" s="54"/>
      <c r="D340" s="54"/>
      <c r="E340" s="162"/>
      <c r="F340" s="162"/>
      <c r="G340" s="163">
        <f t="shared" si="25"/>
        <v>7658.2</v>
      </c>
      <c r="H340" s="160">
        <f t="shared" si="22"/>
        <v>0</v>
      </c>
      <c r="I340" s="160">
        <v>0</v>
      </c>
      <c r="J340" s="160">
        <v>0</v>
      </c>
      <c r="K340" s="160">
        <v>0</v>
      </c>
      <c r="L340" s="160">
        <v>0</v>
      </c>
    </row>
    <row r="341" spans="1:12" ht="15" customHeight="1">
      <c r="A341" s="98"/>
      <c r="B341" s="30" t="s">
        <v>669</v>
      </c>
      <c r="C341" s="54"/>
      <c r="D341" s="54"/>
      <c r="E341" s="162"/>
      <c r="F341" s="162"/>
      <c r="G341" s="163">
        <f t="shared" si="25"/>
        <v>7658.2</v>
      </c>
      <c r="H341" s="160">
        <f t="shared" si="22"/>
        <v>0</v>
      </c>
      <c r="I341" s="160">
        <v>0</v>
      </c>
      <c r="J341" s="160">
        <v>0</v>
      </c>
      <c r="K341" s="160">
        <v>0</v>
      </c>
      <c r="L341" s="160">
        <v>0</v>
      </c>
    </row>
    <row r="342" spans="1:12" ht="15" customHeight="1">
      <c r="A342" s="98"/>
      <c r="B342" s="30" t="s">
        <v>670</v>
      </c>
      <c r="C342" s="54"/>
      <c r="D342" s="54"/>
      <c r="E342" s="162"/>
      <c r="F342" s="162"/>
      <c r="G342" s="163">
        <f t="shared" si="25"/>
        <v>7658.2</v>
      </c>
      <c r="H342" s="160">
        <f t="shared" si="22"/>
        <v>0</v>
      </c>
      <c r="I342" s="160">
        <v>0</v>
      </c>
      <c r="J342" s="160">
        <v>0</v>
      </c>
      <c r="K342" s="160">
        <v>0</v>
      </c>
      <c r="L342" s="160">
        <v>0</v>
      </c>
    </row>
    <row r="343" spans="1:12" ht="15" customHeight="1">
      <c r="A343" s="98"/>
      <c r="B343" s="30" t="s">
        <v>671</v>
      </c>
      <c r="C343" s="54"/>
      <c r="D343" s="54"/>
      <c r="E343" s="162"/>
      <c r="F343" s="162"/>
      <c r="G343" s="163">
        <f t="shared" si="25"/>
        <v>7658.2</v>
      </c>
      <c r="H343" s="160">
        <f t="shared" si="22"/>
        <v>99.2</v>
      </c>
      <c r="I343" s="160">
        <v>0</v>
      </c>
      <c r="J343" s="160">
        <v>0</v>
      </c>
      <c r="K343" s="160">
        <v>99.2</v>
      </c>
      <c r="L343" s="160">
        <v>0</v>
      </c>
    </row>
    <row r="344" spans="1:12" ht="15" customHeight="1">
      <c r="A344" s="98"/>
      <c r="B344" s="30" t="s">
        <v>672</v>
      </c>
      <c r="C344" s="41"/>
      <c r="D344" s="54"/>
      <c r="E344" s="162"/>
      <c r="F344" s="162"/>
      <c r="G344" s="163">
        <f t="shared" si="25"/>
        <v>7559</v>
      </c>
      <c r="H344" s="160">
        <f t="shared" si="22"/>
        <v>7559</v>
      </c>
      <c r="I344" s="160">
        <v>0</v>
      </c>
      <c r="J344" s="160">
        <v>0</v>
      </c>
      <c r="K344" s="160">
        <v>7559</v>
      </c>
      <c r="L344" s="160">
        <v>0</v>
      </c>
    </row>
    <row r="345" spans="1:12" ht="15" customHeight="1">
      <c r="A345" s="98"/>
      <c r="B345" s="30" t="s">
        <v>673</v>
      </c>
      <c r="C345" s="41"/>
      <c r="D345" s="54"/>
      <c r="E345" s="162"/>
      <c r="F345" s="162"/>
      <c r="G345" s="163">
        <f t="shared" si="25"/>
        <v>0</v>
      </c>
      <c r="H345" s="160">
        <f t="shared" si="22"/>
        <v>0</v>
      </c>
      <c r="I345" s="160">
        <v>0</v>
      </c>
      <c r="J345" s="160">
        <v>0</v>
      </c>
      <c r="K345" s="160">
        <v>0</v>
      </c>
      <c r="L345" s="160">
        <v>0</v>
      </c>
    </row>
    <row r="346" spans="1:12" ht="15" customHeight="1">
      <c r="A346" s="98"/>
      <c r="B346" s="30" t="s">
        <v>674</v>
      </c>
      <c r="C346" s="41"/>
      <c r="D346" s="54"/>
      <c r="E346" s="162"/>
      <c r="F346" s="162"/>
      <c r="G346" s="163">
        <f t="shared" si="25"/>
        <v>0</v>
      </c>
      <c r="H346" s="160">
        <f t="shared" si="22"/>
        <v>0</v>
      </c>
      <c r="I346" s="160">
        <v>0</v>
      </c>
      <c r="J346" s="160">
        <v>0</v>
      </c>
      <c r="K346" s="160">
        <v>0</v>
      </c>
      <c r="L346" s="160">
        <v>0</v>
      </c>
    </row>
    <row r="347" spans="1:12" ht="15" customHeight="1">
      <c r="A347" s="98"/>
      <c r="B347" s="30" t="s">
        <v>675</v>
      </c>
      <c r="C347" s="41"/>
      <c r="D347" s="54"/>
      <c r="E347" s="162"/>
      <c r="F347" s="162"/>
      <c r="G347" s="163">
        <f t="shared" si="25"/>
        <v>0</v>
      </c>
      <c r="H347" s="160">
        <f t="shared" si="22"/>
        <v>0</v>
      </c>
      <c r="I347" s="160">
        <v>0</v>
      </c>
      <c r="J347" s="160">
        <v>0</v>
      </c>
      <c r="K347" s="160">
        <v>0</v>
      </c>
      <c r="L347" s="160">
        <v>0</v>
      </c>
    </row>
    <row r="348" spans="1:12" ht="15" customHeight="1">
      <c r="A348" s="98"/>
      <c r="B348" s="30" t="s">
        <v>676</v>
      </c>
      <c r="C348" s="41"/>
      <c r="D348" s="54"/>
      <c r="E348" s="162"/>
      <c r="F348" s="162"/>
      <c r="G348" s="163">
        <f t="shared" si="25"/>
        <v>0</v>
      </c>
      <c r="H348" s="160">
        <f t="shared" si="22"/>
        <v>0</v>
      </c>
      <c r="I348" s="160"/>
      <c r="J348" s="160"/>
      <c r="K348" s="160"/>
      <c r="L348" s="160"/>
    </row>
    <row r="349" spans="1:12" ht="15" customHeight="1">
      <c r="A349" s="98"/>
      <c r="B349" s="30" t="s">
        <v>677</v>
      </c>
      <c r="C349" s="41"/>
      <c r="D349" s="54"/>
      <c r="E349" s="162"/>
      <c r="F349" s="162"/>
      <c r="G349" s="163">
        <f t="shared" si="25"/>
        <v>0</v>
      </c>
      <c r="H349" s="160">
        <f t="shared" si="22"/>
        <v>0</v>
      </c>
      <c r="I349" s="160">
        <v>0</v>
      </c>
      <c r="J349" s="160">
        <v>0</v>
      </c>
      <c r="K349" s="160">
        <v>0</v>
      </c>
      <c r="L349" s="160">
        <v>0</v>
      </c>
    </row>
    <row r="350" spans="1:12" ht="15" customHeight="1">
      <c r="A350" s="98"/>
      <c r="B350" s="30" t="s">
        <v>678</v>
      </c>
      <c r="C350" s="41"/>
      <c r="D350" s="54"/>
      <c r="E350" s="162"/>
      <c r="F350" s="162"/>
      <c r="G350" s="163">
        <f t="shared" si="25"/>
        <v>0</v>
      </c>
      <c r="H350" s="160">
        <f t="shared" si="22"/>
        <v>0</v>
      </c>
      <c r="I350" s="160"/>
      <c r="J350" s="160"/>
      <c r="K350" s="160"/>
      <c r="L350" s="160"/>
    </row>
    <row r="351" spans="1:12" ht="15" customHeight="1">
      <c r="A351" s="98"/>
      <c r="B351" s="30" t="s">
        <v>679</v>
      </c>
      <c r="C351" s="41"/>
      <c r="D351" s="54"/>
      <c r="E351" s="162"/>
      <c r="F351" s="162"/>
      <c r="G351" s="163">
        <f t="shared" si="25"/>
        <v>0</v>
      </c>
      <c r="H351" s="160">
        <f t="shared" si="22"/>
        <v>0</v>
      </c>
      <c r="I351" s="160"/>
      <c r="J351" s="160"/>
      <c r="K351" s="160"/>
      <c r="L351" s="160"/>
    </row>
    <row r="352" spans="1:12" ht="50.25" customHeight="1">
      <c r="A352" s="81" t="s">
        <v>328</v>
      </c>
      <c r="B352" s="26" t="s">
        <v>441</v>
      </c>
      <c r="C352" s="55" t="s">
        <v>493</v>
      </c>
      <c r="D352" s="55">
        <v>2012</v>
      </c>
      <c r="E352" s="160">
        <f>+G358/4.16</f>
        <v>25312.5</v>
      </c>
      <c r="F352" s="160"/>
      <c r="G352" s="161"/>
      <c r="H352" s="160">
        <f t="shared" si="22"/>
        <v>105300</v>
      </c>
      <c r="I352" s="160">
        <f>SUM(I353:I366)</f>
        <v>105300</v>
      </c>
      <c r="J352" s="160">
        <f>SUM(J353:J366)</f>
        <v>0</v>
      </c>
      <c r="K352" s="160">
        <f>SUM(K353:K366)</f>
        <v>0</v>
      </c>
      <c r="L352" s="160">
        <f>SUM(L353:L366)</f>
        <v>0</v>
      </c>
    </row>
    <row r="353" spans="1:12" ht="15" customHeight="1">
      <c r="A353" s="98"/>
      <c r="B353" s="30" t="s">
        <v>666</v>
      </c>
      <c r="C353" s="54"/>
      <c r="D353" s="54"/>
      <c r="E353" s="162"/>
      <c r="F353" s="160">
        <v>25312.5</v>
      </c>
      <c r="G353" s="161">
        <v>105300</v>
      </c>
      <c r="H353" s="160">
        <f t="shared" si="22"/>
        <v>0</v>
      </c>
      <c r="I353" s="160">
        <v>0</v>
      </c>
      <c r="J353" s="160">
        <v>0</v>
      </c>
      <c r="K353" s="160">
        <v>0</v>
      </c>
      <c r="L353" s="160">
        <v>0</v>
      </c>
    </row>
    <row r="354" spans="1:12" ht="15" customHeight="1">
      <c r="A354" s="98"/>
      <c r="B354" s="30" t="s">
        <v>667</v>
      </c>
      <c r="C354" s="54"/>
      <c r="D354" s="54"/>
      <c r="E354" s="162"/>
      <c r="F354" s="162"/>
      <c r="G354" s="163">
        <f aca="true" t="shared" si="26" ref="G354:G366">G353-H353</f>
        <v>105300</v>
      </c>
      <c r="H354" s="160">
        <f t="shared" si="22"/>
        <v>0</v>
      </c>
      <c r="I354" s="160">
        <v>0</v>
      </c>
      <c r="J354" s="160">
        <v>0</v>
      </c>
      <c r="K354" s="160">
        <v>0</v>
      </c>
      <c r="L354" s="160">
        <v>0</v>
      </c>
    </row>
    <row r="355" spans="1:12" ht="15" customHeight="1">
      <c r="A355" s="98"/>
      <c r="B355" s="30" t="s">
        <v>668</v>
      </c>
      <c r="C355" s="54"/>
      <c r="D355" s="54"/>
      <c r="E355" s="162"/>
      <c r="F355" s="162"/>
      <c r="G355" s="163">
        <f t="shared" si="26"/>
        <v>105300</v>
      </c>
      <c r="H355" s="160">
        <f t="shared" si="22"/>
        <v>0</v>
      </c>
      <c r="I355" s="160">
        <v>0</v>
      </c>
      <c r="J355" s="160">
        <v>0</v>
      </c>
      <c r="K355" s="160">
        <v>0</v>
      </c>
      <c r="L355" s="160">
        <v>0</v>
      </c>
    </row>
    <row r="356" spans="1:12" ht="15" customHeight="1">
      <c r="A356" s="98"/>
      <c r="B356" s="30" t="s">
        <v>669</v>
      </c>
      <c r="C356" s="54"/>
      <c r="D356" s="54"/>
      <c r="E356" s="162"/>
      <c r="F356" s="162"/>
      <c r="G356" s="163">
        <f t="shared" si="26"/>
        <v>105300</v>
      </c>
      <c r="H356" s="160">
        <f t="shared" si="22"/>
        <v>0</v>
      </c>
      <c r="I356" s="160">
        <v>0</v>
      </c>
      <c r="J356" s="160">
        <v>0</v>
      </c>
      <c r="K356" s="160">
        <v>0</v>
      </c>
      <c r="L356" s="160">
        <v>0</v>
      </c>
    </row>
    <row r="357" spans="1:12" ht="15" customHeight="1">
      <c r="A357" s="98"/>
      <c r="B357" s="30" t="s">
        <v>670</v>
      </c>
      <c r="C357" s="54"/>
      <c r="D357" s="54"/>
      <c r="E357" s="162"/>
      <c r="F357" s="162"/>
      <c r="G357" s="163">
        <f t="shared" si="26"/>
        <v>105300</v>
      </c>
      <c r="H357" s="160">
        <f t="shared" si="22"/>
        <v>0</v>
      </c>
      <c r="I357" s="160">
        <v>0</v>
      </c>
      <c r="J357" s="160">
        <v>0</v>
      </c>
      <c r="K357" s="160">
        <v>0</v>
      </c>
      <c r="L357" s="160">
        <v>0</v>
      </c>
    </row>
    <row r="358" spans="1:12" ht="15" customHeight="1">
      <c r="A358" s="98"/>
      <c r="B358" s="30" t="s">
        <v>671</v>
      </c>
      <c r="C358" s="54"/>
      <c r="D358" s="54"/>
      <c r="E358" s="162"/>
      <c r="F358" s="162"/>
      <c r="G358" s="163">
        <f t="shared" si="26"/>
        <v>105300</v>
      </c>
      <c r="H358" s="160">
        <f t="shared" si="22"/>
        <v>105300</v>
      </c>
      <c r="I358" s="160">
        <v>105300</v>
      </c>
      <c r="J358" s="160">
        <v>0</v>
      </c>
      <c r="K358" s="160">
        <v>0</v>
      </c>
      <c r="L358" s="160">
        <v>0</v>
      </c>
    </row>
    <row r="359" spans="1:12" ht="15" customHeight="1">
      <c r="A359" s="98"/>
      <c r="B359" s="30" t="s">
        <v>672</v>
      </c>
      <c r="C359" s="41"/>
      <c r="D359" s="54"/>
      <c r="E359" s="162"/>
      <c r="F359" s="162"/>
      <c r="G359" s="163">
        <f t="shared" si="26"/>
        <v>0</v>
      </c>
      <c r="H359" s="160">
        <f t="shared" si="22"/>
        <v>0</v>
      </c>
      <c r="I359" s="160">
        <v>0</v>
      </c>
      <c r="J359" s="160">
        <v>0</v>
      </c>
      <c r="K359" s="160">
        <v>0</v>
      </c>
      <c r="L359" s="160">
        <v>0</v>
      </c>
    </row>
    <row r="360" spans="1:12" ht="15" customHeight="1">
      <c r="A360" s="98"/>
      <c r="B360" s="30" t="s">
        <v>673</v>
      </c>
      <c r="C360" s="41"/>
      <c r="D360" s="54"/>
      <c r="E360" s="162"/>
      <c r="F360" s="162"/>
      <c r="G360" s="163">
        <f t="shared" si="26"/>
        <v>0</v>
      </c>
      <c r="H360" s="160">
        <f t="shared" si="22"/>
        <v>0</v>
      </c>
      <c r="I360" s="160">
        <v>0</v>
      </c>
      <c r="J360" s="160">
        <v>0</v>
      </c>
      <c r="K360" s="160">
        <v>0</v>
      </c>
      <c r="L360" s="160">
        <v>0</v>
      </c>
    </row>
    <row r="361" spans="1:12" ht="15" customHeight="1">
      <c r="A361" s="98"/>
      <c r="B361" s="30" t="s">
        <v>674</v>
      </c>
      <c r="C361" s="41"/>
      <c r="D361" s="54"/>
      <c r="E361" s="162"/>
      <c r="F361" s="162"/>
      <c r="G361" s="163">
        <f t="shared" si="26"/>
        <v>0</v>
      </c>
      <c r="H361" s="160">
        <f t="shared" si="22"/>
        <v>0</v>
      </c>
      <c r="I361" s="160">
        <v>0</v>
      </c>
      <c r="J361" s="160">
        <v>0</v>
      </c>
      <c r="K361" s="160">
        <v>0</v>
      </c>
      <c r="L361" s="160">
        <v>0</v>
      </c>
    </row>
    <row r="362" spans="1:12" ht="15" customHeight="1">
      <c r="A362" s="98"/>
      <c r="B362" s="30" t="s">
        <v>675</v>
      </c>
      <c r="C362" s="41"/>
      <c r="D362" s="54"/>
      <c r="E362" s="162"/>
      <c r="F362" s="162"/>
      <c r="G362" s="163">
        <f t="shared" si="26"/>
        <v>0</v>
      </c>
      <c r="H362" s="160">
        <f>I362+J362+K362+L362</f>
        <v>0</v>
      </c>
      <c r="I362" s="160">
        <v>0</v>
      </c>
      <c r="J362" s="160">
        <v>0</v>
      </c>
      <c r="K362" s="160">
        <v>0</v>
      </c>
      <c r="L362" s="160">
        <v>0</v>
      </c>
    </row>
    <row r="363" spans="1:12" ht="15" customHeight="1">
      <c r="A363" s="98"/>
      <c r="B363" s="30" t="s">
        <v>676</v>
      </c>
      <c r="C363" s="41"/>
      <c r="D363" s="54"/>
      <c r="E363" s="162"/>
      <c r="F363" s="162"/>
      <c r="G363" s="163">
        <f t="shared" si="26"/>
        <v>0</v>
      </c>
      <c r="H363" s="160">
        <f>I363+J363+K363+L363</f>
        <v>0</v>
      </c>
      <c r="I363" s="160"/>
      <c r="J363" s="160"/>
      <c r="K363" s="160"/>
      <c r="L363" s="160"/>
    </row>
    <row r="364" spans="1:12" ht="15" customHeight="1">
      <c r="A364" s="98"/>
      <c r="B364" s="30" t="s">
        <v>677</v>
      </c>
      <c r="C364" s="41"/>
      <c r="D364" s="54"/>
      <c r="E364" s="162"/>
      <c r="F364" s="162"/>
      <c r="G364" s="163">
        <f t="shared" si="26"/>
        <v>0</v>
      </c>
      <c r="H364" s="160">
        <f>I364+J364+K364+L364</f>
        <v>0</v>
      </c>
      <c r="I364" s="160">
        <v>0</v>
      </c>
      <c r="J364" s="160">
        <v>0</v>
      </c>
      <c r="K364" s="160">
        <v>0</v>
      </c>
      <c r="L364" s="160">
        <v>0</v>
      </c>
    </row>
    <row r="365" spans="1:12" ht="15" customHeight="1">
      <c r="A365" s="98"/>
      <c r="B365" s="30" t="s">
        <v>678</v>
      </c>
      <c r="C365" s="41"/>
      <c r="D365" s="54"/>
      <c r="E365" s="162"/>
      <c r="F365" s="162"/>
      <c r="G365" s="163">
        <f t="shared" si="26"/>
        <v>0</v>
      </c>
      <c r="H365" s="160">
        <f>I365+J365+K365+L365</f>
        <v>0</v>
      </c>
      <c r="I365" s="160"/>
      <c r="J365" s="160"/>
      <c r="K365" s="160"/>
      <c r="L365" s="160"/>
    </row>
    <row r="366" spans="1:12" ht="15" customHeight="1">
      <c r="A366" s="98"/>
      <c r="B366" s="30" t="s">
        <v>679</v>
      </c>
      <c r="C366" s="41"/>
      <c r="D366" s="54"/>
      <c r="E366" s="162"/>
      <c r="F366" s="162"/>
      <c r="G366" s="163">
        <f t="shared" si="26"/>
        <v>0</v>
      </c>
      <c r="H366" s="160">
        <f>I366+J366+K366+L366</f>
        <v>0</v>
      </c>
      <c r="I366" s="160"/>
      <c r="J366" s="160"/>
      <c r="K366" s="160"/>
      <c r="L366" s="160"/>
    </row>
    <row r="367" spans="1:12" ht="18.75" customHeight="1">
      <c r="A367" s="41"/>
      <c r="B367" s="213" t="s">
        <v>494</v>
      </c>
      <c r="C367" s="213"/>
      <c r="D367" s="213"/>
      <c r="E367" s="213"/>
      <c r="F367" s="213"/>
      <c r="G367" s="213"/>
      <c r="H367" s="213"/>
      <c r="I367" s="213"/>
      <c r="J367" s="213"/>
      <c r="K367" s="213"/>
      <c r="L367" s="213"/>
    </row>
    <row r="368" spans="1:12" ht="18.75" customHeight="1">
      <c r="A368" s="41"/>
      <c r="B368" s="213" t="s">
        <v>495</v>
      </c>
      <c r="C368" s="213"/>
      <c r="D368" s="213"/>
      <c r="E368" s="213"/>
      <c r="F368" s="213"/>
      <c r="G368" s="213"/>
      <c r="H368" s="213"/>
      <c r="I368" s="213"/>
      <c r="J368" s="213"/>
      <c r="K368" s="213"/>
      <c r="L368" s="213"/>
    </row>
    <row r="369" spans="1:12" ht="33.75" customHeight="1" hidden="1">
      <c r="A369" s="218" t="s">
        <v>231</v>
      </c>
      <c r="B369" s="26"/>
      <c r="C369" s="55"/>
      <c r="D369" s="55"/>
      <c r="E369" s="160"/>
      <c r="F369" s="160"/>
      <c r="G369" s="161"/>
      <c r="H369" s="160"/>
      <c r="I369" s="160"/>
      <c r="J369" s="160"/>
      <c r="K369" s="160"/>
      <c r="L369" s="160">
        <f>SUM(L370:L378)</f>
        <v>0</v>
      </c>
    </row>
    <row r="370" spans="1:12" ht="15" customHeight="1" hidden="1">
      <c r="A370" s="219"/>
      <c r="B370" s="30"/>
      <c r="C370" s="54"/>
      <c r="D370" s="54"/>
      <c r="E370" s="162"/>
      <c r="F370" s="162"/>
      <c r="G370" s="161"/>
      <c r="H370" s="160"/>
      <c r="I370" s="167"/>
      <c r="J370" s="167"/>
      <c r="K370" s="167"/>
      <c r="L370" s="167">
        <v>0</v>
      </c>
    </row>
    <row r="371" spans="1:12" ht="15" customHeight="1" hidden="1">
      <c r="A371" s="219"/>
      <c r="B371" s="30"/>
      <c r="C371" s="54"/>
      <c r="D371" s="54"/>
      <c r="E371" s="162"/>
      <c r="F371" s="162"/>
      <c r="G371" s="163"/>
      <c r="H371" s="160"/>
      <c r="I371" s="167"/>
      <c r="J371" s="167"/>
      <c r="K371" s="167"/>
      <c r="L371" s="167">
        <v>0</v>
      </c>
    </row>
    <row r="372" spans="1:12" ht="15" customHeight="1" hidden="1">
      <c r="A372" s="219"/>
      <c r="B372" s="30"/>
      <c r="C372" s="54"/>
      <c r="D372" s="54"/>
      <c r="E372" s="162"/>
      <c r="F372" s="162"/>
      <c r="G372" s="163"/>
      <c r="H372" s="160"/>
      <c r="I372" s="167"/>
      <c r="J372" s="167"/>
      <c r="K372" s="167"/>
      <c r="L372" s="167">
        <v>0</v>
      </c>
    </row>
    <row r="373" spans="1:12" ht="15" customHeight="1" hidden="1">
      <c r="A373" s="219"/>
      <c r="B373" s="30"/>
      <c r="C373" s="54"/>
      <c r="D373" s="54"/>
      <c r="E373" s="162"/>
      <c r="F373" s="162"/>
      <c r="G373" s="163"/>
      <c r="H373" s="160"/>
      <c r="I373" s="167"/>
      <c r="J373" s="167"/>
      <c r="K373" s="167"/>
      <c r="L373" s="167">
        <v>0</v>
      </c>
    </row>
    <row r="374" spans="1:12" ht="15" customHeight="1" hidden="1">
      <c r="A374" s="219"/>
      <c r="B374" s="30"/>
      <c r="C374" s="54"/>
      <c r="D374" s="54"/>
      <c r="E374" s="162"/>
      <c r="F374" s="162"/>
      <c r="G374" s="163"/>
      <c r="H374" s="160"/>
      <c r="I374" s="167"/>
      <c r="J374" s="167"/>
      <c r="K374" s="167"/>
      <c r="L374" s="167">
        <v>0</v>
      </c>
    </row>
    <row r="375" spans="1:12" ht="15" customHeight="1" hidden="1">
      <c r="A375" s="219"/>
      <c r="B375" s="30"/>
      <c r="C375" s="54"/>
      <c r="D375" s="54"/>
      <c r="E375" s="162"/>
      <c r="F375" s="162"/>
      <c r="G375" s="163"/>
      <c r="H375" s="160"/>
      <c r="I375" s="167"/>
      <c r="J375" s="167"/>
      <c r="K375" s="167"/>
      <c r="L375" s="167">
        <v>0</v>
      </c>
    </row>
    <row r="376" spans="1:12" ht="15" customHeight="1" hidden="1">
      <c r="A376" s="219"/>
      <c r="B376" s="30"/>
      <c r="C376" s="41"/>
      <c r="D376" s="54"/>
      <c r="E376" s="162"/>
      <c r="F376" s="162"/>
      <c r="G376" s="163"/>
      <c r="H376" s="160"/>
      <c r="I376" s="167"/>
      <c r="J376" s="167"/>
      <c r="K376" s="167"/>
      <c r="L376" s="167">
        <v>0</v>
      </c>
    </row>
    <row r="377" spans="1:12" ht="15" customHeight="1" hidden="1">
      <c r="A377" s="219"/>
      <c r="B377" s="30"/>
      <c r="C377" s="41"/>
      <c r="D377" s="54"/>
      <c r="E377" s="162"/>
      <c r="F377" s="162"/>
      <c r="G377" s="163"/>
      <c r="H377" s="160"/>
      <c r="I377" s="167"/>
      <c r="J377" s="167"/>
      <c r="K377" s="167"/>
      <c r="L377" s="167">
        <v>0</v>
      </c>
    </row>
    <row r="378" spans="1:12" ht="15" customHeight="1" hidden="1">
      <c r="A378" s="220"/>
      <c r="B378" s="30"/>
      <c r="C378" s="41"/>
      <c r="D378" s="54"/>
      <c r="E378" s="162"/>
      <c r="F378" s="162"/>
      <c r="G378" s="163"/>
      <c r="H378" s="160"/>
      <c r="I378" s="167"/>
      <c r="J378" s="167"/>
      <c r="K378" s="167"/>
      <c r="L378" s="167">
        <v>0</v>
      </c>
    </row>
    <row r="379" spans="1:12" ht="20.25" customHeight="1">
      <c r="A379" s="81" t="s">
        <v>178</v>
      </c>
      <c r="B379" s="64" t="s">
        <v>583</v>
      </c>
      <c r="C379" s="55"/>
      <c r="D379" s="55"/>
      <c r="E379" s="160"/>
      <c r="F379" s="160"/>
      <c r="G379" s="161"/>
      <c r="H379" s="160"/>
      <c r="I379" s="160">
        <f>SUM(I380:I393)</f>
        <v>0</v>
      </c>
      <c r="J379" s="160">
        <f>SUM(J380:J393)</f>
        <v>0</v>
      </c>
      <c r="K379" s="160">
        <f>SUM(K380:K393)</f>
        <v>0</v>
      </c>
      <c r="L379" s="160">
        <f>SUM(L380:L393)</f>
        <v>0</v>
      </c>
    </row>
    <row r="380" spans="1:12" ht="15" customHeight="1" hidden="1">
      <c r="A380" s="98"/>
      <c r="B380" s="30" t="s">
        <v>666</v>
      </c>
      <c r="C380" s="54"/>
      <c r="D380" s="54"/>
      <c r="E380" s="162"/>
      <c r="F380" s="162"/>
      <c r="G380" s="163"/>
      <c r="H380" s="160"/>
      <c r="I380" s="160"/>
      <c r="J380" s="160"/>
      <c r="K380" s="160"/>
      <c r="L380" s="160"/>
    </row>
    <row r="381" spans="1:12" ht="15" customHeight="1" hidden="1">
      <c r="A381" s="98"/>
      <c r="B381" s="30" t="s">
        <v>667</v>
      </c>
      <c r="C381" s="54"/>
      <c r="D381" s="54"/>
      <c r="E381" s="162"/>
      <c r="F381" s="162"/>
      <c r="G381" s="163"/>
      <c r="H381" s="160"/>
      <c r="I381" s="160"/>
      <c r="J381" s="160"/>
      <c r="K381" s="160"/>
      <c r="L381" s="160"/>
    </row>
    <row r="382" spans="1:12" ht="15" customHeight="1" hidden="1">
      <c r="A382" s="98"/>
      <c r="B382" s="30" t="s">
        <v>668</v>
      </c>
      <c r="C382" s="54"/>
      <c r="D382" s="54"/>
      <c r="E382" s="162"/>
      <c r="F382" s="162"/>
      <c r="G382" s="163"/>
      <c r="H382" s="160"/>
      <c r="I382" s="160"/>
      <c r="J382" s="160"/>
      <c r="K382" s="160"/>
      <c r="L382" s="160"/>
    </row>
    <row r="383" spans="1:12" ht="15" customHeight="1" hidden="1">
      <c r="A383" s="98"/>
      <c r="B383" s="30" t="s">
        <v>669</v>
      </c>
      <c r="C383" s="54"/>
      <c r="D383" s="54"/>
      <c r="E383" s="162"/>
      <c r="F383" s="162"/>
      <c r="G383" s="163"/>
      <c r="H383" s="160"/>
      <c r="I383" s="160"/>
      <c r="J383" s="160"/>
      <c r="K383" s="160"/>
      <c r="L383" s="160"/>
    </row>
    <row r="384" spans="1:12" ht="15" customHeight="1" hidden="1">
      <c r="A384" s="98"/>
      <c r="B384" s="30" t="s">
        <v>670</v>
      </c>
      <c r="C384" s="54"/>
      <c r="D384" s="54"/>
      <c r="E384" s="162"/>
      <c r="F384" s="162"/>
      <c r="G384" s="163"/>
      <c r="H384" s="160"/>
      <c r="I384" s="160"/>
      <c r="J384" s="160"/>
      <c r="K384" s="160"/>
      <c r="L384" s="160"/>
    </row>
    <row r="385" spans="1:12" ht="15" customHeight="1" hidden="1">
      <c r="A385" s="98"/>
      <c r="B385" s="30" t="s">
        <v>671</v>
      </c>
      <c r="C385" s="54"/>
      <c r="D385" s="54"/>
      <c r="E385" s="162"/>
      <c r="F385" s="162"/>
      <c r="G385" s="163"/>
      <c r="H385" s="160"/>
      <c r="I385" s="160"/>
      <c r="J385" s="160"/>
      <c r="K385" s="160"/>
      <c r="L385" s="160"/>
    </row>
    <row r="386" spans="1:12" ht="15" customHeight="1" hidden="1">
      <c r="A386" s="98"/>
      <c r="B386" s="30" t="s">
        <v>672</v>
      </c>
      <c r="C386" s="41"/>
      <c r="D386" s="54"/>
      <c r="E386" s="162"/>
      <c r="F386" s="162"/>
      <c r="G386" s="163"/>
      <c r="H386" s="160"/>
      <c r="I386" s="160"/>
      <c r="J386" s="160"/>
      <c r="K386" s="160"/>
      <c r="L386" s="160"/>
    </row>
    <row r="387" spans="1:12" ht="15" customHeight="1" hidden="1">
      <c r="A387" s="98"/>
      <c r="B387" s="30" t="s">
        <v>673</v>
      </c>
      <c r="C387" s="41"/>
      <c r="D387" s="54"/>
      <c r="E387" s="162"/>
      <c r="F387" s="162"/>
      <c r="G387" s="163"/>
      <c r="H387" s="160"/>
      <c r="I387" s="160"/>
      <c r="J387" s="160"/>
      <c r="K387" s="160"/>
      <c r="L387" s="160"/>
    </row>
    <row r="388" spans="1:12" ht="15" customHeight="1" hidden="1">
      <c r="A388" s="98"/>
      <c r="B388" s="30" t="s">
        <v>674</v>
      </c>
      <c r="C388" s="41"/>
      <c r="D388" s="54"/>
      <c r="E388" s="162"/>
      <c r="F388" s="162"/>
      <c r="G388" s="163"/>
      <c r="H388" s="160"/>
      <c r="I388" s="160"/>
      <c r="J388" s="160"/>
      <c r="K388" s="160"/>
      <c r="L388" s="160"/>
    </row>
    <row r="389" spans="1:12" ht="15" customHeight="1" hidden="1">
      <c r="A389" s="98"/>
      <c r="B389" s="30" t="s">
        <v>675</v>
      </c>
      <c r="C389" s="41"/>
      <c r="D389" s="54"/>
      <c r="E389" s="162"/>
      <c r="F389" s="162"/>
      <c r="G389" s="163">
        <f>G388-H388</f>
        <v>0</v>
      </c>
      <c r="H389" s="160">
        <f>I389+J389+K389+L389</f>
        <v>0</v>
      </c>
      <c r="I389" s="160">
        <v>0</v>
      </c>
      <c r="J389" s="160">
        <v>0</v>
      </c>
      <c r="K389" s="160">
        <v>0</v>
      </c>
      <c r="L389" s="160">
        <v>0</v>
      </c>
    </row>
    <row r="390" spans="1:12" ht="15" customHeight="1" hidden="1">
      <c r="A390" s="98"/>
      <c r="B390" s="30" t="s">
        <v>676</v>
      </c>
      <c r="C390" s="41"/>
      <c r="D390" s="54"/>
      <c r="E390" s="162"/>
      <c r="F390" s="162"/>
      <c r="G390" s="163">
        <f>G389-H389</f>
        <v>0</v>
      </c>
      <c r="H390" s="160">
        <f>I390+J390+K390+L390</f>
        <v>0</v>
      </c>
      <c r="I390" s="160"/>
      <c r="J390" s="160"/>
      <c r="K390" s="160"/>
      <c r="L390" s="160"/>
    </row>
    <row r="391" spans="1:12" ht="15" customHeight="1" hidden="1">
      <c r="A391" s="98"/>
      <c r="B391" s="30" t="s">
        <v>677</v>
      </c>
      <c r="C391" s="41"/>
      <c r="D391" s="54"/>
      <c r="E391" s="162"/>
      <c r="F391" s="162"/>
      <c r="G391" s="163">
        <f>G390-H390</f>
        <v>0</v>
      </c>
      <c r="H391" s="160">
        <f>I391+J391+K391+L391</f>
        <v>0</v>
      </c>
      <c r="I391" s="160">
        <v>0</v>
      </c>
      <c r="J391" s="160">
        <v>0</v>
      </c>
      <c r="K391" s="160">
        <v>0</v>
      </c>
      <c r="L391" s="160">
        <v>0</v>
      </c>
    </row>
    <row r="392" spans="1:12" ht="15" customHeight="1" hidden="1">
      <c r="A392" s="98"/>
      <c r="B392" s="30" t="s">
        <v>678</v>
      </c>
      <c r="C392" s="41"/>
      <c r="D392" s="54"/>
      <c r="E392" s="162"/>
      <c r="F392" s="162"/>
      <c r="G392" s="163">
        <f>G391-H391</f>
        <v>0</v>
      </c>
      <c r="H392" s="160">
        <f>I392+J392+K392+L392</f>
        <v>0</v>
      </c>
      <c r="I392" s="160"/>
      <c r="J392" s="160"/>
      <c r="K392" s="160"/>
      <c r="L392" s="160"/>
    </row>
    <row r="393" spans="1:12" ht="15" customHeight="1" hidden="1">
      <c r="A393" s="98"/>
      <c r="B393" s="30" t="s">
        <v>679</v>
      </c>
      <c r="C393" s="41"/>
      <c r="D393" s="54"/>
      <c r="E393" s="162"/>
      <c r="F393" s="162"/>
      <c r="G393" s="163">
        <f>G392-H392</f>
        <v>0</v>
      </c>
      <c r="H393" s="160">
        <f>I393+J393+K393+L393</f>
        <v>0</v>
      </c>
      <c r="I393" s="160"/>
      <c r="J393" s="160"/>
      <c r="K393" s="160"/>
      <c r="L393" s="160"/>
    </row>
    <row r="394" spans="1:12" ht="33" customHeight="1">
      <c r="A394" s="81" t="s">
        <v>231</v>
      </c>
      <c r="B394" s="26" t="s">
        <v>168</v>
      </c>
      <c r="C394" s="55" t="s">
        <v>545</v>
      </c>
      <c r="D394" s="55" t="s">
        <v>698</v>
      </c>
      <c r="E394" s="160">
        <v>7609.4</v>
      </c>
      <c r="F394" s="160"/>
      <c r="G394" s="161"/>
      <c r="H394" s="160">
        <f aca="true" t="shared" si="27" ref="H394:H433">I394+J394+K394+L394</f>
        <v>61500.1</v>
      </c>
      <c r="I394" s="160">
        <f>SUM(I395:I408)</f>
        <v>0</v>
      </c>
      <c r="J394" s="160">
        <f>SUM(J395:J408)</f>
        <v>0</v>
      </c>
      <c r="K394" s="160">
        <f>SUM(K395:K408)</f>
        <v>0</v>
      </c>
      <c r="L394" s="160">
        <f>SUM(L395:L408)</f>
        <v>61500.1</v>
      </c>
    </row>
    <row r="395" spans="1:12" ht="15" customHeight="1">
      <c r="A395" s="98"/>
      <c r="B395" s="30" t="s">
        <v>666</v>
      </c>
      <c r="C395" s="54"/>
      <c r="D395" s="54"/>
      <c r="E395" s="162"/>
      <c r="F395" s="160">
        <v>7609.4</v>
      </c>
      <c r="G395" s="163">
        <v>61500.1</v>
      </c>
      <c r="H395" s="160">
        <f t="shared" si="27"/>
        <v>0</v>
      </c>
      <c r="I395" s="160">
        <f>+'Прил 3(сформированное)'!D2197</f>
        <v>0</v>
      </c>
      <c r="J395" s="160">
        <f>+'Прил 3(сформированное)'!E2197</f>
        <v>0</v>
      </c>
      <c r="K395" s="160">
        <f>+'Прил 3(сформированное)'!F2197</f>
        <v>0</v>
      </c>
      <c r="L395" s="160">
        <f>+'Прил 3(сформированное)'!G2197</f>
        <v>0</v>
      </c>
    </row>
    <row r="396" spans="1:12" ht="15" customHeight="1">
      <c r="A396" s="98"/>
      <c r="B396" s="30" t="s">
        <v>667</v>
      </c>
      <c r="C396" s="54"/>
      <c r="D396" s="54"/>
      <c r="E396" s="162"/>
      <c r="F396" s="162"/>
      <c r="G396" s="163">
        <f aca="true" t="shared" si="28" ref="G396:G408">G395-H395</f>
        <v>61500.1</v>
      </c>
      <c r="H396" s="160">
        <f t="shared" si="27"/>
        <v>0</v>
      </c>
      <c r="I396" s="160">
        <f>+'Прил 3(сформированное)'!D2198</f>
        <v>0</v>
      </c>
      <c r="J396" s="160">
        <f>+'Прил 3(сформированное)'!E2198</f>
        <v>0</v>
      </c>
      <c r="K396" s="160">
        <f>+'Прил 3(сформированное)'!F2198</f>
        <v>0</v>
      </c>
      <c r="L396" s="160">
        <f>+'Прил 3(сформированное)'!G2198</f>
        <v>0</v>
      </c>
    </row>
    <row r="397" spans="1:12" ht="15" customHeight="1">
      <c r="A397" s="98"/>
      <c r="B397" s="30" t="s">
        <v>668</v>
      </c>
      <c r="C397" s="54"/>
      <c r="D397" s="54"/>
      <c r="E397" s="162"/>
      <c r="F397" s="162"/>
      <c r="G397" s="163">
        <f t="shared" si="28"/>
        <v>61500.1</v>
      </c>
      <c r="H397" s="160">
        <f t="shared" si="27"/>
        <v>0</v>
      </c>
      <c r="I397" s="160">
        <f>+'Прил 3(сформированное)'!D2199</f>
        <v>0</v>
      </c>
      <c r="J397" s="160">
        <f>+'Прил 3(сформированное)'!E2199</f>
        <v>0</v>
      </c>
      <c r="K397" s="160">
        <f>+'Прил 3(сформированное)'!F2199</f>
        <v>0</v>
      </c>
      <c r="L397" s="160">
        <f>+'Прил 3(сформированное)'!G2199</f>
        <v>0</v>
      </c>
    </row>
    <row r="398" spans="1:12" ht="15" customHeight="1">
      <c r="A398" s="98"/>
      <c r="B398" s="30" t="s">
        <v>669</v>
      </c>
      <c r="C398" s="54"/>
      <c r="D398" s="54"/>
      <c r="E398" s="162"/>
      <c r="F398" s="162"/>
      <c r="G398" s="163">
        <f t="shared" si="28"/>
        <v>61500.1</v>
      </c>
      <c r="H398" s="160">
        <f t="shared" si="27"/>
        <v>0</v>
      </c>
      <c r="I398" s="160">
        <f>+'Прил 3(сформированное)'!D2200</f>
        <v>0</v>
      </c>
      <c r="J398" s="160">
        <f>+'Прил 3(сформированное)'!E2200</f>
        <v>0</v>
      </c>
      <c r="K398" s="160">
        <f>+'Прил 3(сформированное)'!F2200</f>
        <v>0</v>
      </c>
      <c r="L398" s="160">
        <f>+'Прил 3(сформированное)'!G2200</f>
        <v>0</v>
      </c>
    </row>
    <row r="399" spans="1:12" ht="15" customHeight="1">
      <c r="A399" s="98"/>
      <c r="B399" s="30" t="s">
        <v>670</v>
      </c>
      <c r="C399" s="54"/>
      <c r="D399" s="54"/>
      <c r="E399" s="162"/>
      <c r="F399" s="162"/>
      <c r="G399" s="163">
        <f t="shared" si="28"/>
        <v>61500.1</v>
      </c>
      <c r="H399" s="160">
        <f t="shared" si="27"/>
        <v>0</v>
      </c>
      <c r="I399" s="160">
        <f>+'Прил 3(сформированное)'!D2201</f>
        <v>0</v>
      </c>
      <c r="J399" s="160">
        <f>+'Прил 3(сформированное)'!E2201</f>
        <v>0</v>
      </c>
      <c r="K399" s="160">
        <f>+'Прил 3(сформированное)'!F2201</f>
        <v>0</v>
      </c>
      <c r="L399" s="160">
        <f>+'Прил 3(сформированное)'!G2201</f>
        <v>0</v>
      </c>
    </row>
    <row r="400" spans="1:12" ht="15" customHeight="1">
      <c r="A400" s="98"/>
      <c r="B400" s="30" t="s">
        <v>671</v>
      </c>
      <c r="C400" s="54"/>
      <c r="D400" s="54"/>
      <c r="E400" s="162"/>
      <c r="F400" s="162"/>
      <c r="G400" s="163">
        <f t="shared" si="28"/>
        <v>61500.1</v>
      </c>
      <c r="H400" s="160">
        <f t="shared" si="27"/>
        <v>0</v>
      </c>
      <c r="I400" s="160">
        <f>+'Прил 3(сформированное)'!D2202</f>
        <v>0</v>
      </c>
      <c r="J400" s="160">
        <f>+'Прил 3(сформированное)'!E2202</f>
        <v>0</v>
      </c>
      <c r="K400" s="160">
        <f>+'Прил 3(сформированное)'!F2202</f>
        <v>0</v>
      </c>
      <c r="L400" s="160">
        <f>+'Прил 3(сформированное)'!G2202</f>
        <v>0</v>
      </c>
    </row>
    <row r="401" spans="1:12" ht="15" customHeight="1">
      <c r="A401" s="98"/>
      <c r="B401" s="30" t="s">
        <v>672</v>
      </c>
      <c r="C401" s="41"/>
      <c r="D401" s="54"/>
      <c r="E401" s="162"/>
      <c r="F401" s="162"/>
      <c r="G401" s="163">
        <f t="shared" si="28"/>
        <v>61500.1</v>
      </c>
      <c r="H401" s="160">
        <f t="shared" si="27"/>
        <v>0</v>
      </c>
      <c r="I401" s="160">
        <f>+'Прил 3(сформированное)'!D2203</f>
        <v>0</v>
      </c>
      <c r="J401" s="160">
        <f>+'Прил 3(сформированное)'!E2203</f>
        <v>0</v>
      </c>
      <c r="K401" s="160">
        <f>+'Прил 3(сформированное)'!F2203</f>
        <v>0</v>
      </c>
      <c r="L401" s="160">
        <f>+'Прил 3(сформированное)'!G2203</f>
        <v>0</v>
      </c>
    </row>
    <row r="402" spans="1:12" ht="15" customHeight="1">
      <c r="A402" s="98"/>
      <c r="B402" s="30" t="s">
        <v>673</v>
      </c>
      <c r="C402" s="41"/>
      <c r="D402" s="54"/>
      <c r="E402" s="162"/>
      <c r="F402" s="162"/>
      <c r="G402" s="163">
        <f t="shared" si="28"/>
        <v>61500.1</v>
      </c>
      <c r="H402" s="160">
        <f t="shared" si="27"/>
        <v>0</v>
      </c>
      <c r="I402" s="160">
        <f>+'Прил 3(сформированное)'!D2204</f>
        <v>0</v>
      </c>
      <c r="J402" s="160">
        <f>+'Прил 3(сформированное)'!E2204</f>
        <v>0</v>
      </c>
      <c r="K402" s="160">
        <f>+'Прил 3(сформированное)'!F2204</f>
        <v>0</v>
      </c>
      <c r="L402" s="160">
        <f>+'Прил 3(сформированное)'!G2204</f>
        <v>0</v>
      </c>
    </row>
    <row r="403" spans="1:12" ht="15" customHeight="1">
      <c r="A403" s="98"/>
      <c r="B403" s="30" t="s">
        <v>674</v>
      </c>
      <c r="C403" s="41"/>
      <c r="D403" s="54"/>
      <c r="E403" s="162"/>
      <c r="F403" s="162"/>
      <c r="G403" s="163">
        <f t="shared" si="28"/>
        <v>61500.1</v>
      </c>
      <c r="H403" s="160">
        <f t="shared" si="27"/>
        <v>1490.1</v>
      </c>
      <c r="I403" s="160">
        <f>+'Прил 3(сформированное)'!D2205</f>
        <v>0</v>
      </c>
      <c r="J403" s="160">
        <f>+'Прил 3(сформированное)'!E2205</f>
        <v>0</v>
      </c>
      <c r="K403" s="160">
        <f>+'Прил 3(сформированное)'!F2205</f>
        <v>0</v>
      </c>
      <c r="L403" s="160">
        <f>+'Прил 3(сформированное)'!G2205</f>
        <v>1490.1</v>
      </c>
    </row>
    <row r="404" spans="1:12" ht="15" customHeight="1">
      <c r="A404" s="98"/>
      <c r="B404" s="30" t="s">
        <v>675</v>
      </c>
      <c r="C404" s="41"/>
      <c r="D404" s="54"/>
      <c r="E404" s="162"/>
      <c r="F404" s="162"/>
      <c r="G404" s="163">
        <f t="shared" si="28"/>
        <v>60010</v>
      </c>
      <c r="H404" s="160">
        <f t="shared" si="27"/>
        <v>26350</v>
      </c>
      <c r="I404" s="160">
        <f>+'Прил 3(сформированное)'!D2206</f>
        <v>0</v>
      </c>
      <c r="J404" s="160">
        <f>+'Прил 3(сформированное)'!E2206</f>
        <v>0</v>
      </c>
      <c r="K404" s="160">
        <f>+'Прил 3(сформированное)'!F2206</f>
        <v>0</v>
      </c>
      <c r="L404" s="160">
        <f>+'Прил 3(сформированное)'!G2206</f>
        <v>26350</v>
      </c>
    </row>
    <row r="405" spans="1:12" ht="15" customHeight="1">
      <c r="A405" s="98"/>
      <c r="B405" s="30" t="s">
        <v>676</v>
      </c>
      <c r="C405" s="41"/>
      <c r="D405" s="54"/>
      <c r="E405" s="162"/>
      <c r="F405" s="162"/>
      <c r="G405" s="163">
        <f t="shared" si="28"/>
        <v>33660</v>
      </c>
      <c r="H405" s="160">
        <f t="shared" si="27"/>
        <v>4500</v>
      </c>
      <c r="I405" s="160">
        <f>+'Прил 3(сформированное)'!D2207</f>
        <v>0</v>
      </c>
      <c r="J405" s="160">
        <f>+'Прил 3(сформированное)'!E2207</f>
        <v>0</v>
      </c>
      <c r="K405" s="160">
        <f>+'Прил 3(сформированное)'!F2207</f>
        <v>0</v>
      </c>
      <c r="L405" s="160">
        <f>+'Прил 3(сформированное)'!G2207</f>
        <v>4500</v>
      </c>
    </row>
    <row r="406" spans="1:12" ht="15" customHeight="1">
      <c r="A406" s="98"/>
      <c r="B406" s="30" t="s">
        <v>677</v>
      </c>
      <c r="C406" s="41"/>
      <c r="D406" s="54"/>
      <c r="E406" s="162"/>
      <c r="F406" s="162"/>
      <c r="G406" s="163">
        <f t="shared" si="28"/>
        <v>29160</v>
      </c>
      <c r="H406" s="160">
        <f t="shared" si="27"/>
        <v>19160</v>
      </c>
      <c r="I406" s="160">
        <f>+'Прил 3(сформированное)'!D2208</f>
        <v>0</v>
      </c>
      <c r="J406" s="160">
        <f>+'Прил 3(сформированное)'!E2208</f>
        <v>0</v>
      </c>
      <c r="K406" s="160">
        <f>+'Прил 3(сформированное)'!F2208</f>
        <v>0</v>
      </c>
      <c r="L406" s="160">
        <f>+'Прил 3(сформированное)'!G2208</f>
        <v>19160</v>
      </c>
    </row>
    <row r="407" spans="1:12" ht="15" customHeight="1">
      <c r="A407" s="98"/>
      <c r="B407" s="30" t="s">
        <v>678</v>
      </c>
      <c r="C407" s="41"/>
      <c r="D407" s="54"/>
      <c r="E407" s="162"/>
      <c r="F407" s="162"/>
      <c r="G407" s="163">
        <f t="shared" si="28"/>
        <v>10000</v>
      </c>
      <c r="H407" s="160">
        <f t="shared" si="27"/>
        <v>10000</v>
      </c>
      <c r="I407" s="160">
        <f>+'Прил 3(сформированное)'!D2209</f>
        <v>0</v>
      </c>
      <c r="J407" s="160">
        <f>+'Прил 3(сформированное)'!E2209</f>
        <v>0</v>
      </c>
      <c r="K407" s="160">
        <f>+'Прил 3(сформированное)'!F2209</f>
        <v>0</v>
      </c>
      <c r="L407" s="160">
        <f>+'Прил 3(сформированное)'!G2209</f>
        <v>10000</v>
      </c>
    </row>
    <row r="408" spans="1:12" ht="15" customHeight="1">
      <c r="A408" s="98"/>
      <c r="B408" s="30" t="s">
        <v>679</v>
      </c>
      <c r="C408" s="41"/>
      <c r="D408" s="54"/>
      <c r="E408" s="162"/>
      <c r="F408" s="162"/>
      <c r="G408" s="163">
        <f t="shared" si="28"/>
        <v>0</v>
      </c>
      <c r="H408" s="160">
        <f t="shared" si="27"/>
        <v>0</v>
      </c>
      <c r="I408" s="160">
        <f>+'Прил 3(сформированное)'!D2210</f>
        <v>0</v>
      </c>
      <c r="J408" s="160">
        <f>+'Прил 3(сформированное)'!E2210</f>
        <v>0</v>
      </c>
      <c r="K408" s="160">
        <f>+'Прил 3(сформированное)'!F2210</f>
        <v>0</v>
      </c>
      <c r="L408" s="160">
        <f>+'Прил 3(сформированное)'!G2210</f>
        <v>0</v>
      </c>
    </row>
    <row r="409" spans="1:12" ht="35.25" customHeight="1">
      <c r="A409" s="81" t="s">
        <v>371</v>
      </c>
      <c r="B409" s="26" t="s">
        <v>177</v>
      </c>
      <c r="C409" s="55" t="s">
        <v>546</v>
      </c>
      <c r="D409" s="55">
        <v>2007</v>
      </c>
      <c r="E409" s="160">
        <v>11632.8</v>
      </c>
      <c r="F409" s="160"/>
      <c r="G409" s="163"/>
      <c r="H409" s="160">
        <f t="shared" si="27"/>
        <v>24031</v>
      </c>
      <c r="I409" s="160">
        <f>SUM(I410:I423)</f>
        <v>0</v>
      </c>
      <c r="J409" s="160">
        <f>SUM(J410:J423)</f>
        <v>0</v>
      </c>
      <c r="K409" s="160">
        <f>SUM(K410:K423)</f>
        <v>0</v>
      </c>
      <c r="L409" s="160">
        <f>SUM(L410:L423)</f>
        <v>24031</v>
      </c>
    </row>
    <row r="410" spans="1:12" ht="15" customHeight="1">
      <c r="A410" s="98"/>
      <c r="B410" s="30" t="s">
        <v>666</v>
      </c>
      <c r="C410" s="54"/>
      <c r="D410" s="54"/>
      <c r="E410" s="162"/>
      <c r="F410" s="160">
        <v>11632.8</v>
      </c>
      <c r="G410" s="161">
        <v>24031</v>
      </c>
      <c r="H410" s="160">
        <f t="shared" si="27"/>
        <v>24031</v>
      </c>
      <c r="I410" s="160">
        <v>0</v>
      </c>
      <c r="J410" s="160">
        <v>0</v>
      </c>
      <c r="K410" s="160">
        <v>0</v>
      </c>
      <c r="L410" s="160">
        <v>24031</v>
      </c>
    </row>
    <row r="411" spans="1:12" ht="15" customHeight="1">
      <c r="A411" s="98"/>
      <c r="B411" s="30" t="s">
        <v>667</v>
      </c>
      <c r="C411" s="54"/>
      <c r="D411" s="54"/>
      <c r="E411" s="162"/>
      <c r="F411" s="162"/>
      <c r="G411" s="163">
        <f>G410-H410</f>
        <v>0</v>
      </c>
      <c r="H411" s="160">
        <f t="shared" si="27"/>
        <v>0</v>
      </c>
      <c r="I411" s="160">
        <v>0</v>
      </c>
      <c r="J411" s="160">
        <v>0</v>
      </c>
      <c r="K411" s="160">
        <v>0</v>
      </c>
      <c r="L411" s="160">
        <v>0</v>
      </c>
    </row>
    <row r="412" spans="1:12" ht="15" customHeight="1">
      <c r="A412" s="98"/>
      <c r="B412" s="30" t="s">
        <v>668</v>
      </c>
      <c r="C412" s="54"/>
      <c r="D412" s="54"/>
      <c r="E412" s="162"/>
      <c r="F412" s="162"/>
      <c r="G412" s="163">
        <f aca="true" t="shared" si="29" ref="G412:G423">G411-H411</f>
        <v>0</v>
      </c>
      <c r="H412" s="160">
        <f t="shared" si="27"/>
        <v>0</v>
      </c>
      <c r="I412" s="160">
        <v>0</v>
      </c>
      <c r="J412" s="160">
        <v>0</v>
      </c>
      <c r="K412" s="160">
        <v>0</v>
      </c>
      <c r="L412" s="160">
        <v>0</v>
      </c>
    </row>
    <row r="413" spans="1:12" ht="15" customHeight="1">
      <c r="A413" s="98"/>
      <c r="B413" s="30" t="s">
        <v>669</v>
      </c>
      <c r="C413" s="54"/>
      <c r="D413" s="54"/>
      <c r="E413" s="162"/>
      <c r="F413" s="162"/>
      <c r="G413" s="163">
        <f t="shared" si="29"/>
        <v>0</v>
      </c>
      <c r="H413" s="160">
        <f t="shared" si="27"/>
        <v>0</v>
      </c>
      <c r="I413" s="160">
        <v>0</v>
      </c>
      <c r="J413" s="160">
        <v>0</v>
      </c>
      <c r="K413" s="160">
        <v>0</v>
      </c>
      <c r="L413" s="160">
        <v>0</v>
      </c>
    </row>
    <row r="414" spans="1:12" ht="15" customHeight="1">
      <c r="A414" s="98"/>
      <c r="B414" s="30" t="s">
        <v>670</v>
      </c>
      <c r="C414" s="54"/>
      <c r="D414" s="54"/>
      <c r="E414" s="162"/>
      <c r="F414" s="162"/>
      <c r="G414" s="163">
        <f t="shared" si="29"/>
        <v>0</v>
      </c>
      <c r="H414" s="160">
        <f t="shared" si="27"/>
        <v>0</v>
      </c>
      <c r="I414" s="160">
        <v>0</v>
      </c>
      <c r="J414" s="160">
        <v>0</v>
      </c>
      <c r="K414" s="160">
        <v>0</v>
      </c>
      <c r="L414" s="160">
        <v>0</v>
      </c>
    </row>
    <row r="415" spans="1:12" ht="15" customHeight="1">
      <c r="A415" s="98"/>
      <c r="B415" s="30" t="s">
        <v>671</v>
      </c>
      <c r="C415" s="54"/>
      <c r="D415" s="54"/>
      <c r="E415" s="162"/>
      <c r="F415" s="162"/>
      <c r="G415" s="163">
        <f t="shared" si="29"/>
        <v>0</v>
      </c>
      <c r="H415" s="160">
        <f t="shared" si="27"/>
        <v>0</v>
      </c>
      <c r="I415" s="160">
        <v>0</v>
      </c>
      <c r="J415" s="160">
        <v>0</v>
      </c>
      <c r="K415" s="160">
        <v>0</v>
      </c>
      <c r="L415" s="160">
        <v>0</v>
      </c>
    </row>
    <row r="416" spans="1:12" ht="15" customHeight="1">
      <c r="A416" s="98"/>
      <c r="B416" s="30" t="s">
        <v>672</v>
      </c>
      <c r="C416" s="41"/>
      <c r="D416" s="54"/>
      <c r="E416" s="162"/>
      <c r="F416" s="162"/>
      <c r="G416" s="163">
        <f t="shared" si="29"/>
        <v>0</v>
      </c>
      <c r="H416" s="160">
        <f t="shared" si="27"/>
        <v>0</v>
      </c>
      <c r="I416" s="160">
        <v>0</v>
      </c>
      <c r="J416" s="160">
        <v>0</v>
      </c>
      <c r="K416" s="160">
        <v>0</v>
      </c>
      <c r="L416" s="160">
        <v>0</v>
      </c>
    </row>
    <row r="417" spans="1:12" ht="15" customHeight="1">
      <c r="A417" s="98"/>
      <c r="B417" s="30" t="s">
        <v>673</v>
      </c>
      <c r="C417" s="41"/>
      <c r="D417" s="54"/>
      <c r="E417" s="162"/>
      <c r="F417" s="162"/>
      <c r="G417" s="163">
        <f t="shared" si="29"/>
        <v>0</v>
      </c>
      <c r="H417" s="160">
        <f t="shared" si="27"/>
        <v>0</v>
      </c>
      <c r="I417" s="160">
        <v>0</v>
      </c>
      <c r="J417" s="160">
        <v>0</v>
      </c>
      <c r="K417" s="160">
        <v>0</v>
      </c>
      <c r="L417" s="160">
        <v>0</v>
      </c>
    </row>
    <row r="418" spans="1:12" ht="15" customHeight="1">
      <c r="A418" s="98"/>
      <c r="B418" s="30" t="s">
        <v>674</v>
      </c>
      <c r="C418" s="41"/>
      <c r="D418" s="54"/>
      <c r="E418" s="162"/>
      <c r="F418" s="162"/>
      <c r="G418" s="163">
        <f t="shared" si="29"/>
        <v>0</v>
      </c>
      <c r="H418" s="160">
        <f t="shared" si="27"/>
        <v>0</v>
      </c>
      <c r="I418" s="160">
        <v>0</v>
      </c>
      <c r="J418" s="160">
        <v>0</v>
      </c>
      <c r="K418" s="160">
        <v>0</v>
      </c>
      <c r="L418" s="160">
        <v>0</v>
      </c>
    </row>
    <row r="419" spans="1:12" ht="15" customHeight="1">
      <c r="A419" s="98"/>
      <c r="B419" s="30" t="s">
        <v>675</v>
      </c>
      <c r="C419" s="41"/>
      <c r="D419" s="54"/>
      <c r="E419" s="162"/>
      <c r="F419" s="162"/>
      <c r="G419" s="163">
        <f t="shared" si="29"/>
        <v>0</v>
      </c>
      <c r="H419" s="160">
        <f>I419+J419+K419+L419</f>
        <v>0</v>
      </c>
      <c r="I419" s="160">
        <v>0</v>
      </c>
      <c r="J419" s="160">
        <v>0</v>
      </c>
      <c r="K419" s="160">
        <v>0</v>
      </c>
      <c r="L419" s="160">
        <v>0</v>
      </c>
    </row>
    <row r="420" spans="1:12" ht="15" customHeight="1">
      <c r="A420" s="98"/>
      <c r="B420" s="30" t="s">
        <v>676</v>
      </c>
      <c r="C420" s="41"/>
      <c r="D420" s="54"/>
      <c r="E420" s="162"/>
      <c r="F420" s="162"/>
      <c r="G420" s="163">
        <f t="shared" si="29"/>
        <v>0</v>
      </c>
      <c r="H420" s="160">
        <f>I420+J420+K420+L420</f>
        <v>0</v>
      </c>
      <c r="I420" s="160"/>
      <c r="J420" s="160"/>
      <c r="K420" s="160"/>
      <c r="L420" s="160"/>
    </row>
    <row r="421" spans="1:12" ht="15" customHeight="1">
      <c r="A421" s="98"/>
      <c r="B421" s="30" t="s">
        <v>677</v>
      </c>
      <c r="C421" s="41"/>
      <c r="D421" s="54"/>
      <c r="E421" s="162"/>
      <c r="F421" s="162"/>
      <c r="G421" s="163">
        <f t="shared" si="29"/>
        <v>0</v>
      </c>
      <c r="H421" s="160">
        <f>I421+J421+K421+L421</f>
        <v>0</v>
      </c>
      <c r="I421" s="160">
        <v>0</v>
      </c>
      <c r="J421" s="160">
        <v>0</v>
      </c>
      <c r="K421" s="160">
        <v>0</v>
      </c>
      <c r="L421" s="160">
        <v>0</v>
      </c>
    </row>
    <row r="422" spans="1:12" ht="15" customHeight="1">
      <c r="A422" s="98"/>
      <c r="B422" s="30" t="s">
        <v>678</v>
      </c>
      <c r="C422" s="41"/>
      <c r="D422" s="54"/>
      <c r="E422" s="162"/>
      <c r="F422" s="162"/>
      <c r="G422" s="163">
        <f t="shared" si="29"/>
        <v>0</v>
      </c>
      <c r="H422" s="160">
        <f>I422+J422+K422+L422</f>
        <v>0</v>
      </c>
      <c r="I422" s="160"/>
      <c r="J422" s="160"/>
      <c r="K422" s="160"/>
      <c r="L422" s="160"/>
    </row>
    <row r="423" spans="1:12" ht="15" customHeight="1">
      <c r="A423" s="98"/>
      <c r="B423" s="30" t="s">
        <v>679</v>
      </c>
      <c r="C423" s="41"/>
      <c r="D423" s="54"/>
      <c r="E423" s="162"/>
      <c r="F423" s="162"/>
      <c r="G423" s="163">
        <f t="shared" si="29"/>
        <v>0</v>
      </c>
      <c r="H423" s="160">
        <f>I423+J423+K423+L423</f>
        <v>0</v>
      </c>
      <c r="I423" s="160"/>
      <c r="J423" s="160"/>
      <c r="K423" s="160"/>
      <c r="L423" s="160"/>
    </row>
    <row r="424" spans="1:12" ht="34.5" customHeight="1">
      <c r="A424" s="81" t="s">
        <v>42</v>
      </c>
      <c r="B424" s="26" t="s">
        <v>346</v>
      </c>
      <c r="C424" s="55" t="s">
        <v>498</v>
      </c>
      <c r="D424" s="55" t="s">
        <v>499</v>
      </c>
      <c r="E424" s="160">
        <v>14308</v>
      </c>
      <c r="F424" s="160"/>
      <c r="G424" s="161"/>
      <c r="H424" s="160">
        <f t="shared" si="27"/>
        <v>69867.6</v>
      </c>
      <c r="I424" s="160">
        <f>SUM(I425:I438)</f>
        <v>35250</v>
      </c>
      <c r="J424" s="160">
        <f>SUM(J425:J438)</f>
        <v>0</v>
      </c>
      <c r="K424" s="160">
        <f>SUM(K425:K438)</f>
        <v>34617.6</v>
      </c>
      <c r="L424" s="160">
        <f>SUM(L425:L438)</f>
        <v>0</v>
      </c>
    </row>
    <row r="425" spans="1:12" ht="15" customHeight="1">
      <c r="A425" s="98"/>
      <c r="B425" s="30" t="s">
        <v>666</v>
      </c>
      <c r="C425" s="54"/>
      <c r="D425" s="54"/>
      <c r="E425" s="162"/>
      <c r="F425" s="162">
        <v>13805.7</v>
      </c>
      <c r="G425" s="161">
        <v>69867.6</v>
      </c>
      <c r="H425" s="160">
        <f t="shared" si="27"/>
        <v>10250</v>
      </c>
      <c r="I425" s="160">
        <v>10250</v>
      </c>
      <c r="J425" s="160">
        <v>0</v>
      </c>
      <c r="K425" s="160">
        <v>0</v>
      </c>
      <c r="L425" s="160">
        <v>0</v>
      </c>
    </row>
    <row r="426" spans="1:12" ht="15" customHeight="1">
      <c r="A426" s="98"/>
      <c r="B426" s="30" t="s">
        <v>667</v>
      </c>
      <c r="C426" s="54"/>
      <c r="D426" s="54"/>
      <c r="E426" s="162"/>
      <c r="F426" s="162"/>
      <c r="G426" s="163">
        <f aca="true" t="shared" si="30" ref="G426:G438">G425-H425</f>
        <v>59617.600000000006</v>
      </c>
      <c r="H426" s="160">
        <f t="shared" si="27"/>
        <v>15052</v>
      </c>
      <c r="I426" s="160">
        <v>15000</v>
      </c>
      <c r="J426" s="160">
        <v>0</v>
      </c>
      <c r="K426" s="160">
        <v>52</v>
      </c>
      <c r="L426" s="160">
        <v>0</v>
      </c>
    </row>
    <row r="427" spans="1:12" ht="15" customHeight="1">
      <c r="A427" s="98"/>
      <c r="B427" s="30" t="s">
        <v>668</v>
      </c>
      <c r="C427" s="54"/>
      <c r="D427" s="54"/>
      <c r="E427" s="162"/>
      <c r="F427" s="162"/>
      <c r="G427" s="163">
        <f t="shared" si="30"/>
        <v>44565.600000000006</v>
      </c>
      <c r="H427" s="160">
        <f t="shared" si="27"/>
        <v>41859.4</v>
      </c>
      <c r="I427" s="160">
        <v>10000</v>
      </c>
      <c r="J427" s="160">
        <v>0</v>
      </c>
      <c r="K427" s="160">
        <v>31859.4</v>
      </c>
      <c r="L427" s="160">
        <v>0</v>
      </c>
    </row>
    <row r="428" spans="1:12" ht="15" customHeight="1">
      <c r="A428" s="98"/>
      <c r="B428" s="30" t="s">
        <v>669</v>
      </c>
      <c r="C428" s="54"/>
      <c r="D428" s="54"/>
      <c r="E428" s="162"/>
      <c r="F428" s="162"/>
      <c r="G428" s="163">
        <f t="shared" si="30"/>
        <v>2706.2000000000044</v>
      </c>
      <c r="H428" s="160">
        <f t="shared" si="27"/>
        <v>2706.2</v>
      </c>
      <c r="I428" s="160">
        <v>0</v>
      </c>
      <c r="J428" s="160">
        <v>0</v>
      </c>
      <c r="K428" s="160">
        <v>2706.2</v>
      </c>
      <c r="L428" s="160">
        <v>0</v>
      </c>
    </row>
    <row r="429" spans="1:12" ht="15" customHeight="1">
      <c r="A429" s="98"/>
      <c r="B429" s="30" t="s">
        <v>670</v>
      </c>
      <c r="C429" s="54"/>
      <c r="D429" s="54"/>
      <c r="E429" s="162"/>
      <c r="F429" s="162"/>
      <c r="G429" s="163">
        <f t="shared" si="30"/>
        <v>4.547473508864641E-12</v>
      </c>
      <c r="H429" s="160">
        <f t="shared" si="27"/>
        <v>0</v>
      </c>
      <c r="I429" s="160">
        <v>0</v>
      </c>
      <c r="J429" s="160">
        <v>0</v>
      </c>
      <c r="K429" s="160">
        <v>0</v>
      </c>
      <c r="L429" s="160">
        <v>0</v>
      </c>
    </row>
    <row r="430" spans="1:12" ht="15" customHeight="1">
      <c r="A430" s="98"/>
      <c r="B430" s="30" t="s">
        <v>671</v>
      </c>
      <c r="C430" s="54"/>
      <c r="D430" s="54"/>
      <c r="E430" s="162"/>
      <c r="F430" s="162"/>
      <c r="G430" s="163">
        <f t="shared" si="30"/>
        <v>4.547473508864641E-12</v>
      </c>
      <c r="H430" s="160">
        <f t="shared" si="27"/>
        <v>0</v>
      </c>
      <c r="I430" s="160">
        <v>0</v>
      </c>
      <c r="J430" s="160">
        <v>0</v>
      </c>
      <c r="K430" s="160">
        <v>0</v>
      </c>
      <c r="L430" s="160">
        <v>0</v>
      </c>
    </row>
    <row r="431" spans="1:12" ht="15" customHeight="1">
      <c r="A431" s="98"/>
      <c r="B431" s="30" t="s">
        <v>672</v>
      </c>
      <c r="C431" s="41"/>
      <c r="D431" s="54"/>
      <c r="E431" s="162"/>
      <c r="F431" s="162"/>
      <c r="G431" s="163">
        <f t="shared" si="30"/>
        <v>4.547473508864641E-12</v>
      </c>
      <c r="H431" s="160">
        <f t="shared" si="27"/>
        <v>0</v>
      </c>
      <c r="I431" s="160">
        <v>0</v>
      </c>
      <c r="J431" s="160">
        <v>0</v>
      </c>
      <c r="K431" s="160">
        <v>0</v>
      </c>
      <c r="L431" s="160">
        <v>0</v>
      </c>
    </row>
    <row r="432" spans="1:12" ht="15.75" customHeight="1">
      <c r="A432" s="98"/>
      <c r="B432" s="30" t="s">
        <v>673</v>
      </c>
      <c r="C432" s="41"/>
      <c r="D432" s="54"/>
      <c r="E432" s="162"/>
      <c r="F432" s="162"/>
      <c r="G432" s="163">
        <f t="shared" si="30"/>
        <v>4.547473508864641E-12</v>
      </c>
      <c r="H432" s="160">
        <f t="shared" si="27"/>
        <v>0</v>
      </c>
      <c r="I432" s="160">
        <v>0</v>
      </c>
      <c r="J432" s="160">
        <v>0</v>
      </c>
      <c r="K432" s="160">
        <v>0</v>
      </c>
      <c r="L432" s="160">
        <v>0</v>
      </c>
    </row>
    <row r="433" spans="1:12" ht="15.75" customHeight="1">
      <c r="A433" s="98"/>
      <c r="B433" s="30" t="s">
        <v>674</v>
      </c>
      <c r="C433" s="41"/>
      <c r="D433" s="54"/>
      <c r="E433" s="162"/>
      <c r="F433" s="162"/>
      <c r="G433" s="163">
        <f t="shared" si="30"/>
        <v>4.547473508864641E-12</v>
      </c>
      <c r="H433" s="160">
        <f t="shared" si="27"/>
        <v>0</v>
      </c>
      <c r="I433" s="160">
        <v>0</v>
      </c>
      <c r="J433" s="160">
        <v>0</v>
      </c>
      <c r="K433" s="160">
        <v>0</v>
      </c>
      <c r="L433" s="160">
        <v>0</v>
      </c>
    </row>
    <row r="434" spans="1:12" s="73" customFormat="1" ht="15.75" customHeight="1">
      <c r="A434" s="98"/>
      <c r="B434" s="30" t="s">
        <v>675</v>
      </c>
      <c r="C434" s="41"/>
      <c r="D434" s="54"/>
      <c r="E434" s="162"/>
      <c r="F434" s="162"/>
      <c r="G434" s="163">
        <f t="shared" si="30"/>
        <v>4.547473508864641E-12</v>
      </c>
      <c r="H434" s="160">
        <f>I434+J434+K434+L434</f>
        <v>0</v>
      </c>
      <c r="I434" s="160">
        <v>0</v>
      </c>
      <c r="J434" s="160">
        <v>0</v>
      </c>
      <c r="K434" s="160">
        <v>0</v>
      </c>
      <c r="L434" s="160">
        <v>0</v>
      </c>
    </row>
    <row r="435" spans="1:12" s="73" customFormat="1" ht="15.75" customHeight="1">
      <c r="A435" s="98"/>
      <c r="B435" s="30" t="s">
        <v>676</v>
      </c>
      <c r="C435" s="41"/>
      <c r="D435" s="54"/>
      <c r="E435" s="162"/>
      <c r="F435" s="162"/>
      <c r="G435" s="163">
        <f t="shared" si="30"/>
        <v>4.547473508864641E-12</v>
      </c>
      <c r="H435" s="160">
        <f>I435+J435+K435+L435</f>
        <v>0</v>
      </c>
      <c r="I435" s="160">
        <v>0</v>
      </c>
      <c r="J435" s="160">
        <v>0</v>
      </c>
      <c r="K435" s="160">
        <v>0</v>
      </c>
      <c r="L435" s="160">
        <v>0</v>
      </c>
    </row>
    <row r="436" spans="1:12" s="73" customFormat="1" ht="15.75" customHeight="1">
      <c r="A436" s="98"/>
      <c r="B436" s="30" t="s">
        <v>677</v>
      </c>
      <c r="C436" s="41"/>
      <c r="D436" s="54"/>
      <c r="E436" s="162"/>
      <c r="F436" s="162"/>
      <c r="G436" s="163">
        <f t="shared" si="30"/>
        <v>4.547473508864641E-12</v>
      </c>
      <c r="H436" s="160">
        <f>I436+J436+K436+L436</f>
        <v>0</v>
      </c>
      <c r="I436" s="160">
        <v>0</v>
      </c>
      <c r="J436" s="160">
        <v>0</v>
      </c>
      <c r="K436" s="160">
        <v>0</v>
      </c>
      <c r="L436" s="160">
        <v>0</v>
      </c>
    </row>
    <row r="437" spans="1:12" ht="15.75" customHeight="1">
      <c r="A437" s="98"/>
      <c r="B437" s="30" t="s">
        <v>678</v>
      </c>
      <c r="C437" s="41"/>
      <c r="D437" s="54"/>
      <c r="E437" s="162"/>
      <c r="F437" s="162"/>
      <c r="G437" s="163">
        <f t="shared" si="30"/>
        <v>4.547473508864641E-12</v>
      </c>
      <c r="H437" s="160">
        <f>I437+J437+K437+L437</f>
        <v>0</v>
      </c>
      <c r="I437" s="160">
        <v>0</v>
      </c>
      <c r="J437" s="160">
        <v>0</v>
      </c>
      <c r="K437" s="160">
        <v>0</v>
      </c>
      <c r="L437" s="160">
        <v>0</v>
      </c>
    </row>
    <row r="438" spans="1:12" ht="15.75" customHeight="1">
      <c r="A438" s="98"/>
      <c r="B438" s="30" t="s">
        <v>679</v>
      </c>
      <c r="C438" s="41"/>
      <c r="D438" s="54"/>
      <c r="E438" s="162"/>
      <c r="F438" s="162"/>
      <c r="G438" s="163">
        <f t="shared" si="30"/>
        <v>4.547473508864641E-12</v>
      </c>
      <c r="H438" s="160">
        <f>I438+J438+K438+L438</f>
        <v>0</v>
      </c>
      <c r="I438" s="160"/>
      <c r="J438" s="160"/>
      <c r="K438" s="160"/>
      <c r="L438" s="160"/>
    </row>
    <row r="439" spans="1:12" ht="20.25" customHeight="1">
      <c r="A439" s="87"/>
      <c r="B439" s="212" t="s">
        <v>159</v>
      </c>
      <c r="C439" s="212"/>
      <c r="D439" s="212"/>
      <c r="E439" s="212"/>
      <c r="F439" s="212"/>
      <c r="G439" s="212"/>
      <c r="H439" s="212"/>
      <c r="I439" s="212"/>
      <c r="J439" s="212"/>
      <c r="K439" s="212"/>
      <c r="L439" s="212"/>
    </row>
    <row r="440" spans="1:12" ht="20.25" customHeight="1">
      <c r="A440" s="87"/>
      <c r="B440" s="213" t="s">
        <v>500</v>
      </c>
      <c r="C440" s="213"/>
      <c r="D440" s="213"/>
      <c r="E440" s="213"/>
      <c r="F440" s="213"/>
      <c r="G440" s="213"/>
      <c r="H440" s="213"/>
      <c r="I440" s="213"/>
      <c r="J440" s="213"/>
      <c r="K440" s="213"/>
      <c r="L440" s="213"/>
    </row>
    <row r="441" spans="1:12" ht="14.25" customHeight="1">
      <c r="A441" s="87"/>
      <c r="B441" s="214" t="s">
        <v>495</v>
      </c>
      <c r="C441" s="214"/>
      <c r="D441" s="214"/>
      <c r="E441" s="214"/>
      <c r="F441" s="214"/>
      <c r="G441" s="214"/>
      <c r="H441" s="214"/>
      <c r="I441" s="214"/>
      <c r="J441" s="214"/>
      <c r="K441" s="214"/>
      <c r="L441" s="214"/>
    </row>
    <row r="442" spans="1:12" ht="36.75" customHeight="1">
      <c r="A442" s="81" t="s">
        <v>161</v>
      </c>
      <c r="B442" s="26" t="s">
        <v>341</v>
      </c>
      <c r="C442" s="55" t="s">
        <v>501</v>
      </c>
      <c r="D442" s="55" t="s">
        <v>694</v>
      </c>
      <c r="E442" s="160">
        <v>33833.3</v>
      </c>
      <c r="F442" s="160"/>
      <c r="G442" s="161"/>
      <c r="H442" s="160">
        <f aca="true" t="shared" si="31" ref="H442:H456">I442+J442+K442+L442</f>
        <v>65787.70000000001</v>
      </c>
      <c r="I442" s="160">
        <f>SUM(I443:I456)</f>
        <v>22468.100000000002</v>
      </c>
      <c r="J442" s="160">
        <f>SUM(J443:J456)</f>
        <v>8240</v>
      </c>
      <c r="K442" s="160">
        <f>SUM(K443:K456)</f>
        <v>15079.6</v>
      </c>
      <c r="L442" s="160">
        <f>SUM(L443:L456)</f>
        <v>20000</v>
      </c>
    </row>
    <row r="443" spans="1:12" ht="14.25" customHeight="1">
      <c r="A443" s="98"/>
      <c r="B443" s="30" t="s">
        <v>666</v>
      </c>
      <c r="C443" s="54"/>
      <c r="D443" s="54"/>
      <c r="E443" s="162"/>
      <c r="F443" s="160">
        <v>33833.3</v>
      </c>
      <c r="G443" s="161">
        <v>232851.4</v>
      </c>
      <c r="H443" s="160">
        <f t="shared" si="31"/>
        <v>1537</v>
      </c>
      <c r="I443" s="160">
        <f>+'Прил 3(сформированное)'!D2409</f>
        <v>0</v>
      </c>
      <c r="J443" s="160">
        <f>+'Прил 3(сформированное)'!E2409</f>
        <v>0</v>
      </c>
      <c r="K443" s="160">
        <f>+'Прил 3(сформированное)'!F2409</f>
        <v>1537</v>
      </c>
      <c r="L443" s="160">
        <f>+'Прил 3(сформированное)'!G2409</f>
        <v>0</v>
      </c>
    </row>
    <row r="444" spans="1:12" ht="14.25" customHeight="1">
      <c r="A444" s="98"/>
      <c r="B444" s="30" t="s">
        <v>667</v>
      </c>
      <c r="C444" s="54"/>
      <c r="D444" s="54"/>
      <c r="E444" s="162"/>
      <c r="F444" s="162"/>
      <c r="G444" s="163">
        <f>G443-H443</f>
        <v>231314.4</v>
      </c>
      <c r="H444" s="160">
        <f t="shared" si="31"/>
        <v>15050</v>
      </c>
      <c r="I444" s="160">
        <f>+'Прил 3(сформированное)'!D2410</f>
        <v>10000</v>
      </c>
      <c r="J444" s="160">
        <f>+'Прил 3(сформированное)'!E2410</f>
        <v>5000</v>
      </c>
      <c r="K444" s="160">
        <f>+'Прил 3(сформированное)'!F2410</f>
        <v>50</v>
      </c>
      <c r="L444" s="160">
        <f>+'Прил 3(сформированное)'!G2410</f>
        <v>0</v>
      </c>
    </row>
    <row r="445" spans="1:12" ht="14.25" customHeight="1">
      <c r="A445" s="98"/>
      <c r="B445" s="30" t="s">
        <v>668</v>
      </c>
      <c r="C445" s="54"/>
      <c r="D445" s="54"/>
      <c r="E445" s="162"/>
      <c r="F445" s="162"/>
      <c r="G445" s="163">
        <f aca="true" t="shared" si="32" ref="G445:G456">G444-H444</f>
        <v>216264.4</v>
      </c>
      <c r="H445" s="160">
        <f t="shared" si="31"/>
        <v>7584.9</v>
      </c>
      <c r="I445" s="160">
        <f>+'Прил 3(сформированное)'!D2411</f>
        <v>7584.9</v>
      </c>
      <c r="J445" s="160">
        <f>+'Прил 3(сформированное)'!E2411</f>
        <v>0</v>
      </c>
      <c r="K445" s="160">
        <f>+'Прил 3(сформированное)'!F2411</f>
        <v>0</v>
      </c>
      <c r="L445" s="160">
        <f>+'Прил 3(сформированное)'!G2411</f>
        <v>0</v>
      </c>
    </row>
    <row r="446" spans="1:12" ht="14.25" customHeight="1">
      <c r="A446" s="98"/>
      <c r="B446" s="30" t="s">
        <v>669</v>
      </c>
      <c r="C446" s="54"/>
      <c r="D446" s="54"/>
      <c r="E446" s="162"/>
      <c r="F446" s="162"/>
      <c r="G446" s="163">
        <f t="shared" si="32"/>
        <v>208679.5</v>
      </c>
      <c r="H446" s="160">
        <f t="shared" si="31"/>
        <v>0</v>
      </c>
      <c r="I446" s="160">
        <f>+'Прил 3(сформированное)'!D2412</f>
        <v>0</v>
      </c>
      <c r="J446" s="160">
        <f>+'Прил 3(сформированное)'!E2412</f>
        <v>0</v>
      </c>
      <c r="K446" s="160">
        <f>+'Прил 3(сформированное)'!F2412</f>
        <v>0</v>
      </c>
      <c r="L446" s="160">
        <f>+'Прил 3(сформированное)'!G2412</f>
        <v>0</v>
      </c>
    </row>
    <row r="447" spans="1:12" ht="14.25" customHeight="1">
      <c r="A447" s="98"/>
      <c r="B447" s="30" t="s">
        <v>670</v>
      </c>
      <c r="C447" s="54"/>
      <c r="D447" s="54"/>
      <c r="E447" s="162"/>
      <c r="F447" s="162"/>
      <c r="G447" s="163">
        <f t="shared" si="32"/>
        <v>208679.5</v>
      </c>
      <c r="H447" s="160">
        <f t="shared" si="31"/>
        <v>0</v>
      </c>
      <c r="I447" s="160">
        <f>+'Прил 3(сформированное)'!D2413</f>
        <v>0</v>
      </c>
      <c r="J447" s="160">
        <f>+'Прил 3(сформированное)'!E2413</f>
        <v>0</v>
      </c>
      <c r="K447" s="160">
        <f>+'Прил 3(сформированное)'!F2413</f>
        <v>0</v>
      </c>
      <c r="L447" s="160">
        <f>+'Прил 3(сформированное)'!G2413</f>
        <v>0</v>
      </c>
    </row>
    <row r="448" spans="1:12" ht="14.25" customHeight="1">
      <c r="A448" s="98"/>
      <c r="B448" s="30" t="s">
        <v>671</v>
      </c>
      <c r="C448" s="54"/>
      <c r="D448" s="54"/>
      <c r="E448" s="162"/>
      <c r="F448" s="162"/>
      <c r="G448" s="163">
        <f t="shared" si="32"/>
        <v>208679.5</v>
      </c>
      <c r="H448" s="160">
        <f t="shared" si="31"/>
        <v>4883.2</v>
      </c>
      <c r="I448" s="160">
        <f>+'Прил 3(сформированное)'!D2414</f>
        <v>4883.2</v>
      </c>
      <c r="J448" s="160">
        <f>+'Прил 3(сформированное)'!E2414</f>
        <v>0</v>
      </c>
      <c r="K448" s="160">
        <f>+'Прил 3(сформированное)'!F2414</f>
        <v>0</v>
      </c>
      <c r="L448" s="160">
        <f>+'Прил 3(сформированное)'!G2414</f>
        <v>0</v>
      </c>
    </row>
    <row r="449" spans="1:12" ht="14.25" customHeight="1">
      <c r="A449" s="98"/>
      <c r="B449" s="30" t="s">
        <v>672</v>
      </c>
      <c r="C449" s="41"/>
      <c r="D449" s="54"/>
      <c r="E449" s="162"/>
      <c r="F449" s="162"/>
      <c r="G449" s="163">
        <f t="shared" si="32"/>
        <v>203796.3</v>
      </c>
      <c r="H449" s="160">
        <f t="shared" si="31"/>
        <v>7895.5</v>
      </c>
      <c r="I449" s="160">
        <f>+'Прил 3(сформированное)'!D2415</f>
        <v>0</v>
      </c>
      <c r="J449" s="160">
        <f>+'Прил 3(сформированное)'!E2415</f>
        <v>0</v>
      </c>
      <c r="K449" s="160">
        <f>+'Прил 3(сформированное)'!F2415</f>
        <v>7895.5</v>
      </c>
      <c r="L449" s="160">
        <f>+'Прил 3(сформированное)'!G2415</f>
        <v>0</v>
      </c>
    </row>
    <row r="450" spans="1:12" ht="14.25" customHeight="1">
      <c r="A450" s="98"/>
      <c r="B450" s="30" t="s">
        <v>673</v>
      </c>
      <c r="C450" s="41"/>
      <c r="D450" s="54"/>
      <c r="E450" s="162"/>
      <c r="F450" s="162"/>
      <c r="G450" s="163">
        <f t="shared" si="32"/>
        <v>195900.8</v>
      </c>
      <c r="H450" s="160">
        <f t="shared" si="31"/>
        <v>4050</v>
      </c>
      <c r="I450" s="160">
        <f>+'Прил 3(сформированное)'!D2416</f>
        <v>0</v>
      </c>
      <c r="J450" s="160">
        <f>+'Прил 3(сформированное)'!E2416</f>
        <v>3240</v>
      </c>
      <c r="K450" s="160">
        <f>+'Прил 3(сформированное)'!F2416</f>
        <v>810</v>
      </c>
      <c r="L450" s="160">
        <f>+'Прил 3(сформированное)'!G2416</f>
        <v>0</v>
      </c>
    </row>
    <row r="451" spans="1:12" ht="14.25" customHeight="1">
      <c r="A451" s="98"/>
      <c r="B451" s="30" t="s">
        <v>674</v>
      </c>
      <c r="C451" s="41"/>
      <c r="D451" s="54"/>
      <c r="E451" s="162"/>
      <c r="F451" s="162"/>
      <c r="G451" s="163">
        <f t="shared" si="32"/>
        <v>191850.8</v>
      </c>
      <c r="H451" s="160">
        <f t="shared" si="31"/>
        <v>0</v>
      </c>
      <c r="I451" s="160">
        <f>+'Прил 3(сформированное)'!D2417</f>
        <v>0</v>
      </c>
      <c r="J451" s="160">
        <f>+'Прил 3(сформированное)'!E2417</f>
        <v>0</v>
      </c>
      <c r="K451" s="160">
        <f>+'Прил 3(сформированное)'!F2417</f>
        <v>0</v>
      </c>
      <c r="L451" s="160">
        <f>+'Прил 3(сформированное)'!G2417</f>
        <v>0</v>
      </c>
    </row>
    <row r="452" spans="1:12" ht="15" customHeight="1">
      <c r="A452" s="98"/>
      <c r="B452" s="30" t="s">
        <v>675</v>
      </c>
      <c r="C452" s="41"/>
      <c r="D452" s="54"/>
      <c r="E452" s="162"/>
      <c r="F452" s="162"/>
      <c r="G452" s="163">
        <f t="shared" si="32"/>
        <v>191850.8</v>
      </c>
      <c r="H452" s="160">
        <f t="shared" si="31"/>
        <v>4787.1</v>
      </c>
      <c r="I452" s="160">
        <f>+'Прил 3(сформированное)'!D2418</f>
        <v>0</v>
      </c>
      <c r="J452" s="160">
        <f>+'Прил 3(сформированное)'!E2418</f>
        <v>0</v>
      </c>
      <c r="K452" s="160">
        <f>+'Прил 3(сформированное)'!F2418</f>
        <v>4787.1</v>
      </c>
      <c r="L452" s="160">
        <f>+'Прил 3(сформированное)'!G2418</f>
        <v>0</v>
      </c>
    </row>
    <row r="453" spans="1:12" ht="15" customHeight="1">
      <c r="A453" s="98"/>
      <c r="B453" s="30" t="s">
        <v>676</v>
      </c>
      <c r="C453" s="41"/>
      <c r="D453" s="54"/>
      <c r="E453" s="162"/>
      <c r="F453" s="162"/>
      <c r="G453" s="163">
        <f t="shared" si="32"/>
        <v>187063.69999999998</v>
      </c>
      <c r="H453" s="160">
        <f t="shared" si="31"/>
        <v>5000</v>
      </c>
      <c r="I453" s="160">
        <f>+'Прил 3(сформированное)'!D2419</f>
        <v>0</v>
      </c>
      <c r="J453" s="160">
        <f>+'Прил 3(сформированное)'!E2419</f>
        <v>0</v>
      </c>
      <c r="K453" s="160">
        <f>+'Прил 3(сформированное)'!F2419</f>
        <v>0</v>
      </c>
      <c r="L453" s="160">
        <f>+'Прил 3(сформированное)'!G2419</f>
        <v>5000</v>
      </c>
    </row>
    <row r="454" spans="1:12" ht="15" customHeight="1">
      <c r="A454" s="98"/>
      <c r="B454" s="30" t="s">
        <v>677</v>
      </c>
      <c r="C454" s="41"/>
      <c r="D454" s="54"/>
      <c r="E454" s="162"/>
      <c r="F454" s="162"/>
      <c r="G454" s="163">
        <f t="shared" si="32"/>
        <v>182063.69999999998</v>
      </c>
      <c r="H454" s="160">
        <f t="shared" si="31"/>
        <v>5000</v>
      </c>
      <c r="I454" s="160">
        <f>+'Прил 3(сформированное)'!D2420</f>
        <v>0</v>
      </c>
      <c r="J454" s="160">
        <f>+'Прил 3(сформированное)'!E2420</f>
        <v>0</v>
      </c>
      <c r="K454" s="160">
        <f>+'Прил 3(сформированное)'!F2420</f>
        <v>0</v>
      </c>
      <c r="L454" s="160">
        <f>+'Прил 3(сформированное)'!G2420</f>
        <v>5000</v>
      </c>
    </row>
    <row r="455" spans="1:12" ht="15" customHeight="1">
      <c r="A455" s="98"/>
      <c r="B455" s="30" t="s">
        <v>678</v>
      </c>
      <c r="C455" s="41"/>
      <c r="D455" s="54"/>
      <c r="E455" s="162"/>
      <c r="F455" s="162"/>
      <c r="G455" s="163">
        <f t="shared" si="32"/>
        <v>177063.69999999998</v>
      </c>
      <c r="H455" s="160">
        <f t="shared" si="31"/>
        <v>5000</v>
      </c>
      <c r="I455" s="160">
        <f>+'Прил 3(сформированное)'!D2421</f>
        <v>0</v>
      </c>
      <c r="J455" s="160">
        <f>+'Прил 3(сформированное)'!E2421</f>
        <v>0</v>
      </c>
      <c r="K455" s="160">
        <f>+'Прил 3(сформированное)'!F2421</f>
        <v>0</v>
      </c>
      <c r="L455" s="160">
        <f>+'Прил 3(сформированное)'!G2421</f>
        <v>5000</v>
      </c>
    </row>
    <row r="456" spans="1:12" ht="15" customHeight="1">
      <c r="A456" s="98"/>
      <c r="B456" s="30" t="s">
        <v>679</v>
      </c>
      <c r="C456" s="41"/>
      <c r="D456" s="54"/>
      <c r="E456" s="162"/>
      <c r="F456" s="162"/>
      <c r="G456" s="163">
        <f t="shared" si="32"/>
        <v>172063.69999999998</v>
      </c>
      <c r="H456" s="160">
        <f t="shared" si="31"/>
        <v>5000</v>
      </c>
      <c r="I456" s="160">
        <f>+'Прил 3(сформированное)'!D2422</f>
        <v>0</v>
      </c>
      <c r="J456" s="160">
        <f>+'Прил 3(сформированное)'!E2422</f>
        <v>0</v>
      </c>
      <c r="K456" s="160">
        <f>+'Прил 3(сформированное)'!F2422</f>
        <v>0</v>
      </c>
      <c r="L456" s="160">
        <f>+'Прил 3(сформированное)'!G2422</f>
        <v>5000</v>
      </c>
    </row>
    <row r="457" spans="1:14" ht="19.5" customHeight="1">
      <c r="A457" s="25"/>
      <c r="B457" s="213" t="s">
        <v>502</v>
      </c>
      <c r="C457" s="213"/>
      <c r="D457" s="213"/>
      <c r="E457" s="213"/>
      <c r="F457" s="213"/>
      <c r="G457" s="213"/>
      <c r="H457" s="213"/>
      <c r="I457" s="213"/>
      <c r="J457" s="213"/>
      <c r="K457" s="213"/>
      <c r="L457" s="213"/>
      <c r="N457" s="17" t="s">
        <v>564</v>
      </c>
    </row>
    <row r="458" spans="1:12" ht="14.25" customHeight="1">
      <c r="A458" s="25"/>
      <c r="B458" s="214" t="s">
        <v>495</v>
      </c>
      <c r="C458" s="214"/>
      <c r="D458" s="214"/>
      <c r="E458" s="214"/>
      <c r="F458" s="214"/>
      <c r="G458" s="214"/>
      <c r="H458" s="214"/>
      <c r="I458" s="214"/>
      <c r="J458" s="214"/>
      <c r="K458" s="214"/>
      <c r="L458" s="214"/>
    </row>
    <row r="459" spans="1:12" ht="19.5" customHeight="1">
      <c r="A459" s="25" t="s">
        <v>238</v>
      </c>
      <c r="B459" s="26" t="s">
        <v>503</v>
      </c>
      <c r="C459" s="8"/>
      <c r="D459" s="8"/>
      <c r="E459" s="8"/>
      <c r="F459" s="8"/>
      <c r="G459" s="88"/>
      <c r="H459" s="8"/>
      <c r="I459" s="8"/>
      <c r="J459" s="8"/>
      <c r="K459" s="8"/>
      <c r="L459" s="8"/>
    </row>
    <row r="460" spans="1:12" ht="24" customHeight="1">
      <c r="A460" s="81" t="s">
        <v>240</v>
      </c>
      <c r="B460" s="26" t="s">
        <v>233</v>
      </c>
      <c r="C460" s="55" t="s">
        <v>547</v>
      </c>
      <c r="D460" s="55" t="s">
        <v>20</v>
      </c>
      <c r="E460" s="160">
        <v>51691.2</v>
      </c>
      <c r="F460" s="160"/>
      <c r="G460" s="161"/>
      <c r="H460" s="160">
        <f aca="true" t="shared" si="33" ref="H460:H605">I460+J460+K460+L460</f>
        <v>291019.8</v>
      </c>
      <c r="I460" s="160">
        <f>SUM(I461:I474)</f>
        <v>289452.2</v>
      </c>
      <c r="J460" s="160">
        <f>SUM(J461:J474)</f>
        <v>0</v>
      </c>
      <c r="K460" s="160">
        <f>SUM(K461:K474)</f>
        <v>1567.6</v>
      </c>
      <c r="L460" s="160">
        <f>SUM(L461:L474)</f>
        <v>0</v>
      </c>
    </row>
    <row r="461" spans="1:12" ht="15" customHeight="1">
      <c r="A461" s="98"/>
      <c r="B461" s="30" t="s">
        <v>666</v>
      </c>
      <c r="C461" s="54"/>
      <c r="D461" s="54"/>
      <c r="E461" s="162"/>
      <c r="F461" s="162">
        <v>51691.2</v>
      </c>
      <c r="G461" s="161">
        <v>291019.8</v>
      </c>
      <c r="H461" s="160">
        <f t="shared" si="33"/>
        <v>26700</v>
      </c>
      <c r="I461" s="160">
        <v>26700</v>
      </c>
      <c r="J461" s="160">
        <v>0</v>
      </c>
      <c r="K461" s="160">
        <v>0</v>
      </c>
      <c r="L461" s="160">
        <v>0</v>
      </c>
    </row>
    <row r="462" spans="1:12" ht="15" customHeight="1">
      <c r="A462" s="98"/>
      <c r="B462" s="30" t="s">
        <v>667</v>
      </c>
      <c r="C462" s="54"/>
      <c r="D462" s="54"/>
      <c r="E462" s="162"/>
      <c r="F462" s="162"/>
      <c r="G462" s="163">
        <f>G461-H461</f>
        <v>264319.8</v>
      </c>
      <c r="H462" s="160">
        <f t="shared" si="33"/>
        <v>24114</v>
      </c>
      <c r="I462" s="160">
        <v>24114</v>
      </c>
      <c r="J462" s="160">
        <v>0</v>
      </c>
      <c r="K462" s="160">
        <v>0</v>
      </c>
      <c r="L462" s="160">
        <v>0</v>
      </c>
    </row>
    <row r="463" spans="1:12" ht="15" customHeight="1">
      <c r="A463" s="98"/>
      <c r="B463" s="30" t="s">
        <v>668</v>
      </c>
      <c r="C463" s="54"/>
      <c r="D463" s="54"/>
      <c r="E463" s="162"/>
      <c r="F463" s="162"/>
      <c r="G463" s="163">
        <f aca="true" t="shared" si="34" ref="G463:G474">G462-H462</f>
        <v>240205.8</v>
      </c>
      <c r="H463" s="160">
        <f t="shared" si="33"/>
        <v>64986.4</v>
      </c>
      <c r="I463" s="160">
        <v>64986.4</v>
      </c>
      <c r="J463" s="160">
        <v>0</v>
      </c>
      <c r="K463" s="160">
        <v>0</v>
      </c>
      <c r="L463" s="160">
        <v>0</v>
      </c>
    </row>
    <row r="464" spans="1:12" ht="15" customHeight="1">
      <c r="A464" s="98"/>
      <c r="B464" s="30" t="s">
        <v>669</v>
      </c>
      <c r="C464" s="54"/>
      <c r="D464" s="54"/>
      <c r="E464" s="162"/>
      <c r="F464" s="162"/>
      <c r="G464" s="163">
        <f t="shared" si="34"/>
        <v>175219.4</v>
      </c>
      <c r="H464" s="160">
        <f t="shared" si="33"/>
        <v>55802.6</v>
      </c>
      <c r="I464" s="160">
        <v>54235</v>
      </c>
      <c r="J464" s="160">
        <v>0</v>
      </c>
      <c r="K464" s="160">
        <v>1567.6</v>
      </c>
      <c r="L464" s="160">
        <v>0</v>
      </c>
    </row>
    <row r="465" spans="1:12" ht="15" customHeight="1">
      <c r="A465" s="98"/>
      <c r="B465" s="30" t="s">
        <v>670</v>
      </c>
      <c r="C465" s="54"/>
      <c r="D465" s="54"/>
      <c r="E465" s="162"/>
      <c r="F465" s="162"/>
      <c r="G465" s="163">
        <f t="shared" si="34"/>
        <v>119416.79999999999</v>
      </c>
      <c r="H465" s="160">
        <f t="shared" si="33"/>
        <v>41000</v>
      </c>
      <c r="I465" s="160">
        <v>41000</v>
      </c>
      <c r="J465" s="160">
        <v>0</v>
      </c>
      <c r="K465" s="160">
        <v>0</v>
      </c>
      <c r="L465" s="160">
        <v>0</v>
      </c>
    </row>
    <row r="466" spans="1:12" ht="15" customHeight="1">
      <c r="A466" s="98"/>
      <c r="B466" s="30" t="s">
        <v>671</v>
      </c>
      <c r="C466" s="54"/>
      <c r="D466" s="54"/>
      <c r="E466" s="162"/>
      <c r="F466" s="162"/>
      <c r="G466" s="163">
        <f t="shared" si="34"/>
        <v>78416.79999999999</v>
      </c>
      <c r="H466" s="160">
        <f t="shared" si="33"/>
        <v>78416.8</v>
      </c>
      <c r="I466" s="160">
        <v>78416.8</v>
      </c>
      <c r="J466" s="160">
        <v>0</v>
      </c>
      <c r="K466" s="160">
        <v>0</v>
      </c>
      <c r="L466" s="160">
        <v>0</v>
      </c>
    </row>
    <row r="467" spans="1:12" ht="15" customHeight="1">
      <c r="A467" s="98"/>
      <c r="B467" s="30" t="s">
        <v>672</v>
      </c>
      <c r="C467" s="41"/>
      <c r="D467" s="54"/>
      <c r="E467" s="162"/>
      <c r="F467" s="162"/>
      <c r="G467" s="163">
        <f t="shared" si="34"/>
        <v>0</v>
      </c>
      <c r="H467" s="160">
        <f t="shared" si="33"/>
        <v>0</v>
      </c>
      <c r="I467" s="160">
        <v>0</v>
      </c>
      <c r="J467" s="160">
        <v>0</v>
      </c>
      <c r="K467" s="160">
        <v>0</v>
      </c>
      <c r="L467" s="160">
        <v>0</v>
      </c>
    </row>
    <row r="468" spans="1:12" ht="15" customHeight="1">
      <c r="A468" s="98"/>
      <c r="B468" s="30" t="s">
        <v>673</v>
      </c>
      <c r="C468" s="41"/>
      <c r="D468" s="54"/>
      <c r="E468" s="162"/>
      <c r="F468" s="162"/>
      <c r="G468" s="163">
        <f t="shared" si="34"/>
        <v>0</v>
      </c>
      <c r="H468" s="160">
        <f t="shared" si="33"/>
        <v>0</v>
      </c>
      <c r="I468" s="160">
        <v>0</v>
      </c>
      <c r="J468" s="160">
        <v>0</v>
      </c>
      <c r="K468" s="160">
        <v>0</v>
      </c>
      <c r="L468" s="160">
        <v>0</v>
      </c>
    </row>
    <row r="469" spans="1:12" ht="15" customHeight="1">
      <c r="A469" s="98"/>
      <c r="B469" s="30" t="s">
        <v>674</v>
      </c>
      <c r="C469" s="41"/>
      <c r="D469" s="54"/>
      <c r="E469" s="162"/>
      <c r="F469" s="162"/>
      <c r="G469" s="163">
        <f t="shared" si="34"/>
        <v>0</v>
      </c>
      <c r="H469" s="160">
        <f t="shared" si="33"/>
        <v>0</v>
      </c>
      <c r="I469" s="160">
        <v>0</v>
      </c>
      <c r="J469" s="160">
        <v>0</v>
      </c>
      <c r="K469" s="160">
        <v>0</v>
      </c>
      <c r="L469" s="160">
        <v>0</v>
      </c>
    </row>
    <row r="470" spans="1:12" ht="15" customHeight="1">
      <c r="A470" s="98"/>
      <c r="B470" s="30" t="s">
        <v>675</v>
      </c>
      <c r="C470" s="41"/>
      <c r="D470" s="54"/>
      <c r="E470" s="162"/>
      <c r="F470" s="162"/>
      <c r="G470" s="163">
        <f t="shared" si="34"/>
        <v>0</v>
      </c>
      <c r="H470" s="160">
        <f t="shared" si="33"/>
        <v>0</v>
      </c>
      <c r="I470" s="160">
        <v>0</v>
      </c>
      <c r="J470" s="160">
        <v>0</v>
      </c>
      <c r="K470" s="160">
        <v>0</v>
      </c>
      <c r="L470" s="160">
        <v>0</v>
      </c>
    </row>
    <row r="471" spans="1:12" ht="15" customHeight="1">
      <c r="A471" s="98"/>
      <c r="B471" s="30" t="s">
        <v>676</v>
      </c>
      <c r="C471" s="41"/>
      <c r="D471" s="54"/>
      <c r="E471" s="162"/>
      <c r="F471" s="162"/>
      <c r="G471" s="163">
        <f t="shared" si="34"/>
        <v>0</v>
      </c>
      <c r="H471" s="160">
        <f t="shared" si="33"/>
        <v>0</v>
      </c>
      <c r="I471" s="160"/>
      <c r="J471" s="160"/>
      <c r="K471" s="160"/>
      <c r="L471" s="160"/>
    </row>
    <row r="472" spans="1:12" ht="15" customHeight="1">
      <c r="A472" s="98"/>
      <c r="B472" s="30" t="s">
        <v>677</v>
      </c>
      <c r="C472" s="41"/>
      <c r="D472" s="54"/>
      <c r="E472" s="162"/>
      <c r="F472" s="162"/>
      <c r="G472" s="163">
        <f t="shared" si="34"/>
        <v>0</v>
      </c>
      <c r="H472" s="160">
        <f t="shared" si="33"/>
        <v>0</v>
      </c>
      <c r="I472" s="160">
        <v>0</v>
      </c>
      <c r="J472" s="160">
        <v>0</v>
      </c>
      <c r="K472" s="160">
        <v>0</v>
      </c>
      <c r="L472" s="160">
        <v>0</v>
      </c>
    </row>
    <row r="473" spans="1:12" ht="15" customHeight="1">
      <c r="A473" s="98"/>
      <c r="B473" s="30" t="s">
        <v>678</v>
      </c>
      <c r="C473" s="41"/>
      <c r="D473" s="54"/>
      <c r="E473" s="162"/>
      <c r="F473" s="162"/>
      <c r="G473" s="163">
        <f t="shared" si="34"/>
        <v>0</v>
      </c>
      <c r="H473" s="160">
        <f t="shared" si="33"/>
        <v>0</v>
      </c>
      <c r="I473" s="160"/>
      <c r="J473" s="160"/>
      <c r="K473" s="160"/>
      <c r="L473" s="160"/>
    </row>
    <row r="474" spans="1:12" ht="15" customHeight="1">
      <c r="A474" s="98"/>
      <c r="B474" s="30" t="s">
        <v>679</v>
      </c>
      <c r="C474" s="41"/>
      <c r="D474" s="54"/>
      <c r="E474" s="162"/>
      <c r="F474" s="162"/>
      <c r="G474" s="163">
        <f t="shared" si="34"/>
        <v>0</v>
      </c>
      <c r="H474" s="160">
        <f t="shared" si="33"/>
        <v>0</v>
      </c>
      <c r="I474" s="160"/>
      <c r="J474" s="160"/>
      <c r="K474" s="160"/>
      <c r="L474" s="160"/>
    </row>
    <row r="475" spans="1:12" ht="21" customHeight="1">
      <c r="A475" s="81" t="s">
        <v>430</v>
      </c>
      <c r="B475" s="26" t="s">
        <v>432</v>
      </c>
      <c r="C475" s="55" t="s">
        <v>548</v>
      </c>
      <c r="D475" s="55">
        <v>2012</v>
      </c>
      <c r="E475" s="160">
        <v>4537.7</v>
      </c>
      <c r="F475" s="160"/>
      <c r="G475" s="161"/>
      <c r="H475" s="160">
        <f t="shared" si="33"/>
        <v>24611.1</v>
      </c>
      <c r="I475" s="160">
        <f>SUM(I476:I489)</f>
        <v>0</v>
      </c>
      <c r="J475" s="160">
        <f>SUM(J476:J489)</f>
        <v>0</v>
      </c>
      <c r="K475" s="160">
        <f>SUM(K476:K489)</f>
        <v>0</v>
      </c>
      <c r="L475" s="160">
        <f>SUM(L476:L489)</f>
        <v>24611.1</v>
      </c>
    </row>
    <row r="476" spans="1:12" ht="15" customHeight="1">
      <c r="A476" s="98"/>
      <c r="B476" s="30" t="s">
        <v>666</v>
      </c>
      <c r="C476" s="54"/>
      <c r="D476" s="54"/>
      <c r="E476" s="162"/>
      <c r="F476" s="160">
        <v>4537.7</v>
      </c>
      <c r="G476" s="161">
        <v>24611.1</v>
      </c>
      <c r="H476" s="160">
        <f t="shared" si="33"/>
        <v>0</v>
      </c>
      <c r="I476" s="160">
        <v>0</v>
      </c>
      <c r="J476" s="160">
        <v>0</v>
      </c>
      <c r="K476" s="160">
        <v>0</v>
      </c>
      <c r="L476" s="160">
        <v>0</v>
      </c>
    </row>
    <row r="477" spans="1:12" ht="15" customHeight="1">
      <c r="A477" s="98"/>
      <c r="B477" s="30" t="s">
        <v>667</v>
      </c>
      <c r="C477" s="54"/>
      <c r="D477" s="54"/>
      <c r="E477" s="162"/>
      <c r="F477" s="162"/>
      <c r="G477" s="163">
        <f>G476-H476</f>
        <v>24611.1</v>
      </c>
      <c r="H477" s="160">
        <f t="shared" si="33"/>
        <v>0</v>
      </c>
      <c r="I477" s="160">
        <v>0</v>
      </c>
      <c r="J477" s="160">
        <v>0</v>
      </c>
      <c r="K477" s="160">
        <v>0</v>
      </c>
      <c r="L477" s="160">
        <v>0</v>
      </c>
    </row>
    <row r="478" spans="1:12" ht="15" customHeight="1">
      <c r="A478" s="98"/>
      <c r="B478" s="30" t="s">
        <v>668</v>
      </c>
      <c r="C478" s="54"/>
      <c r="D478" s="54"/>
      <c r="E478" s="162"/>
      <c r="F478" s="162"/>
      <c r="G478" s="163">
        <f aca="true" t="shared" si="35" ref="G478:G489">G477-H477</f>
        <v>24611.1</v>
      </c>
      <c r="H478" s="160">
        <f t="shared" si="33"/>
        <v>0</v>
      </c>
      <c r="I478" s="160">
        <v>0</v>
      </c>
      <c r="J478" s="160">
        <v>0</v>
      </c>
      <c r="K478" s="160">
        <v>0</v>
      </c>
      <c r="L478" s="160">
        <v>0</v>
      </c>
    </row>
    <row r="479" spans="1:12" ht="15" customHeight="1">
      <c r="A479" s="98"/>
      <c r="B479" s="30" t="s">
        <v>669</v>
      </c>
      <c r="C479" s="54"/>
      <c r="D479" s="54"/>
      <c r="E479" s="162"/>
      <c r="F479" s="162"/>
      <c r="G479" s="163">
        <f t="shared" si="35"/>
        <v>24611.1</v>
      </c>
      <c r="H479" s="160">
        <f t="shared" si="33"/>
        <v>0</v>
      </c>
      <c r="I479" s="160">
        <v>0</v>
      </c>
      <c r="J479" s="160">
        <v>0</v>
      </c>
      <c r="K479" s="160">
        <v>0</v>
      </c>
      <c r="L479" s="160">
        <v>0</v>
      </c>
    </row>
    <row r="480" spans="1:12" ht="15" customHeight="1">
      <c r="A480" s="98"/>
      <c r="B480" s="30" t="s">
        <v>670</v>
      </c>
      <c r="C480" s="54"/>
      <c r="D480" s="54"/>
      <c r="E480" s="162"/>
      <c r="F480" s="162"/>
      <c r="G480" s="163">
        <f t="shared" si="35"/>
        <v>24611.1</v>
      </c>
      <c r="H480" s="160">
        <f t="shared" si="33"/>
        <v>0</v>
      </c>
      <c r="I480" s="160">
        <v>0</v>
      </c>
      <c r="J480" s="160">
        <v>0</v>
      </c>
      <c r="K480" s="160">
        <v>0</v>
      </c>
      <c r="L480" s="160">
        <v>0</v>
      </c>
    </row>
    <row r="481" spans="1:12" ht="15" customHeight="1">
      <c r="A481" s="98"/>
      <c r="B481" s="30" t="s">
        <v>671</v>
      </c>
      <c r="C481" s="54"/>
      <c r="D481" s="54"/>
      <c r="E481" s="162"/>
      <c r="F481" s="162"/>
      <c r="G481" s="163">
        <f t="shared" si="35"/>
        <v>24611.1</v>
      </c>
      <c r="H481" s="160">
        <f t="shared" si="33"/>
        <v>24611.1</v>
      </c>
      <c r="I481" s="160">
        <v>0</v>
      </c>
      <c r="J481" s="160">
        <v>0</v>
      </c>
      <c r="K481" s="160">
        <v>0</v>
      </c>
      <c r="L481" s="160">
        <v>24611.1</v>
      </c>
    </row>
    <row r="482" spans="1:12" ht="15" customHeight="1">
      <c r="A482" s="98"/>
      <c r="B482" s="30" t="s">
        <v>672</v>
      </c>
      <c r="C482" s="41"/>
      <c r="D482" s="54"/>
      <c r="E482" s="162"/>
      <c r="F482" s="162"/>
      <c r="G482" s="163">
        <f t="shared" si="35"/>
        <v>0</v>
      </c>
      <c r="H482" s="160">
        <f t="shared" si="33"/>
        <v>0</v>
      </c>
      <c r="I482" s="160">
        <v>0</v>
      </c>
      <c r="J482" s="160">
        <v>0</v>
      </c>
      <c r="K482" s="160">
        <v>0</v>
      </c>
      <c r="L482" s="160">
        <v>0</v>
      </c>
    </row>
    <row r="483" spans="1:12" ht="15" customHeight="1">
      <c r="A483" s="98"/>
      <c r="B483" s="30" t="s">
        <v>673</v>
      </c>
      <c r="C483" s="41"/>
      <c r="D483" s="54"/>
      <c r="E483" s="162"/>
      <c r="F483" s="162"/>
      <c r="G483" s="163">
        <f t="shared" si="35"/>
        <v>0</v>
      </c>
      <c r="H483" s="160">
        <f t="shared" si="33"/>
        <v>0</v>
      </c>
      <c r="I483" s="160">
        <v>0</v>
      </c>
      <c r="J483" s="160">
        <v>0</v>
      </c>
      <c r="K483" s="160">
        <v>0</v>
      </c>
      <c r="L483" s="160">
        <v>0</v>
      </c>
    </row>
    <row r="484" spans="1:12" ht="15" customHeight="1">
      <c r="A484" s="98"/>
      <c r="B484" s="30" t="s">
        <v>674</v>
      </c>
      <c r="C484" s="41"/>
      <c r="D484" s="54"/>
      <c r="E484" s="162"/>
      <c r="F484" s="162"/>
      <c r="G484" s="163">
        <f t="shared" si="35"/>
        <v>0</v>
      </c>
      <c r="H484" s="160">
        <f t="shared" si="33"/>
        <v>0</v>
      </c>
      <c r="I484" s="160">
        <v>0</v>
      </c>
      <c r="J484" s="160">
        <v>0</v>
      </c>
      <c r="K484" s="160">
        <v>0</v>
      </c>
      <c r="L484" s="160">
        <v>0</v>
      </c>
    </row>
    <row r="485" spans="1:12" ht="15" customHeight="1">
      <c r="A485" s="98"/>
      <c r="B485" s="30" t="s">
        <v>675</v>
      </c>
      <c r="C485" s="41"/>
      <c r="D485" s="54"/>
      <c r="E485" s="162"/>
      <c r="F485" s="162"/>
      <c r="G485" s="163">
        <f t="shared" si="35"/>
        <v>0</v>
      </c>
      <c r="H485" s="160">
        <f>I485+J485+K485+L485</f>
        <v>0</v>
      </c>
      <c r="I485" s="160">
        <v>0</v>
      </c>
      <c r="J485" s="160">
        <v>0</v>
      </c>
      <c r="K485" s="160">
        <v>0</v>
      </c>
      <c r="L485" s="160">
        <v>0</v>
      </c>
    </row>
    <row r="486" spans="1:12" ht="15" customHeight="1">
      <c r="A486" s="98"/>
      <c r="B486" s="30" t="s">
        <v>676</v>
      </c>
      <c r="C486" s="41"/>
      <c r="D486" s="54"/>
      <c r="E486" s="162"/>
      <c r="F486" s="162"/>
      <c r="G486" s="163">
        <f t="shared" si="35"/>
        <v>0</v>
      </c>
      <c r="H486" s="160">
        <f>I486+J486+K486+L486</f>
        <v>0</v>
      </c>
      <c r="I486" s="160"/>
      <c r="J486" s="160"/>
      <c r="K486" s="160"/>
      <c r="L486" s="160"/>
    </row>
    <row r="487" spans="1:12" ht="15" customHeight="1">
      <c r="A487" s="98"/>
      <c r="B487" s="30" t="s">
        <v>677</v>
      </c>
      <c r="C487" s="41"/>
      <c r="D487" s="54"/>
      <c r="E487" s="162"/>
      <c r="F487" s="162"/>
      <c r="G487" s="163">
        <f t="shared" si="35"/>
        <v>0</v>
      </c>
      <c r="H487" s="160">
        <f>I487+J487+K487+L487</f>
        <v>0</v>
      </c>
      <c r="I487" s="160">
        <v>0</v>
      </c>
      <c r="J487" s="160">
        <v>0</v>
      </c>
      <c r="K487" s="160">
        <v>0</v>
      </c>
      <c r="L487" s="160">
        <v>0</v>
      </c>
    </row>
    <row r="488" spans="1:12" ht="15" customHeight="1">
      <c r="A488" s="98"/>
      <c r="B488" s="30" t="s">
        <v>678</v>
      </c>
      <c r="C488" s="41"/>
      <c r="D488" s="54"/>
      <c r="E488" s="162"/>
      <c r="F488" s="162"/>
      <c r="G488" s="163">
        <f t="shared" si="35"/>
        <v>0</v>
      </c>
      <c r="H488" s="160">
        <f>I488+J488+K488+L488</f>
        <v>0</v>
      </c>
      <c r="I488" s="160"/>
      <c r="J488" s="160"/>
      <c r="K488" s="160"/>
      <c r="L488" s="160"/>
    </row>
    <row r="489" spans="1:12" ht="15" customHeight="1">
      <c r="A489" s="98"/>
      <c r="B489" s="30" t="s">
        <v>679</v>
      </c>
      <c r="C489" s="41"/>
      <c r="D489" s="54"/>
      <c r="E489" s="162"/>
      <c r="F489" s="162"/>
      <c r="G489" s="163">
        <f t="shared" si="35"/>
        <v>0</v>
      </c>
      <c r="H489" s="160">
        <f>I489+J489+K489+L489</f>
        <v>0</v>
      </c>
      <c r="I489" s="160"/>
      <c r="J489" s="160"/>
      <c r="K489" s="160"/>
      <c r="L489" s="160"/>
    </row>
    <row r="490" spans="1:12" ht="18" customHeight="1">
      <c r="A490" s="81" t="s">
        <v>234</v>
      </c>
      <c r="B490" s="64" t="s">
        <v>583</v>
      </c>
      <c r="C490" s="169"/>
      <c r="D490" s="55"/>
      <c r="E490" s="160"/>
      <c r="F490" s="160"/>
      <c r="G490" s="161"/>
      <c r="H490" s="160"/>
      <c r="I490" s="160">
        <f>SUM(I491:I504)</f>
        <v>0</v>
      </c>
      <c r="J490" s="160">
        <f>SUM(J491:J504)</f>
        <v>0</v>
      </c>
      <c r="K490" s="160">
        <f>SUM(K491:K504)</f>
        <v>0</v>
      </c>
      <c r="L490" s="160">
        <f>SUM(L491:L504)</f>
        <v>0</v>
      </c>
    </row>
    <row r="491" spans="1:12" ht="15" customHeight="1" hidden="1">
      <c r="A491" s="98"/>
      <c r="B491" s="30" t="s">
        <v>666</v>
      </c>
      <c r="C491" s="170"/>
      <c r="D491" s="54"/>
      <c r="E491" s="162"/>
      <c r="F491" s="162"/>
      <c r="G491" s="163"/>
      <c r="H491" s="160"/>
      <c r="I491" s="160"/>
      <c r="J491" s="160"/>
      <c r="K491" s="160"/>
      <c r="L491" s="160"/>
    </row>
    <row r="492" spans="1:12" ht="15" customHeight="1" hidden="1">
      <c r="A492" s="98"/>
      <c r="B492" s="30" t="s">
        <v>667</v>
      </c>
      <c r="C492" s="170"/>
      <c r="D492" s="54"/>
      <c r="E492" s="162"/>
      <c r="F492" s="162"/>
      <c r="G492" s="163"/>
      <c r="H492" s="160"/>
      <c r="I492" s="160"/>
      <c r="J492" s="160"/>
      <c r="K492" s="160"/>
      <c r="L492" s="160"/>
    </row>
    <row r="493" spans="1:12" ht="15" customHeight="1" hidden="1">
      <c r="A493" s="98"/>
      <c r="B493" s="30" t="s">
        <v>668</v>
      </c>
      <c r="C493" s="170"/>
      <c r="D493" s="54"/>
      <c r="E493" s="162"/>
      <c r="F493" s="162"/>
      <c r="G493" s="163"/>
      <c r="H493" s="160"/>
      <c r="I493" s="160"/>
      <c r="J493" s="160"/>
      <c r="K493" s="160"/>
      <c r="L493" s="160"/>
    </row>
    <row r="494" spans="1:12" ht="15" customHeight="1" hidden="1">
      <c r="A494" s="98"/>
      <c r="B494" s="30" t="s">
        <v>669</v>
      </c>
      <c r="C494" s="170"/>
      <c r="D494" s="54"/>
      <c r="E494" s="162"/>
      <c r="F494" s="162"/>
      <c r="G494" s="163"/>
      <c r="H494" s="160"/>
      <c r="I494" s="160"/>
      <c r="J494" s="160"/>
      <c r="K494" s="160"/>
      <c r="L494" s="160"/>
    </row>
    <row r="495" spans="1:12" ht="15" customHeight="1" hidden="1">
      <c r="A495" s="98"/>
      <c r="B495" s="30" t="s">
        <v>670</v>
      </c>
      <c r="C495" s="170"/>
      <c r="D495" s="54"/>
      <c r="E495" s="162"/>
      <c r="F495" s="162"/>
      <c r="G495" s="163"/>
      <c r="H495" s="160"/>
      <c r="I495" s="160"/>
      <c r="J495" s="160"/>
      <c r="K495" s="160"/>
      <c r="L495" s="160"/>
    </row>
    <row r="496" spans="1:12" ht="15" customHeight="1" hidden="1">
      <c r="A496" s="98"/>
      <c r="B496" s="30" t="s">
        <v>671</v>
      </c>
      <c r="C496" s="170"/>
      <c r="D496" s="54"/>
      <c r="E496" s="162"/>
      <c r="F496" s="162"/>
      <c r="G496" s="163"/>
      <c r="H496" s="160"/>
      <c r="I496" s="160"/>
      <c r="J496" s="160"/>
      <c r="K496" s="160"/>
      <c r="L496" s="160"/>
    </row>
    <row r="497" spans="1:12" ht="15" customHeight="1" hidden="1">
      <c r="A497" s="98"/>
      <c r="B497" s="30" t="s">
        <v>672</v>
      </c>
      <c r="C497" s="171"/>
      <c r="D497" s="54"/>
      <c r="E497" s="162"/>
      <c r="F497" s="162"/>
      <c r="G497" s="163"/>
      <c r="H497" s="160"/>
      <c r="I497" s="160"/>
      <c r="J497" s="160"/>
      <c r="K497" s="160"/>
      <c r="L497" s="160"/>
    </row>
    <row r="498" spans="1:12" ht="15" customHeight="1" hidden="1">
      <c r="A498" s="98"/>
      <c r="B498" s="30" t="s">
        <v>673</v>
      </c>
      <c r="C498" s="171"/>
      <c r="D498" s="54"/>
      <c r="E498" s="162"/>
      <c r="F498" s="162"/>
      <c r="G498" s="163"/>
      <c r="H498" s="160"/>
      <c r="I498" s="160"/>
      <c r="J498" s="160"/>
      <c r="K498" s="160"/>
      <c r="L498" s="160"/>
    </row>
    <row r="499" spans="1:12" ht="15" customHeight="1" hidden="1">
      <c r="A499" s="98"/>
      <c r="B499" s="30" t="s">
        <v>674</v>
      </c>
      <c r="C499" s="171"/>
      <c r="D499" s="54"/>
      <c r="E499" s="162"/>
      <c r="F499" s="162"/>
      <c r="G499" s="163"/>
      <c r="H499" s="160"/>
      <c r="I499" s="160"/>
      <c r="J499" s="160"/>
      <c r="K499" s="160"/>
      <c r="L499" s="160"/>
    </row>
    <row r="500" spans="1:12" ht="15" customHeight="1" hidden="1">
      <c r="A500" s="98"/>
      <c r="B500" s="30" t="s">
        <v>675</v>
      </c>
      <c r="C500" s="41"/>
      <c r="D500" s="54"/>
      <c r="E500" s="162"/>
      <c r="F500" s="162"/>
      <c r="G500" s="163">
        <f>G499-H499</f>
        <v>0</v>
      </c>
      <c r="H500" s="160">
        <f>I500+J500+K500+L500</f>
        <v>0</v>
      </c>
      <c r="I500" s="160">
        <v>0</v>
      </c>
      <c r="J500" s="160">
        <v>0</v>
      </c>
      <c r="K500" s="160">
        <v>0</v>
      </c>
      <c r="L500" s="160">
        <v>0</v>
      </c>
    </row>
    <row r="501" spans="1:12" ht="15" customHeight="1" hidden="1">
      <c r="A501" s="98"/>
      <c r="B501" s="30" t="s">
        <v>676</v>
      </c>
      <c r="C501" s="41"/>
      <c r="D501" s="54"/>
      <c r="E501" s="162"/>
      <c r="F501" s="162"/>
      <c r="G501" s="163">
        <f>G500-H500</f>
        <v>0</v>
      </c>
      <c r="H501" s="160">
        <f>I501+J501+K501+L501</f>
        <v>0</v>
      </c>
      <c r="I501" s="160"/>
      <c r="J501" s="160"/>
      <c r="K501" s="160"/>
      <c r="L501" s="160"/>
    </row>
    <row r="502" spans="1:12" ht="15" customHeight="1" hidden="1">
      <c r="A502" s="98"/>
      <c r="B502" s="30" t="s">
        <v>677</v>
      </c>
      <c r="C502" s="41"/>
      <c r="D502" s="54"/>
      <c r="E502" s="162"/>
      <c r="F502" s="162"/>
      <c r="G502" s="163">
        <f>G501-H501</f>
        <v>0</v>
      </c>
      <c r="H502" s="160">
        <f>I502+J502+K502+L502</f>
        <v>0</v>
      </c>
      <c r="I502" s="160">
        <v>0</v>
      </c>
      <c r="J502" s="160">
        <v>0</v>
      </c>
      <c r="K502" s="160">
        <v>0</v>
      </c>
      <c r="L502" s="160">
        <v>0</v>
      </c>
    </row>
    <row r="503" spans="1:12" ht="15" customHeight="1" hidden="1">
      <c r="A503" s="98"/>
      <c r="B503" s="30" t="s">
        <v>678</v>
      </c>
      <c r="C503" s="41"/>
      <c r="D503" s="54"/>
      <c r="E503" s="162"/>
      <c r="F503" s="162"/>
      <c r="G503" s="163">
        <f>G502-H502</f>
        <v>0</v>
      </c>
      <c r="H503" s="160">
        <f>I503+J503+K503+L503</f>
        <v>0</v>
      </c>
      <c r="I503" s="160"/>
      <c r="J503" s="160"/>
      <c r="K503" s="160"/>
      <c r="L503" s="160"/>
    </row>
    <row r="504" spans="1:12" ht="15" customHeight="1" hidden="1">
      <c r="A504" s="98"/>
      <c r="B504" s="30" t="s">
        <v>679</v>
      </c>
      <c r="C504" s="41"/>
      <c r="D504" s="54"/>
      <c r="E504" s="162"/>
      <c r="F504" s="162"/>
      <c r="G504" s="163">
        <f>G503-H503</f>
        <v>0</v>
      </c>
      <c r="H504" s="160">
        <f>I504+J504+K504+L504</f>
        <v>0</v>
      </c>
      <c r="I504" s="160"/>
      <c r="J504" s="160"/>
      <c r="K504" s="160"/>
      <c r="L504" s="160"/>
    </row>
    <row r="505" spans="1:12" ht="18.75" customHeight="1">
      <c r="A505" s="25" t="s">
        <v>203</v>
      </c>
      <c r="B505" s="30" t="s">
        <v>504</v>
      </c>
      <c r="C505" s="54"/>
      <c r="D505" s="54"/>
      <c r="E505" s="162"/>
      <c r="F505" s="162"/>
      <c r="G505" s="163"/>
      <c r="H505" s="162"/>
      <c r="I505" s="162"/>
      <c r="J505" s="162"/>
      <c r="K505" s="162"/>
      <c r="L505" s="162"/>
    </row>
    <row r="506" spans="1:12" ht="17.25" customHeight="1">
      <c r="A506" s="81" t="s">
        <v>113</v>
      </c>
      <c r="B506" s="26" t="s">
        <v>232</v>
      </c>
      <c r="C506" s="55" t="s">
        <v>550</v>
      </c>
      <c r="D506" s="55" t="s">
        <v>684</v>
      </c>
      <c r="E506" s="160">
        <v>18594.6</v>
      </c>
      <c r="F506" s="160"/>
      <c r="G506" s="161"/>
      <c r="H506" s="160">
        <f t="shared" si="33"/>
        <v>73845.3</v>
      </c>
      <c r="I506" s="160">
        <f>SUM(I507:I520)</f>
        <v>0</v>
      </c>
      <c r="J506" s="160">
        <f>SUM(J507:J520)</f>
        <v>0</v>
      </c>
      <c r="K506" s="160">
        <f>SUM(K507:K520)</f>
        <v>0</v>
      </c>
      <c r="L506" s="160">
        <f>SUM(L507:L520)</f>
        <v>73845.3</v>
      </c>
    </row>
    <row r="507" spans="1:12" ht="15" customHeight="1">
      <c r="A507" s="98"/>
      <c r="B507" s="30" t="s">
        <v>666</v>
      </c>
      <c r="C507" s="54"/>
      <c r="D507" s="54"/>
      <c r="E507" s="162"/>
      <c r="F507" s="160">
        <v>18594.6</v>
      </c>
      <c r="G507" s="161">
        <v>73845.3</v>
      </c>
      <c r="H507" s="160">
        <f t="shared" si="33"/>
        <v>28800</v>
      </c>
      <c r="I507" s="160">
        <v>0</v>
      </c>
      <c r="J507" s="160">
        <v>0</v>
      </c>
      <c r="K507" s="160">
        <v>0</v>
      </c>
      <c r="L507" s="160">
        <v>28800</v>
      </c>
    </row>
    <row r="508" spans="1:12" ht="15" customHeight="1">
      <c r="A508" s="98"/>
      <c r="B508" s="30" t="s">
        <v>667</v>
      </c>
      <c r="C508" s="54"/>
      <c r="D508" s="54"/>
      <c r="E508" s="162"/>
      <c r="F508" s="162"/>
      <c r="G508" s="163">
        <f>G507-H507</f>
        <v>45045.3</v>
      </c>
      <c r="H508" s="160">
        <f t="shared" si="33"/>
        <v>21740</v>
      </c>
      <c r="I508" s="160">
        <v>0</v>
      </c>
      <c r="J508" s="160">
        <v>0</v>
      </c>
      <c r="K508" s="160">
        <v>0</v>
      </c>
      <c r="L508" s="160">
        <v>21740</v>
      </c>
    </row>
    <row r="509" spans="1:12" ht="15" customHeight="1">
      <c r="A509" s="98"/>
      <c r="B509" s="30" t="s">
        <v>668</v>
      </c>
      <c r="C509" s="54"/>
      <c r="D509" s="54"/>
      <c r="E509" s="162"/>
      <c r="F509" s="162"/>
      <c r="G509" s="163">
        <f aca="true" t="shared" si="36" ref="G509:G520">G508-H508</f>
        <v>23305.300000000003</v>
      </c>
      <c r="H509" s="160">
        <f t="shared" si="33"/>
        <v>23305.3</v>
      </c>
      <c r="I509" s="160">
        <v>0</v>
      </c>
      <c r="J509" s="160">
        <v>0</v>
      </c>
      <c r="K509" s="160">
        <v>0</v>
      </c>
      <c r="L509" s="160">
        <v>23305.3</v>
      </c>
    </row>
    <row r="510" spans="1:12" ht="15" customHeight="1">
      <c r="A510" s="98"/>
      <c r="B510" s="30" t="s">
        <v>669</v>
      </c>
      <c r="C510" s="54"/>
      <c r="D510" s="54"/>
      <c r="E510" s="162"/>
      <c r="F510" s="162"/>
      <c r="G510" s="163">
        <f t="shared" si="36"/>
        <v>0</v>
      </c>
      <c r="H510" s="160">
        <f t="shared" si="33"/>
        <v>0</v>
      </c>
      <c r="I510" s="160">
        <v>0</v>
      </c>
      <c r="J510" s="160">
        <v>0</v>
      </c>
      <c r="K510" s="160">
        <v>0</v>
      </c>
      <c r="L510" s="160">
        <v>0</v>
      </c>
    </row>
    <row r="511" spans="1:12" ht="15" customHeight="1">
      <c r="A511" s="98"/>
      <c r="B511" s="30" t="s">
        <v>670</v>
      </c>
      <c r="C511" s="54"/>
      <c r="D511" s="54"/>
      <c r="E511" s="162"/>
      <c r="F511" s="162"/>
      <c r="G511" s="163">
        <f t="shared" si="36"/>
        <v>0</v>
      </c>
      <c r="H511" s="160">
        <f t="shared" si="33"/>
        <v>0</v>
      </c>
      <c r="I511" s="160">
        <v>0</v>
      </c>
      <c r="J511" s="160">
        <v>0</v>
      </c>
      <c r="K511" s="160">
        <v>0</v>
      </c>
      <c r="L511" s="160">
        <v>0</v>
      </c>
    </row>
    <row r="512" spans="1:12" ht="15" customHeight="1">
      <c r="A512" s="98"/>
      <c r="B512" s="30" t="s">
        <v>671</v>
      </c>
      <c r="C512" s="54"/>
      <c r="D512" s="54"/>
      <c r="E512" s="162"/>
      <c r="F512" s="162"/>
      <c r="G512" s="163">
        <f t="shared" si="36"/>
        <v>0</v>
      </c>
      <c r="H512" s="160">
        <f t="shared" si="33"/>
        <v>0</v>
      </c>
      <c r="I512" s="160">
        <v>0</v>
      </c>
      <c r="J512" s="160">
        <v>0</v>
      </c>
      <c r="K512" s="160">
        <v>0</v>
      </c>
      <c r="L512" s="160">
        <v>0</v>
      </c>
    </row>
    <row r="513" spans="1:12" ht="15" customHeight="1">
      <c r="A513" s="98"/>
      <c r="B513" s="30" t="s">
        <v>672</v>
      </c>
      <c r="C513" s="41"/>
      <c r="D513" s="54"/>
      <c r="E513" s="162"/>
      <c r="F513" s="162"/>
      <c r="G513" s="163">
        <f t="shared" si="36"/>
        <v>0</v>
      </c>
      <c r="H513" s="160">
        <f t="shared" si="33"/>
        <v>0</v>
      </c>
      <c r="I513" s="160">
        <v>0</v>
      </c>
      <c r="J513" s="160">
        <v>0</v>
      </c>
      <c r="K513" s="160">
        <v>0</v>
      </c>
      <c r="L513" s="160">
        <v>0</v>
      </c>
    </row>
    <row r="514" spans="1:12" ht="15" customHeight="1">
      <c r="A514" s="98"/>
      <c r="B514" s="30" t="s">
        <v>673</v>
      </c>
      <c r="C514" s="41"/>
      <c r="D514" s="54"/>
      <c r="E514" s="162"/>
      <c r="F514" s="162"/>
      <c r="G514" s="163">
        <f t="shared" si="36"/>
        <v>0</v>
      </c>
      <c r="H514" s="160">
        <f t="shared" si="33"/>
        <v>0</v>
      </c>
      <c r="I514" s="160">
        <v>0</v>
      </c>
      <c r="J514" s="160">
        <v>0</v>
      </c>
      <c r="K514" s="160">
        <v>0</v>
      </c>
      <c r="L514" s="160">
        <v>0</v>
      </c>
    </row>
    <row r="515" spans="1:12" ht="15" customHeight="1">
      <c r="A515" s="98"/>
      <c r="B515" s="30" t="s">
        <v>674</v>
      </c>
      <c r="C515" s="41"/>
      <c r="D515" s="54"/>
      <c r="E515" s="162"/>
      <c r="F515" s="162"/>
      <c r="G515" s="163">
        <f t="shared" si="36"/>
        <v>0</v>
      </c>
      <c r="H515" s="160">
        <f t="shared" si="33"/>
        <v>0</v>
      </c>
      <c r="I515" s="160">
        <v>0</v>
      </c>
      <c r="J515" s="160">
        <v>0</v>
      </c>
      <c r="K515" s="160">
        <v>0</v>
      </c>
      <c r="L515" s="160">
        <v>0</v>
      </c>
    </row>
    <row r="516" spans="1:12" ht="15" customHeight="1">
      <c r="A516" s="98"/>
      <c r="B516" s="30" t="s">
        <v>675</v>
      </c>
      <c r="C516" s="41"/>
      <c r="D516" s="54"/>
      <c r="E516" s="162"/>
      <c r="F516" s="162"/>
      <c r="G516" s="163">
        <f t="shared" si="36"/>
        <v>0</v>
      </c>
      <c r="H516" s="160">
        <f t="shared" si="33"/>
        <v>0</v>
      </c>
      <c r="I516" s="160">
        <v>0</v>
      </c>
      <c r="J516" s="160">
        <v>0</v>
      </c>
      <c r="K516" s="160">
        <v>0</v>
      </c>
      <c r="L516" s="160">
        <v>0</v>
      </c>
    </row>
    <row r="517" spans="1:12" ht="15" customHeight="1">
      <c r="A517" s="98"/>
      <c r="B517" s="30" t="s">
        <v>676</v>
      </c>
      <c r="C517" s="41"/>
      <c r="D517" s="54"/>
      <c r="E517" s="162"/>
      <c r="F517" s="162"/>
      <c r="G517" s="163">
        <f t="shared" si="36"/>
        <v>0</v>
      </c>
      <c r="H517" s="160">
        <f t="shared" si="33"/>
        <v>0</v>
      </c>
      <c r="I517" s="160"/>
      <c r="J517" s="160"/>
      <c r="K517" s="160"/>
      <c r="L517" s="160"/>
    </row>
    <row r="518" spans="1:12" ht="15" customHeight="1">
      <c r="A518" s="98"/>
      <c r="B518" s="30" t="s">
        <v>677</v>
      </c>
      <c r="C518" s="41"/>
      <c r="D518" s="54"/>
      <c r="E518" s="162"/>
      <c r="F518" s="162"/>
      <c r="G518" s="163">
        <f t="shared" si="36"/>
        <v>0</v>
      </c>
      <c r="H518" s="160">
        <f t="shared" si="33"/>
        <v>0</v>
      </c>
      <c r="I518" s="160">
        <v>0</v>
      </c>
      <c r="J518" s="160">
        <v>0</v>
      </c>
      <c r="K518" s="160">
        <v>0</v>
      </c>
      <c r="L518" s="160">
        <v>0</v>
      </c>
    </row>
    <row r="519" spans="1:12" ht="15" customHeight="1">
      <c r="A519" s="98"/>
      <c r="B519" s="30" t="s">
        <v>678</v>
      </c>
      <c r="C519" s="41"/>
      <c r="D519" s="54"/>
      <c r="E519" s="162"/>
      <c r="F519" s="162"/>
      <c r="G519" s="163">
        <f t="shared" si="36"/>
        <v>0</v>
      </c>
      <c r="H519" s="160">
        <f t="shared" si="33"/>
        <v>0</v>
      </c>
      <c r="I519" s="160"/>
      <c r="J519" s="160"/>
      <c r="K519" s="160"/>
      <c r="L519" s="160"/>
    </row>
    <row r="520" spans="1:12" ht="15" customHeight="1">
      <c r="A520" s="98"/>
      <c r="B520" s="30" t="s">
        <v>679</v>
      </c>
      <c r="C520" s="41"/>
      <c r="D520" s="54"/>
      <c r="E520" s="162"/>
      <c r="F520" s="162"/>
      <c r="G520" s="163">
        <f t="shared" si="36"/>
        <v>0</v>
      </c>
      <c r="H520" s="160">
        <f t="shared" si="33"/>
        <v>0</v>
      </c>
      <c r="I520" s="160"/>
      <c r="J520" s="160"/>
      <c r="K520" s="160"/>
      <c r="L520" s="160"/>
    </row>
    <row r="521" spans="1:12" ht="19.5" customHeight="1">
      <c r="A521" s="81" t="s">
        <v>449</v>
      </c>
      <c r="B521" s="26" t="s">
        <v>452</v>
      </c>
      <c r="C521" s="55" t="s">
        <v>551</v>
      </c>
      <c r="D521" s="55" t="s">
        <v>199</v>
      </c>
      <c r="E521" s="160">
        <v>11194.029850746268</v>
      </c>
      <c r="F521" s="160"/>
      <c r="G521" s="161"/>
      <c r="H521" s="160">
        <f t="shared" si="33"/>
        <v>75000</v>
      </c>
      <c r="I521" s="160">
        <f>SUM(I522:I535)</f>
        <v>0</v>
      </c>
      <c r="J521" s="160">
        <f>SUM(J522:J535)</f>
        <v>0</v>
      </c>
      <c r="K521" s="160">
        <f>SUM(K522:K535)</f>
        <v>0</v>
      </c>
      <c r="L521" s="160">
        <f>SUM(L522:L535)</f>
        <v>75000</v>
      </c>
    </row>
    <row r="522" spans="1:12" ht="15" customHeight="1">
      <c r="A522" s="98"/>
      <c r="B522" s="30" t="s">
        <v>666</v>
      </c>
      <c r="C522" s="54"/>
      <c r="D522" s="54"/>
      <c r="E522" s="162"/>
      <c r="F522" s="160">
        <f>+G522/6.7</f>
        <v>11194.029850746268</v>
      </c>
      <c r="G522" s="161">
        <v>75000</v>
      </c>
      <c r="H522" s="160">
        <f t="shared" si="33"/>
        <v>0</v>
      </c>
      <c r="I522" s="160">
        <v>0</v>
      </c>
      <c r="J522" s="160">
        <v>0</v>
      </c>
      <c r="K522" s="160">
        <v>0</v>
      </c>
      <c r="L522" s="160">
        <v>0</v>
      </c>
    </row>
    <row r="523" spans="1:12" ht="15" customHeight="1">
      <c r="A523" s="98"/>
      <c r="B523" s="30" t="s">
        <v>667</v>
      </c>
      <c r="C523" s="54"/>
      <c r="D523" s="54"/>
      <c r="E523" s="162"/>
      <c r="F523" s="162"/>
      <c r="G523" s="163">
        <f>G522-H522</f>
        <v>75000</v>
      </c>
      <c r="H523" s="160">
        <f t="shared" si="33"/>
        <v>0</v>
      </c>
      <c r="I523" s="160">
        <v>0</v>
      </c>
      <c r="J523" s="160">
        <v>0</v>
      </c>
      <c r="K523" s="160">
        <v>0</v>
      </c>
      <c r="L523" s="160">
        <v>0</v>
      </c>
    </row>
    <row r="524" spans="1:12" ht="15" customHeight="1">
      <c r="A524" s="98"/>
      <c r="B524" s="30" t="s">
        <v>668</v>
      </c>
      <c r="C524" s="54"/>
      <c r="D524" s="54"/>
      <c r="E524" s="162"/>
      <c r="F524" s="162"/>
      <c r="G524" s="163">
        <f aca="true" t="shared" si="37" ref="G524:G535">G523-H523</f>
        <v>75000</v>
      </c>
      <c r="H524" s="160">
        <f t="shared" si="33"/>
        <v>0</v>
      </c>
      <c r="I524" s="160">
        <v>0</v>
      </c>
      <c r="J524" s="160">
        <v>0</v>
      </c>
      <c r="K524" s="160">
        <v>0</v>
      </c>
      <c r="L524" s="160">
        <v>0</v>
      </c>
    </row>
    <row r="525" spans="1:12" ht="15" customHeight="1">
      <c r="A525" s="98"/>
      <c r="B525" s="30" t="s">
        <v>669</v>
      </c>
      <c r="C525" s="54"/>
      <c r="D525" s="54"/>
      <c r="E525" s="162"/>
      <c r="F525" s="162"/>
      <c r="G525" s="163">
        <f t="shared" si="37"/>
        <v>75000</v>
      </c>
      <c r="H525" s="160">
        <f t="shared" si="33"/>
        <v>0</v>
      </c>
      <c r="I525" s="160">
        <v>0</v>
      </c>
      <c r="J525" s="160">
        <v>0</v>
      </c>
      <c r="K525" s="160">
        <v>0</v>
      </c>
      <c r="L525" s="160">
        <v>0</v>
      </c>
    </row>
    <row r="526" spans="1:12" ht="15" customHeight="1">
      <c r="A526" s="98"/>
      <c r="B526" s="30" t="s">
        <v>670</v>
      </c>
      <c r="C526" s="54"/>
      <c r="D526" s="54"/>
      <c r="E526" s="162"/>
      <c r="F526" s="162"/>
      <c r="G526" s="163">
        <f t="shared" si="37"/>
        <v>75000</v>
      </c>
      <c r="H526" s="160">
        <f t="shared" si="33"/>
        <v>0</v>
      </c>
      <c r="I526" s="160">
        <v>0</v>
      </c>
      <c r="J526" s="160">
        <v>0</v>
      </c>
      <c r="K526" s="160">
        <v>0</v>
      </c>
      <c r="L526" s="160">
        <v>0</v>
      </c>
    </row>
    <row r="527" spans="1:12" ht="15" customHeight="1">
      <c r="A527" s="98"/>
      <c r="B527" s="30" t="s">
        <v>671</v>
      </c>
      <c r="C527" s="54"/>
      <c r="D527" s="54"/>
      <c r="E527" s="162"/>
      <c r="F527" s="162"/>
      <c r="G527" s="163">
        <f t="shared" si="37"/>
        <v>75000</v>
      </c>
      <c r="H527" s="160">
        <f t="shared" si="33"/>
        <v>2500</v>
      </c>
      <c r="I527" s="160">
        <v>0</v>
      </c>
      <c r="J527" s="160">
        <v>0</v>
      </c>
      <c r="K527" s="160">
        <v>0</v>
      </c>
      <c r="L527" s="160">
        <v>2500</v>
      </c>
    </row>
    <row r="528" spans="1:12" ht="15" customHeight="1">
      <c r="A528" s="98"/>
      <c r="B528" s="30" t="s">
        <v>672</v>
      </c>
      <c r="C528" s="41"/>
      <c r="D528" s="54"/>
      <c r="E528" s="162"/>
      <c r="F528" s="162"/>
      <c r="G528" s="163">
        <f t="shared" si="37"/>
        <v>72500</v>
      </c>
      <c r="H528" s="160">
        <f t="shared" si="33"/>
        <v>72500</v>
      </c>
      <c r="I528" s="160">
        <v>0</v>
      </c>
      <c r="J528" s="160">
        <v>0</v>
      </c>
      <c r="K528" s="160">
        <v>0</v>
      </c>
      <c r="L528" s="160">
        <v>72500</v>
      </c>
    </row>
    <row r="529" spans="1:12" ht="15" customHeight="1">
      <c r="A529" s="98"/>
      <c r="B529" s="30" t="s">
        <v>673</v>
      </c>
      <c r="C529" s="41"/>
      <c r="D529" s="54"/>
      <c r="E529" s="162"/>
      <c r="F529" s="162"/>
      <c r="G529" s="163">
        <f t="shared" si="37"/>
        <v>0</v>
      </c>
      <c r="H529" s="160">
        <f t="shared" si="33"/>
        <v>0</v>
      </c>
      <c r="I529" s="160">
        <v>0</v>
      </c>
      <c r="J529" s="160">
        <v>0</v>
      </c>
      <c r="K529" s="160">
        <v>0</v>
      </c>
      <c r="L529" s="160">
        <v>0</v>
      </c>
    </row>
    <row r="530" spans="1:12" ht="15" customHeight="1">
      <c r="A530" s="98"/>
      <c r="B530" s="30" t="s">
        <v>674</v>
      </c>
      <c r="C530" s="41"/>
      <c r="D530" s="54"/>
      <c r="E530" s="162"/>
      <c r="F530" s="162"/>
      <c r="G530" s="163">
        <f t="shared" si="37"/>
        <v>0</v>
      </c>
      <c r="H530" s="160">
        <f t="shared" si="33"/>
        <v>0</v>
      </c>
      <c r="I530" s="160">
        <v>0</v>
      </c>
      <c r="J530" s="160">
        <v>0</v>
      </c>
      <c r="K530" s="160">
        <v>0</v>
      </c>
      <c r="L530" s="160">
        <v>0</v>
      </c>
    </row>
    <row r="531" spans="1:12" ht="15" customHeight="1">
      <c r="A531" s="98"/>
      <c r="B531" s="30" t="s">
        <v>675</v>
      </c>
      <c r="C531" s="41"/>
      <c r="D531" s="54"/>
      <c r="E531" s="162"/>
      <c r="F531" s="162"/>
      <c r="G531" s="163">
        <f t="shared" si="37"/>
        <v>0</v>
      </c>
      <c r="H531" s="160">
        <f>I531+J531+K531+L531</f>
        <v>0</v>
      </c>
      <c r="I531" s="160">
        <v>0</v>
      </c>
      <c r="J531" s="160">
        <v>0</v>
      </c>
      <c r="K531" s="160">
        <v>0</v>
      </c>
      <c r="L531" s="160">
        <v>0</v>
      </c>
    </row>
    <row r="532" spans="1:12" ht="15" customHeight="1">
      <c r="A532" s="98"/>
      <c r="B532" s="30" t="s">
        <v>676</v>
      </c>
      <c r="C532" s="41"/>
      <c r="D532" s="54"/>
      <c r="E532" s="162"/>
      <c r="F532" s="162"/>
      <c r="G532" s="163">
        <f t="shared" si="37"/>
        <v>0</v>
      </c>
      <c r="H532" s="160">
        <f>I532+J532+K532+L532</f>
        <v>0</v>
      </c>
      <c r="I532" s="160"/>
      <c r="J532" s="160"/>
      <c r="K532" s="160"/>
      <c r="L532" s="160"/>
    </row>
    <row r="533" spans="1:12" ht="15" customHeight="1">
      <c r="A533" s="98"/>
      <c r="B533" s="30" t="s">
        <v>677</v>
      </c>
      <c r="C533" s="41"/>
      <c r="D533" s="54"/>
      <c r="E533" s="162"/>
      <c r="F533" s="162"/>
      <c r="G533" s="163">
        <f t="shared" si="37"/>
        <v>0</v>
      </c>
      <c r="H533" s="160">
        <f>I533+J533+K533+L533</f>
        <v>0</v>
      </c>
      <c r="I533" s="160">
        <v>0</v>
      </c>
      <c r="J533" s="160">
        <v>0</v>
      </c>
      <c r="K533" s="160">
        <v>0</v>
      </c>
      <c r="L533" s="160">
        <v>0</v>
      </c>
    </row>
    <row r="534" spans="1:12" ht="15" customHeight="1">
      <c r="A534" s="98"/>
      <c r="B534" s="30" t="s">
        <v>678</v>
      </c>
      <c r="C534" s="41"/>
      <c r="D534" s="54"/>
      <c r="E534" s="162"/>
      <c r="F534" s="162"/>
      <c r="G534" s="163">
        <f t="shared" si="37"/>
        <v>0</v>
      </c>
      <c r="H534" s="160">
        <f>I534+J534+K534+L534</f>
        <v>0</v>
      </c>
      <c r="I534" s="160"/>
      <c r="J534" s="160"/>
      <c r="K534" s="160"/>
      <c r="L534" s="160"/>
    </row>
    <row r="535" spans="1:12" ht="15" customHeight="1">
      <c r="A535" s="98"/>
      <c r="B535" s="30" t="s">
        <v>679</v>
      </c>
      <c r="C535" s="41"/>
      <c r="D535" s="54"/>
      <c r="E535" s="162"/>
      <c r="F535" s="162"/>
      <c r="G535" s="163">
        <f t="shared" si="37"/>
        <v>0</v>
      </c>
      <c r="H535" s="160">
        <f>I535+J535+K535+L535</f>
        <v>0</v>
      </c>
      <c r="I535" s="160"/>
      <c r="J535" s="160"/>
      <c r="K535" s="160"/>
      <c r="L535" s="160"/>
    </row>
    <row r="536" spans="1:12" ht="21.75" customHeight="1">
      <c r="A536" s="81" t="s">
        <v>450</v>
      </c>
      <c r="B536" s="26" t="s">
        <v>451</v>
      </c>
      <c r="C536" s="55" t="s">
        <v>551</v>
      </c>
      <c r="D536" s="55" t="s">
        <v>199</v>
      </c>
      <c r="E536" s="160">
        <v>11194.029850746268</v>
      </c>
      <c r="F536" s="160"/>
      <c r="G536" s="161"/>
      <c r="H536" s="160">
        <f t="shared" si="33"/>
        <v>75000</v>
      </c>
      <c r="I536" s="160">
        <f>SUM(I537:I550)</f>
        <v>0</v>
      </c>
      <c r="J536" s="160">
        <f>SUM(J537:J550)</f>
        <v>0</v>
      </c>
      <c r="K536" s="160">
        <f>SUM(K537:K550)</f>
        <v>0</v>
      </c>
      <c r="L536" s="160">
        <f>SUM(L537:L550)</f>
        <v>75000</v>
      </c>
    </row>
    <row r="537" spans="1:12" ht="15" customHeight="1">
      <c r="A537" s="98"/>
      <c r="B537" s="30" t="s">
        <v>666</v>
      </c>
      <c r="C537" s="54"/>
      <c r="D537" s="54"/>
      <c r="E537" s="162"/>
      <c r="F537" s="160">
        <f>+G537/6.7</f>
        <v>11194.029850746268</v>
      </c>
      <c r="G537" s="161">
        <v>75000</v>
      </c>
      <c r="H537" s="160">
        <f t="shared" si="33"/>
        <v>0</v>
      </c>
      <c r="I537" s="160">
        <v>0</v>
      </c>
      <c r="J537" s="160">
        <v>0</v>
      </c>
      <c r="K537" s="160">
        <v>0</v>
      </c>
      <c r="L537" s="160">
        <v>0</v>
      </c>
    </row>
    <row r="538" spans="1:12" ht="15" customHeight="1">
      <c r="A538" s="98"/>
      <c r="B538" s="30" t="s">
        <v>667</v>
      </c>
      <c r="C538" s="54"/>
      <c r="D538" s="54"/>
      <c r="E538" s="162"/>
      <c r="F538" s="162"/>
      <c r="G538" s="163">
        <f>G537-H537</f>
        <v>75000</v>
      </c>
      <c r="H538" s="160">
        <f t="shared" si="33"/>
        <v>0</v>
      </c>
      <c r="I538" s="160">
        <v>0</v>
      </c>
      <c r="J538" s="160">
        <v>0</v>
      </c>
      <c r="K538" s="160">
        <v>0</v>
      </c>
      <c r="L538" s="160">
        <v>0</v>
      </c>
    </row>
    <row r="539" spans="1:12" ht="15" customHeight="1">
      <c r="A539" s="98"/>
      <c r="B539" s="30" t="s">
        <v>668</v>
      </c>
      <c r="C539" s="54"/>
      <c r="D539" s="54"/>
      <c r="E539" s="162"/>
      <c r="F539" s="162"/>
      <c r="G539" s="163">
        <f aca="true" t="shared" si="38" ref="G539:G550">G538-H538</f>
        <v>75000</v>
      </c>
      <c r="H539" s="160">
        <f t="shared" si="33"/>
        <v>0</v>
      </c>
      <c r="I539" s="160">
        <v>0</v>
      </c>
      <c r="J539" s="160">
        <v>0</v>
      </c>
      <c r="K539" s="160">
        <v>0</v>
      </c>
      <c r="L539" s="160">
        <v>0</v>
      </c>
    </row>
    <row r="540" spans="1:12" ht="15" customHeight="1">
      <c r="A540" s="98"/>
      <c r="B540" s="30" t="s">
        <v>669</v>
      </c>
      <c r="C540" s="54"/>
      <c r="D540" s="54"/>
      <c r="E540" s="162"/>
      <c r="F540" s="162"/>
      <c r="G540" s="163">
        <f t="shared" si="38"/>
        <v>75000</v>
      </c>
      <c r="H540" s="160">
        <f t="shared" si="33"/>
        <v>0</v>
      </c>
      <c r="I540" s="160">
        <v>0</v>
      </c>
      <c r="J540" s="160">
        <v>0</v>
      </c>
      <c r="K540" s="160">
        <v>0</v>
      </c>
      <c r="L540" s="160">
        <v>0</v>
      </c>
    </row>
    <row r="541" spans="1:12" ht="15" customHeight="1">
      <c r="A541" s="98"/>
      <c r="B541" s="30" t="s">
        <v>670</v>
      </c>
      <c r="C541" s="54"/>
      <c r="D541" s="54"/>
      <c r="E541" s="162"/>
      <c r="F541" s="162"/>
      <c r="G541" s="163">
        <f t="shared" si="38"/>
        <v>75000</v>
      </c>
      <c r="H541" s="160">
        <f t="shared" si="33"/>
        <v>0</v>
      </c>
      <c r="I541" s="160">
        <v>0</v>
      </c>
      <c r="J541" s="160">
        <v>0</v>
      </c>
      <c r="K541" s="160">
        <v>0</v>
      </c>
      <c r="L541" s="160">
        <v>0</v>
      </c>
    </row>
    <row r="542" spans="1:12" ht="15" customHeight="1">
      <c r="A542" s="98"/>
      <c r="B542" s="30" t="s">
        <v>671</v>
      </c>
      <c r="C542" s="54"/>
      <c r="D542" s="54"/>
      <c r="E542" s="162"/>
      <c r="F542" s="162"/>
      <c r="G542" s="163">
        <f t="shared" si="38"/>
        <v>75000</v>
      </c>
      <c r="H542" s="160">
        <f t="shared" si="33"/>
        <v>2500</v>
      </c>
      <c r="I542" s="160">
        <v>0</v>
      </c>
      <c r="J542" s="160">
        <v>0</v>
      </c>
      <c r="K542" s="160">
        <v>0</v>
      </c>
      <c r="L542" s="160">
        <v>2500</v>
      </c>
    </row>
    <row r="543" spans="1:12" ht="15" customHeight="1">
      <c r="A543" s="98"/>
      <c r="B543" s="30" t="s">
        <v>672</v>
      </c>
      <c r="C543" s="41"/>
      <c r="D543" s="54"/>
      <c r="E543" s="162"/>
      <c r="F543" s="162"/>
      <c r="G543" s="163">
        <f t="shared" si="38"/>
        <v>72500</v>
      </c>
      <c r="H543" s="160">
        <f t="shared" si="33"/>
        <v>72500</v>
      </c>
      <c r="I543" s="160">
        <v>0</v>
      </c>
      <c r="J543" s="160">
        <v>0</v>
      </c>
      <c r="K543" s="160">
        <v>0</v>
      </c>
      <c r="L543" s="160">
        <v>72500</v>
      </c>
    </row>
    <row r="544" spans="1:12" ht="15" customHeight="1">
      <c r="A544" s="98"/>
      <c r="B544" s="30" t="s">
        <v>673</v>
      </c>
      <c r="C544" s="41"/>
      <c r="D544" s="54"/>
      <c r="E544" s="162"/>
      <c r="F544" s="162"/>
      <c r="G544" s="163">
        <f t="shared" si="38"/>
        <v>0</v>
      </c>
      <c r="H544" s="160">
        <f t="shared" si="33"/>
        <v>0</v>
      </c>
      <c r="I544" s="160">
        <v>0</v>
      </c>
      <c r="J544" s="160">
        <v>0</v>
      </c>
      <c r="K544" s="160">
        <v>0</v>
      </c>
      <c r="L544" s="160">
        <v>0</v>
      </c>
    </row>
    <row r="545" spans="1:12" ht="15" customHeight="1">
      <c r="A545" s="98"/>
      <c r="B545" s="30" t="s">
        <v>674</v>
      </c>
      <c r="C545" s="41"/>
      <c r="D545" s="54"/>
      <c r="E545" s="162"/>
      <c r="F545" s="162"/>
      <c r="G545" s="163">
        <f t="shared" si="38"/>
        <v>0</v>
      </c>
      <c r="H545" s="160">
        <f t="shared" si="33"/>
        <v>0</v>
      </c>
      <c r="I545" s="160">
        <v>0</v>
      </c>
      <c r="J545" s="160">
        <v>0</v>
      </c>
      <c r="K545" s="160">
        <v>0</v>
      </c>
      <c r="L545" s="160">
        <v>0</v>
      </c>
    </row>
    <row r="546" spans="1:12" ht="15" customHeight="1">
      <c r="A546" s="98"/>
      <c r="B546" s="30" t="s">
        <v>675</v>
      </c>
      <c r="C546" s="41"/>
      <c r="D546" s="54"/>
      <c r="E546" s="162"/>
      <c r="F546" s="162"/>
      <c r="G546" s="163">
        <f t="shared" si="38"/>
        <v>0</v>
      </c>
      <c r="H546" s="160">
        <f t="shared" si="33"/>
        <v>0</v>
      </c>
      <c r="I546" s="160">
        <v>0</v>
      </c>
      <c r="J546" s="160">
        <v>0</v>
      </c>
      <c r="K546" s="160">
        <v>0</v>
      </c>
      <c r="L546" s="160">
        <v>0</v>
      </c>
    </row>
    <row r="547" spans="1:12" ht="15" customHeight="1">
      <c r="A547" s="98"/>
      <c r="B547" s="30" t="s">
        <v>676</v>
      </c>
      <c r="C547" s="41"/>
      <c r="D547" s="54"/>
      <c r="E547" s="162"/>
      <c r="F547" s="162"/>
      <c r="G547" s="163">
        <f t="shared" si="38"/>
        <v>0</v>
      </c>
      <c r="H547" s="160">
        <f t="shared" si="33"/>
        <v>0</v>
      </c>
      <c r="I547" s="160"/>
      <c r="J547" s="160"/>
      <c r="K547" s="160"/>
      <c r="L547" s="160"/>
    </row>
    <row r="548" spans="1:12" ht="15" customHeight="1">
      <c r="A548" s="98"/>
      <c r="B548" s="30" t="s">
        <v>677</v>
      </c>
      <c r="C548" s="41"/>
      <c r="D548" s="54"/>
      <c r="E548" s="162"/>
      <c r="F548" s="162"/>
      <c r="G548" s="163">
        <f t="shared" si="38"/>
        <v>0</v>
      </c>
      <c r="H548" s="160">
        <f t="shared" si="33"/>
        <v>0</v>
      </c>
      <c r="I548" s="160">
        <v>0</v>
      </c>
      <c r="J548" s="160">
        <v>0</v>
      </c>
      <c r="K548" s="160">
        <v>0</v>
      </c>
      <c r="L548" s="160">
        <v>0</v>
      </c>
    </row>
    <row r="549" spans="1:12" ht="15" customHeight="1">
      <c r="A549" s="98"/>
      <c r="B549" s="30" t="s">
        <v>678</v>
      </c>
      <c r="C549" s="41"/>
      <c r="D549" s="54"/>
      <c r="E549" s="162"/>
      <c r="F549" s="162"/>
      <c r="G549" s="163">
        <f t="shared" si="38"/>
        <v>0</v>
      </c>
      <c r="H549" s="160">
        <f t="shared" si="33"/>
        <v>0</v>
      </c>
      <c r="I549" s="160"/>
      <c r="J549" s="160"/>
      <c r="K549" s="160"/>
      <c r="L549" s="160"/>
    </row>
    <row r="550" spans="1:12" ht="15" customHeight="1">
      <c r="A550" s="98"/>
      <c r="B550" s="30" t="s">
        <v>679</v>
      </c>
      <c r="C550" s="41"/>
      <c r="D550" s="54"/>
      <c r="E550" s="162"/>
      <c r="F550" s="162"/>
      <c r="G550" s="163">
        <f t="shared" si="38"/>
        <v>0</v>
      </c>
      <c r="H550" s="160">
        <f t="shared" si="33"/>
        <v>0</v>
      </c>
      <c r="I550" s="160"/>
      <c r="J550" s="160"/>
      <c r="K550" s="160"/>
      <c r="L550" s="160"/>
    </row>
    <row r="551" spans="1:12" ht="19.5" customHeight="1">
      <c r="A551" s="81" t="s">
        <v>560</v>
      </c>
      <c r="B551" s="26" t="s">
        <v>561</v>
      </c>
      <c r="C551" s="55" t="s">
        <v>562</v>
      </c>
      <c r="D551" s="55">
        <v>2014</v>
      </c>
      <c r="E551" s="160">
        <v>10732.58208955224</v>
      </c>
      <c r="F551" s="160"/>
      <c r="G551" s="161"/>
      <c r="H551" s="160">
        <f t="shared" si="33"/>
        <v>71908.3</v>
      </c>
      <c r="I551" s="160">
        <f>SUM(I552:I565)</f>
        <v>0</v>
      </c>
      <c r="J551" s="160">
        <f>SUM(J552:J565)</f>
        <v>0</v>
      </c>
      <c r="K551" s="160">
        <f>SUM(K552:K565)</f>
        <v>0</v>
      </c>
      <c r="L551" s="160">
        <f>SUM(L552:L565)</f>
        <v>71908.3</v>
      </c>
    </row>
    <row r="552" spans="1:12" ht="15" customHeight="1">
      <c r="A552" s="98"/>
      <c r="B552" s="30" t="s">
        <v>666</v>
      </c>
      <c r="C552" s="54"/>
      <c r="D552" s="54"/>
      <c r="E552" s="162"/>
      <c r="F552" s="160">
        <f>+G552/6.7</f>
        <v>10732.58208955224</v>
      </c>
      <c r="G552" s="161">
        <v>71908.3</v>
      </c>
      <c r="H552" s="160">
        <f t="shared" si="33"/>
        <v>0</v>
      </c>
      <c r="I552" s="160">
        <v>0</v>
      </c>
      <c r="J552" s="160">
        <v>0</v>
      </c>
      <c r="K552" s="160">
        <v>0</v>
      </c>
      <c r="L552" s="160">
        <v>0</v>
      </c>
    </row>
    <row r="553" spans="1:12" ht="15" customHeight="1">
      <c r="A553" s="98"/>
      <c r="B553" s="30" t="s">
        <v>667</v>
      </c>
      <c r="C553" s="54"/>
      <c r="D553" s="54"/>
      <c r="E553" s="162"/>
      <c r="F553" s="162"/>
      <c r="G553" s="163">
        <f>G552-H552</f>
        <v>71908.3</v>
      </c>
      <c r="H553" s="160">
        <f t="shared" si="33"/>
        <v>0</v>
      </c>
      <c r="I553" s="160">
        <v>0</v>
      </c>
      <c r="J553" s="160">
        <v>0</v>
      </c>
      <c r="K553" s="160">
        <v>0</v>
      </c>
      <c r="L553" s="160">
        <v>0</v>
      </c>
    </row>
    <row r="554" spans="1:12" ht="15" customHeight="1">
      <c r="A554" s="98"/>
      <c r="B554" s="30" t="s">
        <v>668</v>
      </c>
      <c r="C554" s="54"/>
      <c r="D554" s="54"/>
      <c r="E554" s="162"/>
      <c r="F554" s="162"/>
      <c r="G554" s="163">
        <f aca="true" t="shared" si="39" ref="G554:G565">G553-H553</f>
        <v>71908.3</v>
      </c>
      <c r="H554" s="160">
        <f t="shared" si="33"/>
        <v>0</v>
      </c>
      <c r="I554" s="160">
        <v>0</v>
      </c>
      <c r="J554" s="160">
        <v>0</v>
      </c>
      <c r="K554" s="160">
        <v>0</v>
      </c>
      <c r="L554" s="160">
        <v>0</v>
      </c>
    </row>
    <row r="555" spans="1:12" ht="15" customHeight="1">
      <c r="A555" s="98"/>
      <c r="B555" s="30" t="s">
        <v>669</v>
      </c>
      <c r="C555" s="54"/>
      <c r="D555" s="54"/>
      <c r="E555" s="162"/>
      <c r="F555" s="162"/>
      <c r="G555" s="163">
        <f t="shared" si="39"/>
        <v>71908.3</v>
      </c>
      <c r="H555" s="160">
        <f t="shared" si="33"/>
        <v>0</v>
      </c>
      <c r="I555" s="160">
        <v>0</v>
      </c>
      <c r="J555" s="160">
        <v>0</v>
      </c>
      <c r="K555" s="160">
        <v>0</v>
      </c>
      <c r="L555" s="160">
        <v>0</v>
      </c>
    </row>
    <row r="556" spans="1:12" ht="15" customHeight="1">
      <c r="A556" s="98"/>
      <c r="B556" s="30" t="s">
        <v>670</v>
      </c>
      <c r="C556" s="54"/>
      <c r="D556" s="54"/>
      <c r="E556" s="162"/>
      <c r="F556" s="162"/>
      <c r="G556" s="163">
        <f t="shared" si="39"/>
        <v>71908.3</v>
      </c>
      <c r="H556" s="160">
        <f t="shared" si="33"/>
        <v>0</v>
      </c>
      <c r="I556" s="160">
        <v>0</v>
      </c>
      <c r="J556" s="160">
        <v>0</v>
      </c>
      <c r="K556" s="160">
        <v>0</v>
      </c>
      <c r="L556" s="160">
        <v>0</v>
      </c>
    </row>
    <row r="557" spans="1:12" ht="15" customHeight="1">
      <c r="A557" s="98"/>
      <c r="B557" s="30" t="s">
        <v>671</v>
      </c>
      <c r="C557" s="54"/>
      <c r="D557" s="54"/>
      <c r="E557" s="162"/>
      <c r="F557" s="162"/>
      <c r="G557" s="163">
        <f t="shared" si="39"/>
        <v>71908.3</v>
      </c>
      <c r="H557" s="160">
        <f t="shared" si="33"/>
        <v>0</v>
      </c>
      <c r="I557" s="160">
        <v>0</v>
      </c>
      <c r="J557" s="160">
        <v>0</v>
      </c>
      <c r="K557" s="160">
        <v>0</v>
      </c>
      <c r="L557" s="160">
        <v>0</v>
      </c>
    </row>
    <row r="558" spans="1:12" ht="15" customHeight="1">
      <c r="A558" s="98"/>
      <c r="B558" s="30" t="s">
        <v>672</v>
      </c>
      <c r="C558" s="41"/>
      <c r="D558" s="54"/>
      <c r="E558" s="162"/>
      <c r="F558" s="162"/>
      <c r="G558" s="163">
        <f t="shared" si="39"/>
        <v>71908.3</v>
      </c>
      <c r="H558" s="160">
        <f t="shared" si="33"/>
        <v>0</v>
      </c>
      <c r="I558" s="160">
        <v>0</v>
      </c>
      <c r="J558" s="160">
        <v>0</v>
      </c>
      <c r="K558" s="160">
        <v>0</v>
      </c>
      <c r="L558" s="160">
        <v>0</v>
      </c>
    </row>
    <row r="559" spans="1:12" ht="15" customHeight="1">
      <c r="A559" s="98"/>
      <c r="B559" s="30" t="s">
        <v>673</v>
      </c>
      <c r="C559" s="41"/>
      <c r="D559" s="54"/>
      <c r="E559" s="162"/>
      <c r="F559" s="162"/>
      <c r="G559" s="163">
        <f t="shared" si="39"/>
        <v>71908.3</v>
      </c>
      <c r="H559" s="160">
        <f t="shared" si="33"/>
        <v>71908.3</v>
      </c>
      <c r="I559" s="160">
        <v>0</v>
      </c>
      <c r="J559" s="160">
        <v>0</v>
      </c>
      <c r="K559" s="160">
        <v>0</v>
      </c>
      <c r="L559" s="160">
        <v>71908.3</v>
      </c>
    </row>
    <row r="560" spans="1:12" ht="15" customHeight="1">
      <c r="A560" s="98"/>
      <c r="B560" s="30" t="s">
        <v>674</v>
      </c>
      <c r="C560" s="41"/>
      <c r="D560" s="54"/>
      <c r="E560" s="162"/>
      <c r="F560" s="162"/>
      <c r="G560" s="163">
        <f t="shared" si="39"/>
        <v>0</v>
      </c>
      <c r="H560" s="160">
        <f t="shared" si="33"/>
        <v>0</v>
      </c>
      <c r="I560" s="160">
        <v>0</v>
      </c>
      <c r="J560" s="160">
        <v>0</v>
      </c>
      <c r="K560" s="160">
        <v>0</v>
      </c>
      <c r="L560" s="160">
        <v>0</v>
      </c>
    </row>
    <row r="561" spans="1:12" ht="15" customHeight="1">
      <c r="A561" s="98"/>
      <c r="B561" s="30" t="s">
        <v>675</v>
      </c>
      <c r="C561" s="41"/>
      <c r="D561" s="54"/>
      <c r="E561" s="162"/>
      <c r="F561" s="162"/>
      <c r="G561" s="163">
        <f t="shared" si="39"/>
        <v>0</v>
      </c>
      <c r="H561" s="160">
        <f>I561+J561+K561+L561</f>
        <v>0</v>
      </c>
      <c r="I561" s="160">
        <v>0</v>
      </c>
      <c r="J561" s="160">
        <v>0</v>
      </c>
      <c r="K561" s="160">
        <v>0</v>
      </c>
      <c r="L561" s="160">
        <v>0</v>
      </c>
    </row>
    <row r="562" spans="1:12" ht="15" customHeight="1">
      <c r="A562" s="98"/>
      <c r="B562" s="30" t="s">
        <v>676</v>
      </c>
      <c r="C562" s="41"/>
      <c r="D562" s="54"/>
      <c r="E562" s="162"/>
      <c r="F562" s="162"/>
      <c r="G562" s="163">
        <f t="shared" si="39"/>
        <v>0</v>
      </c>
      <c r="H562" s="160">
        <f>I562+J562+K562+L562</f>
        <v>0</v>
      </c>
      <c r="I562" s="160"/>
      <c r="J562" s="160"/>
      <c r="K562" s="160"/>
      <c r="L562" s="160"/>
    </row>
    <row r="563" spans="1:12" ht="15" customHeight="1">
      <c r="A563" s="98"/>
      <c r="B563" s="30" t="s">
        <v>677</v>
      </c>
      <c r="C563" s="41"/>
      <c r="D563" s="54"/>
      <c r="E563" s="162"/>
      <c r="F563" s="162"/>
      <c r="G563" s="163">
        <f t="shared" si="39"/>
        <v>0</v>
      </c>
      <c r="H563" s="160">
        <f>I563+J563+K563+L563</f>
        <v>0</v>
      </c>
      <c r="I563" s="160">
        <v>0</v>
      </c>
      <c r="J563" s="160">
        <v>0</v>
      </c>
      <c r="K563" s="160">
        <v>0</v>
      </c>
      <c r="L563" s="160">
        <v>0</v>
      </c>
    </row>
    <row r="564" spans="1:12" ht="15" customHeight="1">
      <c r="A564" s="98"/>
      <c r="B564" s="30" t="s">
        <v>678</v>
      </c>
      <c r="C564" s="41"/>
      <c r="D564" s="54"/>
      <c r="E564" s="162"/>
      <c r="F564" s="162"/>
      <c r="G564" s="163">
        <f t="shared" si="39"/>
        <v>0</v>
      </c>
      <c r="H564" s="160">
        <f>I564+J564+K564+L564</f>
        <v>0</v>
      </c>
      <c r="I564" s="160"/>
      <c r="J564" s="160"/>
      <c r="K564" s="160"/>
      <c r="L564" s="160"/>
    </row>
    <row r="565" spans="1:12" ht="15" customHeight="1">
      <c r="A565" s="98"/>
      <c r="B565" s="30" t="s">
        <v>679</v>
      </c>
      <c r="C565" s="41"/>
      <c r="D565" s="54"/>
      <c r="E565" s="162"/>
      <c r="F565" s="162"/>
      <c r="G565" s="163">
        <f t="shared" si="39"/>
        <v>0</v>
      </c>
      <c r="H565" s="160">
        <f>I565+J565+K565+L565</f>
        <v>0</v>
      </c>
      <c r="I565" s="160"/>
      <c r="J565" s="160"/>
      <c r="K565" s="160"/>
      <c r="L565" s="160"/>
    </row>
    <row r="566" spans="1:12" ht="36" customHeight="1">
      <c r="A566" s="81" t="s">
        <v>114</v>
      </c>
      <c r="B566" s="26" t="s">
        <v>313</v>
      </c>
      <c r="C566" s="55" t="s">
        <v>552</v>
      </c>
      <c r="D566" s="55" t="s">
        <v>685</v>
      </c>
      <c r="E566" s="160">
        <v>33537.3</v>
      </c>
      <c r="F566" s="160"/>
      <c r="G566" s="161"/>
      <c r="H566" s="160">
        <f t="shared" si="33"/>
        <v>153446.59999999998</v>
      </c>
      <c r="I566" s="160">
        <f>SUM(I567:I580)</f>
        <v>0</v>
      </c>
      <c r="J566" s="160">
        <f>SUM(J567:J580)</f>
        <v>0</v>
      </c>
      <c r="K566" s="160">
        <f>SUM(K567:K580)</f>
        <v>0</v>
      </c>
      <c r="L566" s="160">
        <f>SUM(L567:L580)</f>
        <v>153446.59999999998</v>
      </c>
    </row>
    <row r="567" spans="1:12" ht="15" customHeight="1">
      <c r="A567" s="98"/>
      <c r="B567" s="30" t="s">
        <v>666</v>
      </c>
      <c r="C567" s="54"/>
      <c r="D567" s="54"/>
      <c r="E567" s="162"/>
      <c r="F567" s="160">
        <v>33537.3</v>
      </c>
      <c r="G567" s="161">
        <v>153446.6</v>
      </c>
      <c r="H567" s="160">
        <f t="shared" si="33"/>
        <v>0</v>
      </c>
      <c r="I567" s="160">
        <v>0</v>
      </c>
      <c r="J567" s="160">
        <v>0</v>
      </c>
      <c r="K567" s="160">
        <v>0</v>
      </c>
      <c r="L567" s="160">
        <v>0</v>
      </c>
    </row>
    <row r="568" spans="1:12" ht="15" customHeight="1">
      <c r="A568" s="98"/>
      <c r="B568" s="30" t="s">
        <v>667</v>
      </c>
      <c r="C568" s="54"/>
      <c r="D568" s="54"/>
      <c r="E568" s="162"/>
      <c r="F568" s="162"/>
      <c r="G568" s="163">
        <f aca="true" t="shared" si="40" ref="G568:G580">G567-H567</f>
        <v>153446.6</v>
      </c>
      <c r="H568" s="160">
        <f t="shared" si="33"/>
        <v>0</v>
      </c>
      <c r="I568" s="160">
        <v>0</v>
      </c>
      <c r="J568" s="160">
        <v>0</v>
      </c>
      <c r="K568" s="160">
        <v>0</v>
      </c>
      <c r="L568" s="160">
        <v>0</v>
      </c>
    </row>
    <row r="569" spans="1:12" ht="15" customHeight="1">
      <c r="A569" s="98"/>
      <c r="B569" s="30" t="s">
        <v>668</v>
      </c>
      <c r="C569" s="54"/>
      <c r="D569" s="54"/>
      <c r="E569" s="162"/>
      <c r="F569" s="162"/>
      <c r="G569" s="163">
        <f t="shared" si="40"/>
        <v>153446.6</v>
      </c>
      <c r="H569" s="160">
        <f t="shared" si="33"/>
        <v>50606.2</v>
      </c>
      <c r="I569" s="160">
        <v>0</v>
      </c>
      <c r="J569" s="160">
        <v>0</v>
      </c>
      <c r="K569" s="160">
        <v>0</v>
      </c>
      <c r="L569" s="160">
        <v>50606.2</v>
      </c>
    </row>
    <row r="570" spans="1:12" ht="15" customHeight="1">
      <c r="A570" s="98"/>
      <c r="B570" s="30" t="s">
        <v>669</v>
      </c>
      <c r="C570" s="54"/>
      <c r="D570" s="54"/>
      <c r="E570" s="162"/>
      <c r="F570" s="162"/>
      <c r="G570" s="163">
        <f t="shared" si="40"/>
        <v>102840.40000000001</v>
      </c>
      <c r="H570" s="160">
        <f t="shared" si="33"/>
        <v>23583.1</v>
      </c>
      <c r="I570" s="160">
        <v>0</v>
      </c>
      <c r="J570" s="160">
        <v>0</v>
      </c>
      <c r="K570" s="160">
        <v>0</v>
      </c>
      <c r="L570" s="160">
        <v>23583.1</v>
      </c>
    </row>
    <row r="571" spans="1:12" ht="15" customHeight="1">
      <c r="A571" s="98"/>
      <c r="B571" s="30" t="s">
        <v>670</v>
      </c>
      <c r="C571" s="54"/>
      <c r="D571" s="54"/>
      <c r="E571" s="162"/>
      <c r="F571" s="162"/>
      <c r="G571" s="163">
        <f t="shared" si="40"/>
        <v>79257.30000000002</v>
      </c>
      <c r="H571" s="160">
        <f t="shared" si="33"/>
        <v>79257.3</v>
      </c>
      <c r="I571" s="160">
        <v>0</v>
      </c>
      <c r="J571" s="160">
        <v>0</v>
      </c>
      <c r="K571" s="160">
        <v>0</v>
      </c>
      <c r="L571" s="160">
        <v>79257.3</v>
      </c>
    </row>
    <row r="572" spans="1:12" ht="15" customHeight="1">
      <c r="A572" s="98"/>
      <c r="B572" s="30" t="s">
        <v>671</v>
      </c>
      <c r="C572" s="54"/>
      <c r="D572" s="54"/>
      <c r="E572" s="162"/>
      <c r="F572" s="162"/>
      <c r="G572" s="163">
        <f t="shared" si="40"/>
        <v>0</v>
      </c>
      <c r="H572" s="160">
        <f t="shared" si="33"/>
        <v>0</v>
      </c>
      <c r="I572" s="160">
        <v>0</v>
      </c>
      <c r="J572" s="160">
        <v>0</v>
      </c>
      <c r="K572" s="160">
        <v>0</v>
      </c>
      <c r="L572" s="160">
        <v>0</v>
      </c>
    </row>
    <row r="573" spans="1:12" ht="15" customHeight="1">
      <c r="A573" s="98"/>
      <c r="B573" s="30" t="s">
        <v>672</v>
      </c>
      <c r="C573" s="41"/>
      <c r="D573" s="54"/>
      <c r="E573" s="162"/>
      <c r="F573" s="162"/>
      <c r="G573" s="163">
        <f t="shared" si="40"/>
        <v>0</v>
      </c>
      <c r="H573" s="160">
        <f t="shared" si="33"/>
        <v>0</v>
      </c>
      <c r="I573" s="160">
        <v>0</v>
      </c>
      <c r="J573" s="160">
        <v>0</v>
      </c>
      <c r="K573" s="160">
        <v>0</v>
      </c>
      <c r="L573" s="160">
        <v>0</v>
      </c>
    </row>
    <row r="574" spans="1:12" ht="15" customHeight="1">
      <c r="A574" s="98"/>
      <c r="B574" s="30" t="s">
        <v>673</v>
      </c>
      <c r="C574" s="41"/>
      <c r="D574" s="54"/>
      <c r="E574" s="162"/>
      <c r="F574" s="162"/>
      <c r="G574" s="163">
        <f t="shared" si="40"/>
        <v>0</v>
      </c>
      <c r="H574" s="160">
        <f t="shared" si="33"/>
        <v>0</v>
      </c>
      <c r="I574" s="160">
        <v>0</v>
      </c>
      <c r="J574" s="160">
        <v>0</v>
      </c>
      <c r="K574" s="160">
        <v>0</v>
      </c>
      <c r="L574" s="160">
        <v>0</v>
      </c>
    </row>
    <row r="575" spans="1:12" ht="15" customHeight="1">
      <c r="A575" s="98"/>
      <c r="B575" s="30" t="s">
        <v>674</v>
      </c>
      <c r="C575" s="41"/>
      <c r="D575" s="54"/>
      <c r="E575" s="162"/>
      <c r="F575" s="162"/>
      <c r="G575" s="163">
        <f t="shared" si="40"/>
        <v>0</v>
      </c>
      <c r="H575" s="160">
        <f t="shared" si="33"/>
        <v>0</v>
      </c>
      <c r="I575" s="160">
        <v>0</v>
      </c>
      <c r="J575" s="160">
        <v>0</v>
      </c>
      <c r="K575" s="160">
        <v>0</v>
      </c>
      <c r="L575" s="160">
        <v>0</v>
      </c>
    </row>
    <row r="576" spans="1:12" ht="15" customHeight="1">
      <c r="A576" s="98"/>
      <c r="B576" s="30" t="s">
        <v>675</v>
      </c>
      <c r="C576" s="41"/>
      <c r="D576" s="54"/>
      <c r="E576" s="162"/>
      <c r="F576" s="162"/>
      <c r="G576" s="163">
        <f t="shared" si="40"/>
        <v>0</v>
      </c>
      <c r="H576" s="160">
        <f t="shared" si="33"/>
        <v>0</v>
      </c>
      <c r="I576" s="160">
        <v>0</v>
      </c>
      <c r="J576" s="160">
        <v>0</v>
      </c>
      <c r="K576" s="160">
        <v>0</v>
      </c>
      <c r="L576" s="160">
        <v>0</v>
      </c>
    </row>
    <row r="577" spans="1:12" ht="15" customHeight="1">
      <c r="A577" s="98"/>
      <c r="B577" s="30" t="s">
        <v>676</v>
      </c>
      <c r="C577" s="41"/>
      <c r="D577" s="54"/>
      <c r="E577" s="162"/>
      <c r="F577" s="162"/>
      <c r="G577" s="163">
        <f t="shared" si="40"/>
        <v>0</v>
      </c>
      <c r="H577" s="160">
        <f t="shared" si="33"/>
        <v>0</v>
      </c>
      <c r="I577" s="160"/>
      <c r="J577" s="160"/>
      <c r="K577" s="160"/>
      <c r="L577" s="160"/>
    </row>
    <row r="578" spans="1:12" ht="15" customHeight="1">
      <c r="A578" s="98"/>
      <c r="B578" s="30" t="s">
        <v>677</v>
      </c>
      <c r="C578" s="41"/>
      <c r="D578" s="54"/>
      <c r="E578" s="162"/>
      <c r="F578" s="162"/>
      <c r="G578" s="163">
        <f t="shared" si="40"/>
        <v>0</v>
      </c>
      <c r="H578" s="160">
        <f t="shared" si="33"/>
        <v>0</v>
      </c>
      <c r="I578" s="160">
        <v>0</v>
      </c>
      <c r="J578" s="160">
        <v>0</v>
      </c>
      <c r="K578" s="160">
        <v>0</v>
      </c>
      <c r="L578" s="160">
        <v>0</v>
      </c>
    </row>
    <row r="579" spans="1:12" ht="15" customHeight="1">
      <c r="A579" s="98"/>
      <c r="B579" s="30" t="s">
        <v>678</v>
      </c>
      <c r="C579" s="41"/>
      <c r="D579" s="54"/>
      <c r="E579" s="162"/>
      <c r="F579" s="162"/>
      <c r="G579" s="163">
        <f t="shared" si="40"/>
        <v>0</v>
      </c>
      <c r="H579" s="160">
        <f t="shared" si="33"/>
        <v>0</v>
      </c>
      <c r="I579" s="160"/>
      <c r="J579" s="160"/>
      <c r="K579" s="160"/>
      <c r="L579" s="160"/>
    </row>
    <row r="580" spans="1:12" ht="15" customHeight="1">
      <c r="A580" s="98"/>
      <c r="B580" s="30" t="s">
        <v>679</v>
      </c>
      <c r="C580" s="41"/>
      <c r="D580" s="54"/>
      <c r="E580" s="162"/>
      <c r="F580" s="162"/>
      <c r="G580" s="163">
        <f t="shared" si="40"/>
        <v>0</v>
      </c>
      <c r="H580" s="160">
        <f t="shared" si="33"/>
        <v>0</v>
      </c>
      <c r="I580" s="160"/>
      <c r="J580" s="160"/>
      <c r="K580" s="160"/>
      <c r="L580" s="160"/>
    </row>
    <row r="581" spans="1:12" ht="20.25" customHeight="1">
      <c r="A581" s="81" t="s">
        <v>355</v>
      </c>
      <c r="B581" s="26" t="s">
        <v>416</v>
      </c>
      <c r="C581" s="55" t="s">
        <v>686</v>
      </c>
      <c r="D581" s="55" t="s">
        <v>687</v>
      </c>
      <c r="E581" s="160">
        <f>+F582</f>
        <v>6376.811594202898</v>
      </c>
      <c r="F581" s="160"/>
      <c r="G581" s="161"/>
      <c r="H581" s="160">
        <f t="shared" si="33"/>
        <v>44000</v>
      </c>
      <c r="I581" s="160">
        <f>SUM(I582:I595)</f>
        <v>0</v>
      </c>
      <c r="J581" s="160">
        <f>SUM(J582:J595)</f>
        <v>0</v>
      </c>
      <c r="K581" s="160">
        <f>SUM(K582:K595)</f>
        <v>0</v>
      </c>
      <c r="L581" s="160">
        <f>SUM(L582:L595)</f>
        <v>44000</v>
      </c>
    </row>
    <row r="582" spans="1:12" ht="15" customHeight="1">
      <c r="A582" s="98"/>
      <c r="B582" s="30" t="s">
        <v>666</v>
      </c>
      <c r="C582" s="54"/>
      <c r="D582" s="54"/>
      <c r="E582" s="162"/>
      <c r="F582" s="160">
        <f>+G582/6.9</f>
        <v>6376.811594202898</v>
      </c>
      <c r="G582" s="161">
        <v>44000</v>
      </c>
      <c r="H582" s="160">
        <f t="shared" si="33"/>
        <v>0</v>
      </c>
      <c r="I582" s="160">
        <v>0</v>
      </c>
      <c r="J582" s="160">
        <v>0</v>
      </c>
      <c r="K582" s="160">
        <v>0</v>
      </c>
      <c r="L582" s="160">
        <v>0</v>
      </c>
    </row>
    <row r="583" spans="1:12" ht="15" customHeight="1">
      <c r="A583" s="98"/>
      <c r="B583" s="30" t="s">
        <v>667</v>
      </c>
      <c r="C583" s="54"/>
      <c r="D583" s="54"/>
      <c r="E583" s="162"/>
      <c r="F583" s="162"/>
      <c r="G583" s="163">
        <f>G582-H582</f>
        <v>44000</v>
      </c>
      <c r="H583" s="160">
        <f t="shared" si="33"/>
        <v>0</v>
      </c>
      <c r="I583" s="160">
        <v>0</v>
      </c>
      <c r="J583" s="160">
        <v>0</v>
      </c>
      <c r="K583" s="160">
        <v>0</v>
      </c>
      <c r="L583" s="160">
        <v>0</v>
      </c>
    </row>
    <row r="584" spans="1:12" ht="15" customHeight="1">
      <c r="A584" s="98"/>
      <c r="B584" s="30" t="s">
        <v>668</v>
      </c>
      <c r="C584" s="54"/>
      <c r="D584" s="54"/>
      <c r="E584" s="162"/>
      <c r="F584" s="162"/>
      <c r="G584" s="163">
        <f aca="true" t="shared" si="41" ref="G584:G595">G583-H583</f>
        <v>44000</v>
      </c>
      <c r="H584" s="160">
        <f t="shared" si="33"/>
        <v>0</v>
      </c>
      <c r="I584" s="160">
        <v>0</v>
      </c>
      <c r="J584" s="160">
        <v>0</v>
      </c>
      <c r="K584" s="160">
        <v>0</v>
      </c>
      <c r="L584" s="160">
        <v>0</v>
      </c>
    </row>
    <row r="585" spans="1:12" ht="15" customHeight="1">
      <c r="A585" s="98"/>
      <c r="B585" s="30" t="s">
        <v>669</v>
      </c>
      <c r="C585" s="54"/>
      <c r="D585" s="54"/>
      <c r="E585" s="162"/>
      <c r="F585" s="162"/>
      <c r="G585" s="163">
        <f t="shared" si="41"/>
        <v>44000</v>
      </c>
      <c r="H585" s="160">
        <f t="shared" si="33"/>
        <v>0</v>
      </c>
      <c r="I585" s="160">
        <v>0</v>
      </c>
      <c r="J585" s="160">
        <v>0</v>
      </c>
      <c r="K585" s="160">
        <v>0</v>
      </c>
      <c r="L585" s="160">
        <v>0</v>
      </c>
    </row>
    <row r="586" spans="1:12" ht="15" customHeight="1">
      <c r="A586" s="98"/>
      <c r="B586" s="30" t="s">
        <v>670</v>
      </c>
      <c r="C586" s="54"/>
      <c r="D586" s="54"/>
      <c r="E586" s="162"/>
      <c r="F586" s="162"/>
      <c r="G586" s="163">
        <f t="shared" si="41"/>
        <v>44000</v>
      </c>
      <c r="H586" s="160">
        <f t="shared" si="33"/>
        <v>1126.9</v>
      </c>
      <c r="I586" s="160">
        <v>0</v>
      </c>
      <c r="J586" s="160">
        <v>0</v>
      </c>
      <c r="K586" s="160">
        <v>0</v>
      </c>
      <c r="L586" s="160">
        <v>1126.9</v>
      </c>
    </row>
    <row r="587" spans="1:12" ht="15" customHeight="1">
      <c r="A587" s="98"/>
      <c r="B587" s="30" t="s">
        <v>671</v>
      </c>
      <c r="C587" s="54"/>
      <c r="D587" s="54"/>
      <c r="E587" s="162"/>
      <c r="F587" s="162"/>
      <c r="G587" s="163">
        <f t="shared" si="41"/>
        <v>42873.1</v>
      </c>
      <c r="H587" s="160">
        <f t="shared" si="33"/>
        <v>0</v>
      </c>
      <c r="I587" s="160">
        <v>0</v>
      </c>
      <c r="J587" s="160">
        <v>0</v>
      </c>
      <c r="K587" s="160">
        <v>0</v>
      </c>
      <c r="L587" s="160">
        <v>0</v>
      </c>
    </row>
    <row r="588" spans="1:12" ht="15" customHeight="1">
      <c r="A588" s="98"/>
      <c r="B588" s="30" t="s">
        <v>672</v>
      </c>
      <c r="C588" s="41"/>
      <c r="D588" s="54"/>
      <c r="E588" s="162"/>
      <c r="F588" s="162"/>
      <c r="G588" s="163">
        <f t="shared" si="41"/>
        <v>42873.1</v>
      </c>
      <c r="H588" s="160">
        <f t="shared" si="33"/>
        <v>8873.1</v>
      </c>
      <c r="I588" s="160">
        <v>0</v>
      </c>
      <c r="J588" s="160">
        <v>0</v>
      </c>
      <c r="K588" s="160">
        <v>0</v>
      </c>
      <c r="L588" s="160">
        <v>8873.1</v>
      </c>
    </row>
    <row r="589" spans="1:12" ht="15" customHeight="1">
      <c r="A589" s="98"/>
      <c r="B589" s="30" t="s">
        <v>673</v>
      </c>
      <c r="C589" s="41"/>
      <c r="D589" s="54"/>
      <c r="E589" s="162"/>
      <c r="F589" s="162"/>
      <c r="G589" s="163">
        <f t="shared" si="41"/>
        <v>34000</v>
      </c>
      <c r="H589" s="160">
        <f t="shared" si="33"/>
        <v>34000</v>
      </c>
      <c r="I589" s="160">
        <v>0</v>
      </c>
      <c r="J589" s="160">
        <v>0</v>
      </c>
      <c r="K589" s="160">
        <v>0</v>
      </c>
      <c r="L589" s="160">
        <v>34000</v>
      </c>
    </row>
    <row r="590" spans="1:12" ht="15" customHeight="1">
      <c r="A590" s="98"/>
      <c r="B590" s="30" t="s">
        <v>674</v>
      </c>
      <c r="C590" s="41"/>
      <c r="D590" s="54"/>
      <c r="E590" s="162"/>
      <c r="F590" s="162"/>
      <c r="G590" s="163">
        <f t="shared" si="41"/>
        <v>0</v>
      </c>
      <c r="H590" s="160">
        <f t="shared" si="33"/>
        <v>0</v>
      </c>
      <c r="I590" s="160">
        <v>0</v>
      </c>
      <c r="J590" s="160">
        <v>0</v>
      </c>
      <c r="K590" s="160">
        <v>0</v>
      </c>
      <c r="L590" s="160">
        <v>0</v>
      </c>
    </row>
    <row r="591" spans="1:12" ht="15" customHeight="1">
      <c r="A591" s="98"/>
      <c r="B591" s="30" t="s">
        <v>675</v>
      </c>
      <c r="C591" s="41"/>
      <c r="D591" s="54"/>
      <c r="E591" s="162"/>
      <c r="F591" s="162"/>
      <c r="G591" s="163">
        <f t="shared" si="41"/>
        <v>0</v>
      </c>
      <c r="H591" s="160">
        <f>I591+J591+K591+L591</f>
        <v>0</v>
      </c>
      <c r="I591" s="160">
        <v>0</v>
      </c>
      <c r="J591" s="160">
        <v>0</v>
      </c>
      <c r="K591" s="160">
        <v>0</v>
      </c>
      <c r="L591" s="160">
        <v>0</v>
      </c>
    </row>
    <row r="592" spans="1:12" ht="15" customHeight="1">
      <c r="A592" s="98"/>
      <c r="B592" s="30" t="s">
        <v>676</v>
      </c>
      <c r="C592" s="41"/>
      <c r="D592" s="54"/>
      <c r="E592" s="162"/>
      <c r="F592" s="162"/>
      <c r="G592" s="163">
        <f t="shared" si="41"/>
        <v>0</v>
      </c>
      <c r="H592" s="160">
        <f>I592+J592+K592+L592</f>
        <v>0</v>
      </c>
      <c r="I592" s="160"/>
      <c r="J592" s="160"/>
      <c r="K592" s="160"/>
      <c r="L592" s="160"/>
    </row>
    <row r="593" spans="1:12" ht="15" customHeight="1">
      <c r="A593" s="98"/>
      <c r="B593" s="30" t="s">
        <v>677</v>
      </c>
      <c r="C593" s="41"/>
      <c r="D593" s="54"/>
      <c r="E593" s="162"/>
      <c r="F593" s="162"/>
      <c r="G593" s="163">
        <f t="shared" si="41"/>
        <v>0</v>
      </c>
      <c r="H593" s="160">
        <f>I593+J593+K593+L593</f>
        <v>0</v>
      </c>
      <c r="I593" s="160">
        <v>0</v>
      </c>
      <c r="J593" s="160">
        <v>0</v>
      </c>
      <c r="K593" s="160">
        <v>0</v>
      </c>
      <c r="L593" s="160">
        <v>0</v>
      </c>
    </row>
    <row r="594" spans="1:12" ht="15" customHeight="1">
      <c r="A594" s="98"/>
      <c r="B594" s="30" t="s">
        <v>678</v>
      </c>
      <c r="C594" s="41"/>
      <c r="D594" s="54"/>
      <c r="E594" s="162"/>
      <c r="F594" s="162"/>
      <c r="G594" s="163">
        <f t="shared" si="41"/>
        <v>0</v>
      </c>
      <c r="H594" s="160">
        <f>I594+J594+K594+L594</f>
        <v>0</v>
      </c>
      <c r="I594" s="160"/>
      <c r="J594" s="160"/>
      <c r="K594" s="160"/>
      <c r="L594" s="160"/>
    </row>
    <row r="595" spans="1:12" ht="15" customHeight="1">
      <c r="A595" s="98"/>
      <c r="B595" s="30" t="s">
        <v>679</v>
      </c>
      <c r="C595" s="41"/>
      <c r="D595" s="54"/>
      <c r="E595" s="162"/>
      <c r="F595" s="162"/>
      <c r="G595" s="163">
        <f t="shared" si="41"/>
        <v>0</v>
      </c>
      <c r="H595" s="160">
        <f>I595+J595+K595+L595</f>
        <v>0</v>
      </c>
      <c r="I595" s="160"/>
      <c r="J595" s="160"/>
      <c r="K595" s="160"/>
      <c r="L595" s="160"/>
    </row>
    <row r="596" spans="1:13" ht="33.75" customHeight="1">
      <c r="A596" s="81" t="s">
        <v>115</v>
      </c>
      <c r="B596" s="26" t="s">
        <v>417</v>
      </c>
      <c r="C596" s="55" t="s">
        <v>688</v>
      </c>
      <c r="D596" s="55" t="s">
        <v>689</v>
      </c>
      <c r="E596" s="172">
        <v>552.7</v>
      </c>
      <c r="F596" s="160"/>
      <c r="G596" s="161"/>
      <c r="H596" s="160">
        <f t="shared" si="33"/>
        <v>3574.9</v>
      </c>
      <c r="I596" s="160">
        <f>SUM(I597:I610)</f>
        <v>0</v>
      </c>
      <c r="J596" s="160">
        <f>SUM(J597:J610)</f>
        <v>1500</v>
      </c>
      <c r="K596" s="160">
        <f>SUM(K597:K610)</f>
        <v>2074.9</v>
      </c>
      <c r="L596" s="160">
        <f>SUM(L597:L610)</f>
        <v>0</v>
      </c>
      <c r="M596" s="173"/>
    </row>
    <row r="597" spans="1:12" ht="15" customHeight="1">
      <c r="A597" s="98"/>
      <c r="B597" s="30" t="s">
        <v>666</v>
      </c>
      <c r="C597" s="54"/>
      <c r="D597" s="54"/>
      <c r="E597" s="162"/>
      <c r="F597" s="172">
        <v>552.7</v>
      </c>
      <c r="G597" s="161">
        <v>3574.9</v>
      </c>
      <c r="H597" s="160">
        <f t="shared" si="33"/>
        <v>0</v>
      </c>
      <c r="I597" s="160">
        <v>0</v>
      </c>
      <c r="J597" s="160">
        <v>0</v>
      </c>
      <c r="K597" s="160">
        <v>0</v>
      </c>
      <c r="L597" s="160">
        <v>0</v>
      </c>
    </row>
    <row r="598" spans="1:12" ht="15" customHeight="1">
      <c r="A598" s="98"/>
      <c r="B598" s="30" t="s">
        <v>667</v>
      </c>
      <c r="C598" s="54"/>
      <c r="D598" s="54"/>
      <c r="E598" s="162"/>
      <c r="F598" s="162"/>
      <c r="G598" s="163">
        <f aca="true" t="shared" si="42" ref="G598:G610">G597-H597</f>
        <v>3574.9</v>
      </c>
      <c r="H598" s="160">
        <f t="shared" si="33"/>
        <v>0</v>
      </c>
      <c r="I598" s="160">
        <v>0</v>
      </c>
      <c r="J598" s="160">
        <v>0</v>
      </c>
      <c r="K598" s="160">
        <v>0</v>
      </c>
      <c r="L598" s="160">
        <v>0</v>
      </c>
    </row>
    <row r="599" spans="1:12" ht="15" customHeight="1">
      <c r="A599" s="98"/>
      <c r="B599" s="30" t="s">
        <v>668</v>
      </c>
      <c r="C599" s="54"/>
      <c r="D599" s="54"/>
      <c r="E599" s="162"/>
      <c r="F599" s="162"/>
      <c r="G599" s="163">
        <f t="shared" si="42"/>
        <v>3574.9</v>
      </c>
      <c r="H599" s="160">
        <f t="shared" si="33"/>
        <v>2073.4</v>
      </c>
      <c r="I599" s="160">
        <v>0</v>
      </c>
      <c r="J599" s="160">
        <v>0</v>
      </c>
      <c r="K599" s="160">
        <v>2073.4</v>
      </c>
      <c r="L599" s="160">
        <v>0</v>
      </c>
    </row>
    <row r="600" spans="1:12" ht="15" customHeight="1">
      <c r="A600" s="98"/>
      <c r="B600" s="30" t="s">
        <v>669</v>
      </c>
      <c r="C600" s="54"/>
      <c r="D600" s="54"/>
      <c r="E600" s="162"/>
      <c r="F600" s="162"/>
      <c r="G600" s="163">
        <f t="shared" si="42"/>
        <v>1501.5</v>
      </c>
      <c r="H600" s="160">
        <f t="shared" si="33"/>
        <v>0</v>
      </c>
      <c r="I600" s="160">
        <v>0</v>
      </c>
      <c r="J600" s="160">
        <v>0</v>
      </c>
      <c r="K600" s="160">
        <v>0</v>
      </c>
      <c r="L600" s="160">
        <v>0</v>
      </c>
    </row>
    <row r="601" spans="1:12" ht="15" customHeight="1">
      <c r="A601" s="98"/>
      <c r="B601" s="30" t="s">
        <v>670</v>
      </c>
      <c r="C601" s="54"/>
      <c r="D601" s="54"/>
      <c r="E601" s="162"/>
      <c r="F601" s="162"/>
      <c r="G601" s="163">
        <f t="shared" si="42"/>
        <v>1501.5</v>
      </c>
      <c r="H601" s="160">
        <f t="shared" si="33"/>
        <v>0</v>
      </c>
      <c r="I601" s="160">
        <v>0</v>
      </c>
      <c r="J601" s="160">
        <v>0</v>
      </c>
      <c r="K601" s="160">
        <v>0</v>
      </c>
      <c r="L601" s="160">
        <v>0</v>
      </c>
    </row>
    <row r="602" spans="1:12" ht="15" customHeight="1">
      <c r="A602" s="98"/>
      <c r="B602" s="30" t="s">
        <v>671</v>
      </c>
      <c r="C602" s="54"/>
      <c r="D602" s="54"/>
      <c r="E602" s="162"/>
      <c r="F602" s="162"/>
      <c r="G602" s="163">
        <f t="shared" si="42"/>
        <v>1501.5</v>
      </c>
      <c r="H602" s="160">
        <f t="shared" si="33"/>
        <v>0</v>
      </c>
      <c r="I602" s="160">
        <v>0</v>
      </c>
      <c r="J602" s="160">
        <v>0</v>
      </c>
      <c r="K602" s="160">
        <v>0</v>
      </c>
      <c r="L602" s="160">
        <v>0</v>
      </c>
    </row>
    <row r="603" spans="1:12" ht="15" customHeight="1">
      <c r="A603" s="98"/>
      <c r="B603" s="30" t="s">
        <v>672</v>
      </c>
      <c r="C603" s="41"/>
      <c r="D603" s="54"/>
      <c r="E603" s="162"/>
      <c r="F603" s="162"/>
      <c r="G603" s="163">
        <f t="shared" si="42"/>
        <v>1501.5</v>
      </c>
      <c r="H603" s="160">
        <f t="shared" si="33"/>
        <v>1501.5</v>
      </c>
      <c r="I603" s="160">
        <v>0</v>
      </c>
      <c r="J603" s="160">
        <v>1500</v>
      </c>
      <c r="K603" s="160">
        <v>1.5</v>
      </c>
      <c r="L603" s="160">
        <v>0</v>
      </c>
    </row>
    <row r="604" spans="1:12" ht="15" customHeight="1">
      <c r="A604" s="98"/>
      <c r="B604" s="30" t="s">
        <v>673</v>
      </c>
      <c r="C604" s="41"/>
      <c r="D604" s="54"/>
      <c r="E604" s="162"/>
      <c r="F604" s="162"/>
      <c r="G604" s="163">
        <f t="shared" si="42"/>
        <v>0</v>
      </c>
      <c r="H604" s="160">
        <f t="shared" si="33"/>
        <v>0</v>
      </c>
      <c r="I604" s="160">
        <v>0</v>
      </c>
      <c r="J604" s="160">
        <v>0</v>
      </c>
      <c r="K604" s="160">
        <v>0</v>
      </c>
      <c r="L604" s="160">
        <v>0</v>
      </c>
    </row>
    <row r="605" spans="1:12" ht="15" customHeight="1">
      <c r="A605" s="98"/>
      <c r="B605" s="30" t="s">
        <v>674</v>
      </c>
      <c r="C605" s="41"/>
      <c r="D605" s="54"/>
      <c r="E605" s="162"/>
      <c r="F605" s="162"/>
      <c r="G605" s="163">
        <f t="shared" si="42"/>
        <v>0</v>
      </c>
      <c r="H605" s="160">
        <f t="shared" si="33"/>
        <v>0</v>
      </c>
      <c r="I605" s="160">
        <v>0</v>
      </c>
      <c r="J605" s="160">
        <v>0</v>
      </c>
      <c r="K605" s="160">
        <v>0</v>
      </c>
      <c r="L605" s="160">
        <v>0</v>
      </c>
    </row>
    <row r="606" spans="1:12" ht="15" customHeight="1">
      <c r="A606" s="98"/>
      <c r="B606" s="30" t="s">
        <v>675</v>
      </c>
      <c r="C606" s="41"/>
      <c r="D606" s="54"/>
      <c r="E606" s="162"/>
      <c r="F606" s="162"/>
      <c r="G606" s="163">
        <f t="shared" si="42"/>
        <v>0</v>
      </c>
      <c r="H606" s="160">
        <f>I606+J606+K606+L606</f>
        <v>0</v>
      </c>
      <c r="I606" s="160">
        <v>0</v>
      </c>
      <c r="J606" s="160">
        <v>0</v>
      </c>
      <c r="K606" s="160">
        <v>0</v>
      </c>
      <c r="L606" s="160">
        <v>0</v>
      </c>
    </row>
    <row r="607" spans="1:12" ht="15" customHeight="1">
      <c r="A607" s="98"/>
      <c r="B607" s="30" t="s">
        <v>676</v>
      </c>
      <c r="C607" s="41"/>
      <c r="D607" s="54"/>
      <c r="E607" s="162"/>
      <c r="F607" s="162"/>
      <c r="G607" s="163">
        <f t="shared" si="42"/>
        <v>0</v>
      </c>
      <c r="H607" s="160">
        <f>I607+J607+K607+L607</f>
        <v>0</v>
      </c>
      <c r="I607" s="160"/>
      <c r="J607" s="160"/>
      <c r="K607" s="160"/>
      <c r="L607" s="160"/>
    </row>
    <row r="608" spans="1:12" ht="15" customHeight="1">
      <c r="A608" s="98"/>
      <c r="B608" s="30" t="s">
        <v>677</v>
      </c>
      <c r="C608" s="41"/>
      <c r="D608" s="54"/>
      <c r="E608" s="162"/>
      <c r="F608" s="162"/>
      <c r="G608" s="163">
        <f t="shared" si="42"/>
        <v>0</v>
      </c>
      <c r="H608" s="160">
        <f>I608+J608+K608+L608</f>
        <v>0</v>
      </c>
      <c r="I608" s="160">
        <v>0</v>
      </c>
      <c r="J608" s="160">
        <v>0</v>
      </c>
      <c r="K608" s="160">
        <v>0</v>
      </c>
      <c r="L608" s="160">
        <v>0</v>
      </c>
    </row>
    <row r="609" spans="1:12" ht="15" customHeight="1">
      <c r="A609" s="98"/>
      <c r="B609" s="30" t="s">
        <v>678</v>
      </c>
      <c r="C609" s="41"/>
      <c r="D609" s="54"/>
      <c r="E609" s="162"/>
      <c r="F609" s="162"/>
      <c r="G609" s="163">
        <f t="shared" si="42"/>
        <v>0</v>
      </c>
      <c r="H609" s="160">
        <f>I609+J609+K609+L609</f>
        <v>0</v>
      </c>
      <c r="I609" s="160"/>
      <c r="J609" s="160"/>
      <c r="K609" s="160"/>
      <c r="L609" s="160"/>
    </row>
    <row r="610" spans="1:12" ht="15" customHeight="1">
      <c r="A610" s="98"/>
      <c r="B610" s="30" t="s">
        <v>679</v>
      </c>
      <c r="C610" s="41"/>
      <c r="D610" s="54"/>
      <c r="E610" s="162"/>
      <c r="F610" s="162"/>
      <c r="G610" s="163">
        <f t="shared" si="42"/>
        <v>0</v>
      </c>
      <c r="H610" s="160">
        <f>I610+J610+K610+L610</f>
        <v>0</v>
      </c>
      <c r="I610" s="160"/>
      <c r="J610" s="160"/>
      <c r="K610" s="160"/>
      <c r="L610" s="160"/>
    </row>
    <row r="611" spans="1:12" ht="18.75" customHeight="1">
      <c r="A611" s="25"/>
      <c r="B611" s="213" t="s">
        <v>165</v>
      </c>
      <c r="C611" s="213"/>
      <c r="D611" s="213"/>
      <c r="E611" s="213"/>
      <c r="F611" s="213"/>
      <c r="G611" s="213"/>
      <c r="H611" s="213"/>
      <c r="I611" s="213"/>
      <c r="J611" s="213"/>
      <c r="K611" s="213"/>
      <c r="L611" s="213"/>
    </row>
    <row r="612" spans="1:12" ht="15.75" customHeight="1">
      <c r="A612" s="25"/>
      <c r="B612" s="213" t="s">
        <v>495</v>
      </c>
      <c r="C612" s="213"/>
      <c r="D612" s="213"/>
      <c r="E612" s="213"/>
      <c r="F612" s="213"/>
      <c r="G612" s="213"/>
      <c r="H612" s="213"/>
      <c r="I612" s="213"/>
      <c r="J612" s="213"/>
      <c r="K612" s="213"/>
      <c r="L612" s="213"/>
    </row>
    <row r="613" spans="1:12" ht="31.5" customHeight="1">
      <c r="A613" s="81" t="s">
        <v>49</v>
      </c>
      <c r="B613" s="26" t="s">
        <v>119</v>
      </c>
      <c r="C613" s="55" t="s">
        <v>505</v>
      </c>
      <c r="D613" s="55" t="s">
        <v>695</v>
      </c>
      <c r="E613" s="160">
        <v>96659.5</v>
      </c>
      <c r="F613" s="160"/>
      <c r="G613" s="161"/>
      <c r="H613" s="160">
        <f aca="true" t="shared" si="43" ref="H613:H706">I613+J613+K613+L613</f>
        <v>177887.30000000002</v>
      </c>
      <c r="I613" s="160">
        <f>SUM(I614:I627)</f>
        <v>67151.8</v>
      </c>
      <c r="J613" s="160">
        <f>SUM(J614:J627)</f>
        <v>48678.8</v>
      </c>
      <c r="K613" s="160">
        <f>SUM(K614:K627)</f>
        <v>62056.700000000004</v>
      </c>
      <c r="L613" s="160">
        <f>SUM(L614:L627)</f>
        <v>0</v>
      </c>
    </row>
    <row r="614" spans="1:12" ht="15" customHeight="1">
      <c r="A614" s="98"/>
      <c r="B614" s="30" t="s">
        <v>666</v>
      </c>
      <c r="C614" s="54"/>
      <c r="D614" s="54"/>
      <c r="E614" s="162"/>
      <c r="F614" s="160">
        <v>95227.5</v>
      </c>
      <c r="G614" s="161">
        <v>694716.4</v>
      </c>
      <c r="H614" s="160">
        <f t="shared" si="43"/>
        <v>20370</v>
      </c>
      <c r="I614" s="160">
        <f>+'Прил 3(сформированное)'!D2804</f>
        <v>20370</v>
      </c>
      <c r="J614" s="160">
        <f>+'Прил 3(сформированное)'!E2804</f>
        <v>0</v>
      </c>
      <c r="K614" s="160">
        <f>+'Прил 3(сформированное)'!F2804</f>
        <v>0</v>
      </c>
      <c r="L614" s="160">
        <f>+'Прил 3(сформированное)'!G2804</f>
        <v>0</v>
      </c>
    </row>
    <row r="615" spans="1:12" ht="15" customHeight="1">
      <c r="A615" s="98"/>
      <c r="B615" s="30" t="s">
        <v>667</v>
      </c>
      <c r="C615" s="54"/>
      <c r="D615" s="54"/>
      <c r="E615" s="162"/>
      <c r="F615" s="162"/>
      <c r="G615" s="163">
        <f>G614-H614</f>
        <v>674346.4</v>
      </c>
      <c r="H615" s="160">
        <f t="shared" si="43"/>
        <v>84253.5</v>
      </c>
      <c r="I615" s="160">
        <f>+'Прил 3(сформированное)'!D2805</f>
        <v>35083</v>
      </c>
      <c r="J615" s="160">
        <f>+'Прил 3(сформированное)'!E2805</f>
        <v>48678.8</v>
      </c>
      <c r="K615" s="160">
        <f>+'Прил 3(сформированное)'!F2805</f>
        <v>491.7</v>
      </c>
      <c r="L615" s="160">
        <f>+'Прил 3(сформированное)'!G2805</f>
        <v>0</v>
      </c>
    </row>
    <row r="616" spans="1:12" ht="15" customHeight="1">
      <c r="A616" s="98"/>
      <c r="B616" s="30" t="s">
        <v>668</v>
      </c>
      <c r="C616" s="54"/>
      <c r="D616" s="54"/>
      <c r="E616" s="162"/>
      <c r="F616" s="162"/>
      <c r="G616" s="163">
        <f aca="true" t="shared" si="44" ref="G616:G627">G615-H615</f>
        <v>590092.9</v>
      </c>
      <c r="H616" s="160">
        <f t="shared" si="43"/>
        <v>13420.699999999999</v>
      </c>
      <c r="I616" s="160">
        <f>+'Прил 3(сформированное)'!D2806</f>
        <v>11698.8</v>
      </c>
      <c r="J616" s="160">
        <f>+'Прил 3(сформированное)'!E2806</f>
        <v>0</v>
      </c>
      <c r="K616" s="160">
        <f>+'Прил 3(сформированное)'!F2806</f>
        <v>1721.9</v>
      </c>
      <c r="L616" s="160">
        <f>+'Прил 3(сформированное)'!G2806</f>
        <v>0</v>
      </c>
    </row>
    <row r="617" spans="1:12" ht="15" customHeight="1">
      <c r="A617" s="98"/>
      <c r="B617" s="30" t="s">
        <v>669</v>
      </c>
      <c r="C617" s="54"/>
      <c r="D617" s="54"/>
      <c r="E617" s="162"/>
      <c r="F617" s="162"/>
      <c r="G617" s="163">
        <f t="shared" si="44"/>
        <v>576672.2000000001</v>
      </c>
      <c r="H617" s="160">
        <f t="shared" si="43"/>
        <v>3326</v>
      </c>
      <c r="I617" s="160">
        <f>+'Прил 3(сформированное)'!D2807</f>
        <v>0</v>
      </c>
      <c r="J617" s="160">
        <f>+'Прил 3(сформированное)'!E2807</f>
        <v>0</v>
      </c>
      <c r="K617" s="160">
        <f>+'Прил 3(сформированное)'!F2807</f>
        <v>3326</v>
      </c>
      <c r="L617" s="160">
        <f>+'Прил 3(сформированное)'!G2807</f>
        <v>0</v>
      </c>
    </row>
    <row r="618" spans="1:12" ht="15" customHeight="1">
      <c r="A618" s="98"/>
      <c r="B618" s="30" t="s">
        <v>670</v>
      </c>
      <c r="C618" s="54"/>
      <c r="D618" s="54"/>
      <c r="E618" s="162"/>
      <c r="F618" s="162"/>
      <c r="G618" s="163">
        <f t="shared" si="44"/>
        <v>573346.2000000001</v>
      </c>
      <c r="H618" s="160">
        <f t="shared" si="43"/>
        <v>30697.7</v>
      </c>
      <c r="I618" s="160">
        <f>+'Прил 3(сформированное)'!D2808</f>
        <v>0</v>
      </c>
      <c r="J618" s="160">
        <f>+'Прил 3(сформированное)'!E2808</f>
        <v>0</v>
      </c>
      <c r="K618" s="160">
        <f>+'Прил 3(сформированное)'!F2808</f>
        <v>30697.7</v>
      </c>
      <c r="L618" s="160">
        <f>+'Прил 3(сформированное)'!G2808</f>
        <v>0</v>
      </c>
    </row>
    <row r="619" spans="1:12" ht="15" customHeight="1">
      <c r="A619" s="98"/>
      <c r="B619" s="30" t="s">
        <v>671</v>
      </c>
      <c r="C619" s="54"/>
      <c r="D619" s="54"/>
      <c r="E619" s="162"/>
      <c r="F619" s="162"/>
      <c r="G619" s="163">
        <f t="shared" si="44"/>
        <v>542648.5000000001</v>
      </c>
      <c r="H619" s="160">
        <f t="shared" si="43"/>
        <v>0</v>
      </c>
      <c r="I619" s="160">
        <f>+'Прил 3(сформированное)'!D2809</f>
        <v>0</v>
      </c>
      <c r="J619" s="160">
        <f>+'Прил 3(сформированное)'!E2809</f>
        <v>0</v>
      </c>
      <c r="K619" s="160">
        <f>+'Прил 3(сформированное)'!F2809</f>
        <v>0</v>
      </c>
      <c r="L619" s="160">
        <f>+'Прил 3(сформированное)'!G2809</f>
        <v>0</v>
      </c>
    </row>
    <row r="620" spans="1:12" ht="15" customHeight="1">
      <c r="A620" s="98"/>
      <c r="B620" s="30" t="s">
        <v>672</v>
      </c>
      <c r="C620" s="41"/>
      <c r="D620" s="54"/>
      <c r="E620" s="162"/>
      <c r="F620" s="162"/>
      <c r="G620" s="163">
        <f t="shared" si="44"/>
        <v>542648.5000000001</v>
      </c>
      <c r="H620" s="160">
        <f t="shared" si="43"/>
        <v>0</v>
      </c>
      <c r="I620" s="160">
        <f>+'Прил 3(сформированное)'!D2810</f>
        <v>0</v>
      </c>
      <c r="J620" s="160">
        <f>+'Прил 3(сформированное)'!E2810</f>
        <v>0</v>
      </c>
      <c r="K620" s="160">
        <f>+'Прил 3(сформированное)'!F2810</f>
        <v>0</v>
      </c>
      <c r="L620" s="160">
        <f>+'Прил 3(сформированное)'!G2810</f>
        <v>0</v>
      </c>
    </row>
    <row r="621" spans="1:12" ht="15" customHeight="1">
      <c r="A621" s="98"/>
      <c r="B621" s="30" t="s">
        <v>673</v>
      </c>
      <c r="C621" s="41"/>
      <c r="D621" s="54"/>
      <c r="E621" s="162"/>
      <c r="F621" s="162"/>
      <c r="G621" s="163">
        <f t="shared" si="44"/>
        <v>542648.5000000001</v>
      </c>
      <c r="H621" s="160">
        <f t="shared" si="43"/>
        <v>0</v>
      </c>
      <c r="I621" s="160">
        <f>+'Прил 3(сформированное)'!D2811</f>
        <v>0</v>
      </c>
      <c r="J621" s="160">
        <f>+'Прил 3(сформированное)'!E2811</f>
        <v>0</v>
      </c>
      <c r="K621" s="160">
        <f>+'Прил 3(сформированное)'!F2811</f>
        <v>0</v>
      </c>
      <c r="L621" s="160">
        <f>+'Прил 3(сформированное)'!G2811</f>
        <v>0</v>
      </c>
    </row>
    <row r="622" spans="1:12" ht="15" customHeight="1">
      <c r="A622" s="98"/>
      <c r="B622" s="30" t="s">
        <v>674</v>
      </c>
      <c r="C622" s="41"/>
      <c r="D622" s="54"/>
      <c r="E622" s="162"/>
      <c r="F622" s="162"/>
      <c r="G622" s="163">
        <f t="shared" si="44"/>
        <v>542648.5000000001</v>
      </c>
      <c r="H622" s="160">
        <f t="shared" si="43"/>
        <v>0</v>
      </c>
      <c r="I622" s="160">
        <f>+'Прил 3(сформированное)'!D2812</f>
        <v>0</v>
      </c>
      <c r="J622" s="160">
        <f>+'Прил 3(сформированное)'!E2812</f>
        <v>0</v>
      </c>
      <c r="K622" s="160">
        <f>+'Прил 3(сформированное)'!F2812</f>
        <v>0</v>
      </c>
      <c r="L622" s="160">
        <f>+'Прил 3(сформированное)'!G2812</f>
        <v>0</v>
      </c>
    </row>
    <row r="623" spans="1:12" ht="15" customHeight="1">
      <c r="A623" s="98"/>
      <c r="B623" s="30" t="s">
        <v>675</v>
      </c>
      <c r="C623" s="41"/>
      <c r="D623" s="54"/>
      <c r="E623" s="162"/>
      <c r="F623" s="162"/>
      <c r="G623" s="163">
        <f t="shared" si="44"/>
        <v>542648.5000000001</v>
      </c>
      <c r="H623" s="160">
        <f t="shared" si="43"/>
        <v>3604</v>
      </c>
      <c r="I623" s="160">
        <f>+'Прил 3(сформированное)'!D2813</f>
        <v>0</v>
      </c>
      <c r="J623" s="160">
        <f>+'Прил 3(сформированное)'!E2813</f>
        <v>0</v>
      </c>
      <c r="K623" s="160">
        <f>+'Прил 3(сформированное)'!F2813</f>
        <v>3604</v>
      </c>
      <c r="L623" s="160">
        <f>+'Прил 3(сформированное)'!G2813</f>
        <v>0</v>
      </c>
    </row>
    <row r="624" spans="1:12" ht="15" customHeight="1">
      <c r="A624" s="98"/>
      <c r="B624" s="30" t="s">
        <v>676</v>
      </c>
      <c r="C624" s="41"/>
      <c r="D624" s="54"/>
      <c r="E624" s="162"/>
      <c r="F624" s="162"/>
      <c r="G624" s="163">
        <f t="shared" si="44"/>
        <v>539044.5000000001</v>
      </c>
      <c r="H624" s="160">
        <f t="shared" si="43"/>
        <v>17698.4</v>
      </c>
      <c r="I624" s="160">
        <f>+'Прил 3(сформированное)'!D2814</f>
        <v>0</v>
      </c>
      <c r="J624" s="160">
        <f>+'Прил 3(сформированное)'!E2814</f>
        <v>0</v>
      </c>
      <c r="K624" s="160">
        <f>+'Прил 3(сформированное)'!F2814</f>
        <v>17698.4</v>
      </c>
      <c r="L624" s="160">
        <f>+'Прил 3(сформированное)'!G2814</f>
        <v>0</v>
      </c>
    </row>
    <row r="625" spans="1:12" ht="15" customHeight="1">
      <c r="A625" s="98"/>
      <c r="B625" s="30" t="s">
        <v>677</v>
      </c>
      <c r="C625" s="41"/>
      <c r="D625" s="54"/>
      <c r="E625" s="162"/>
      <c r="F625" s="162"/>
      <c r="G625" s="163">
        <f t="shared" si="44"/>
        <v>521346.1000000001</v>
      </c>
      <c r="H625" s="160">
        <f t="shared" si="43"/>
        <v>4517</v>
      </c>
      <c r="I625" s="160">
        <f>+'Прил 3(сформированное)'!D2815</f>
        <v>0</v>
      </c>
      <c r="J625" s="160">
        <f>+'Прил 3(сформированное)'!E2815</f>
        <v>0</v>
      </c>
      <c r="K625" s="160">
        <f>+'Прил 3(сформированное)'!F2815</f>
        <v>4517</v>
      </c>
      <c r="L625" s="160">
        <f>+'Прил 3(сформированное)'!G2815</f>
        <v>0</v>
      </c>
    </row>
    <row r="626" spans="1:12" ht="15" customHeight="1">
      <c r="A626" s="98"/>
      <c r="B626" s="30" t="s">
        <v>678</v>
      </c>
      <c r="C626" s="41"/>
      <c r="D626" s="54"/>
      <c r="E626" s="162"/>
      <c r="F626" s="162"/>
      <c r="G626" s="163">
        <f t="shared" si="44"/>
        <v>516829.1000000001</v>
      </c>
      <c r="H626" s="160">
        <f t="shared" si="43"/>
        <v>0</v>
      </c>
      <c r="I626" s="160">
        <f>+'Прил 3(сформированное)'!D2816</f>
        <v>0</v>
      </c>
      <c r="J626" s="160">
        <f>+'Прил 3(сформированное)'!E2816</f>
        <v>0</v>
      </c>
      <c r="K626" s="160">
        <f>+'Прил 3(сформированное)'!F2816</f>
        <v>0</v>
      </c>
      <c r="L626" s="160">
        <f>+'Прил 3(сформированное)'!G2816</f>
        <v>0</v>
      </c>
    </row>
    <row r="627" spans="1:12" ht="15" customHeight="1">
      <c r="A627" s="98"/>
      <c r="B627" s="30" t="s">
        <v>679</v>
      </c>
      <c r="C627" s="41"/>
      <c r="D627" s="54"/>
      <c r="E627" s="162"/>
      <c r="F627" s="162"/>
      <c r="G627" s="163">
        <f t="shared" si="44"/>
        <v>516829.1000000001</v>
      </c>
      <c r="H627" s="160">
        <f t="shared" si="43"/>
        <v>0</v>
      </c>
      <c r="I627" s="160">
        <f>+'Прил 3(сформированное)'!D2817</f>
        <v>0</v>
      </c>
      <c r="J627" s="160">
        <f>+'Прил 3(сформированное)'!E2817</f>
        <v>0</v>
      </c>
      <c r="K627" s="160">
        <f>+'Прил 3(сформированное)'!F2817</f>
        <v>0</v>
      </c>
      <c r="L627" s="160">
        <f>+'Прил 3(сформированное)'!G2817</f>
        <v>0</v>
      </c>
    </row>
    <row r="628" spans="1:12" ht="33" customHeight="1">
      <c r="A628" s="81" t="s">
        <v>196</v>
      </c>
      <c r="B628" s="26" t="s">
        <v>120</v>
      </c>
      <c r="C628" s="55" t="s">
        <v>507</v>
      </c>
      <c r="D628" s="55" t="s">
        <v>695</v>
      </c>
      <c r="E628" s="160">
        <v>78113</v>
      </c>
      <c r="F628" s="160"/>
      <c r="G628" s="161"/>
      <c r="H628" s="160">
        <f t="shared" si="43"/>
        <v>304693.3</v>
      </c>
      <c r="I628" s="160">
        <f>SUM(I629:I642)</f>
        <v>83953.2</v>
      </c>
      <c r="J628" s="160">
        <f>SUM(J629:J642)</f>
        <v>95877.7</v>
      </c>
      <c r="K628" s="160">
        <f>SUM(K629:K642)</f>
        <v>124862.40000000001</v>
      </c>
      <c r="L628" s="160">
        <f>SUM(L629:L642)</f>
        <v>0</v>
      </c>
    </row>
    <row r="629" spans="1:12" ht="15" customHeight="1">
      <c r="A629" s="98"/>
      <c r="B629" s="30" t="s">
        <v>666</v>
      </c>
      <c r="C629" s="54"/>
      <c r="D629" s="54"/>
      <c r="E629" s="162"/>
      <c r="F629" s="160">
        <v>77869</v>
      </c>
      <c r="G629" s="161">
        <v>428609.5</v>
      </c>
      <c r="H629" s="160">
        <f t="shared" si="43"/>
        <v>30682</v>
      </c>
      <c r="I629" s="160">
        <f>+'Прил 3(сформированное)'!D2819</f>
        <v>30682</v>
      </c>
      <c r="J629" s="160">
        <f>+'Прил 3(сформированное)'!E2819</f>
        <v>0</v>
      </c>
      <c r="K629" s="160">
        <f>+'Прил 3(сформированное)'!F2819</f>
        <v>0</v>
      </c>
      <c r="L629" s="160">
        <f>+'Прил 3(сформированное)'!G2819</f>
        <v>0</v>
      </c>
    </row>
    <row r="630" spans="1:12" ht="15" customHeight="1">
      <c r="A630" s="98"/>
      <c r="B630" s="30" t="s">
        <v>667</v>
      </c>
      <c r="C630" s="54"/>
      <c r="D630" s="54"/>
      <c r="E630" s="162"/>
      <c r="F630" s="162"/>
      <c r="G630" s="163">
        <f>G629-H629</f>
        <v>397927.5</v>
      </c>
      <c r="H630" s="160">
        <f t="shared" si="43"/>
        <v>130534.8</v>
      </c>
      <c r="I630" s="160">
        <f>+'Прил 3(сформированное)'!D2820</f>
        <v>34722</v>
      </c>
      <c r="J630" s="160">
        <f>+'Прил 3(сформированное)'!E2820</f>
        <v>94854.7</v>
      </c>
      <c r="K630" s="160">
        <f>+'Прил 3(сформированное)'!F2820</f>
        <v>958.1</v>
      </c>
      <c r="L630" s="160">
        <f>+'Прил 3(сформированное)'!G2820</f>
        <v>0</v>
      </c>
    </row>
    <row r="631" spans="1:12" ht="15" customHeight="1">
      <c r="A631" s="98"/>
      <c r="B631" s="30" t="s">
        <v>668</v>
      </c>
      <c r="C631" s="54"/>
      <c r="D631" s="54"/>
      <c r="E631" s="162"/>
      <c r="F631" s="162"/>
      <c r="G631" s="163">
        <f aca="true" t="shared" si="45" ref="G631:G642">G630-H630</f>
        <v>267392.7</v>
      </c>
      <c r="H631" s="160">
        <f t="shared" si="43"/>
        <v>19216.3</v>
      </c>
      <c r="I631" s="160">
        <f>+'Прил 3(сформированное)'!D2821</f>
        <v>18549.2</v>
      </c>
      <c r="J631" s="160">
        <f>+'Прил 3(сформированное)'!E2821</f>
        <v>0</v>
      </c>
      <c r="K631" s="160">
        <f>+'Прил 3(сформированное)'!F2821</f>
        <v>667.1</v>
      </c>
      <c r="L631" s="160">
        <f>+'Прил 3(сформированное)'!G2821</f>
        <v>0</v>
      </c>
    </row>
    <row r="632" spans="1:12" ht="15" customHeight="1">
      <c r="A632" s="98"/>
      <c r="B632" s="30" t="s">
        <v>669</v>
      </c>
      <c r="C632" s="54"/>
      <c r="D632" s="54"/>
      <c r="E632" s="162"/>
      <c r="F632" s="162"/>
      <c r="G632" s="163">
        <f t="shared" si="45"/>
        <v>248176.40000000002</v>
      </c>
      <c r="H632" s="160">
        <f t="shared" si="43"/>
        <v>7660.4</v>
      </c>
      <c r="I632" s="160">
        <f>+'Прил 3(сформированное)'!D2822</f>
        <v>0</v>
      </c>
      <c r="J632" s="160">
        <f>+'Прил 3(сформированное)'!E2822</f>
        <v>0</v>
      </c>
      <c r="K632" s="160">
        <f>+'Прил 3(сформированное)'!F2822</f>
        <v>7660.4</v>
      </c>
      <c r="L632" s="160">
        <f>+'Прил 3(сформированное)'!G2822</f>
        <v>0</v>
      </c>
    </row>
    <row r="633" spans="1:12" ht="15" customHeight="1">
      <c r="A633" s="98"/>
      <c r="B633" s="30" t="s">
        <v>670</v>
      </c>
      <c r="C633" s="54"/>
      <c r="D633" s="54"/>
      <c r="E633" s="162"/>
      <c r="F633" s="162"/>
      <c r="G633" s="163">
        <f t="shared" si="45"/>
        <v>240516.00000000003</v>
      </c>
      <c r="H633" s="160">
        <f t="shared" si="43"/>
        <v>8649.6</v>
      </c>
      <c r="I633" s="160">
        <f>+'Прил 3(сформированное)'!D2823</f>
        <v>0</v>
      </c>
      <c r="J633" s="160">
        <f>+'Прил 3(сформированное)'!E2823</f>
        <v>0</v>
      </c>
      <c r="K633" s="160">
        <f>+'Прил 3(сформированное)'!F2823</f>
        <v>8649.6</v>
      </c>
      <c r="L633" s="160">
        <f>+'Прил 3(сформированное)'!G2823</f>
        <v>0</v>
      </c>
    </row>
    <row r="634" spans="1:12" ht="15" customHeight="1">
      <c r="A634" s="98"/>
      <c r="B634" s="30" t="s">
        <v>671</v>
      </c>
      <c r="C634" s="54"/>
      <c r="D634" s="54"/>
      <c r="E634" s="162"/>
      <c r="F634" s="162"/>
      <c r="G634" s="163">
        <f t="shared" si="45"/>
        <v>231866.40000000002</v>
      </c>
      <c r="H634" s="160">
        <f t="shared" si="43"/>
        <v>6110</v>
      </c>
      <c r="I634" s="160">
        <f>+'Прил 3(сформированное)'!D2824</f>
        <v>0</v>
      </c>
      <c r="J634" s="160">
        <f>+'Прил 3(сформированное)'!E2824</f>
        <v>0</v>
      </c>
      <c r="K634" s="160">
        <f>+'Прил 3(сформированное)'!F2824</f>
        <v>6110</v>
      </c>
      <c r="L634" s="160">
        <f>+'Прил 3(сформированное)'!G2824</f>
        <v>0</v>
      </c>
    </row>
    <row r="635" spans="1:12" ht="15" customHeight="1">
      <c r="A635" s="98"/>
      <c r="B635" s="30" t="s">
        <v>672</v>
      </c>
      <c r="C635" s="41"/>
      <c r="D635" s="54"/>
      <c r="E635" s="162"/>
      <c r="F635" s="162"/>
      <c r="G635" s="163">
        <f t="shared" si="45"/>
        <v>225756.40000000002</v>
      </c>
      <c r="H635" s="160">
        <f t="shared" si="43"/>
        <v>45893.299999999996</v>
      </c>
      <c r="I635" s="160">
        <f>+'Прил 3(сформированное)'!D2825</f>
        <v>0</v>
      </c>
      <c r="J635" s="160">
        <f>+'Прил 3(сформированное)'!E2825</f>
        <v>0</v>
      </c>
      <c r="K635" s="160">
        <f>+'Прил 3(сформированное)'!F2825</f>
        <v>45893.299999999996</v>
      </c>
      <c r="L635" s="160">
        <f>+'Прил 3(сформированное)'!G2825</f>
        <v>0</v>
      </c>
    </row>
    <row r="636" spans="1:12" ht="15" customHeight="1">
      <c r="A636" s="98"/>
      <c r="B636" s="30" t="s">
        <v>673</v>
      </c>
      <c r="C636" s="41"/>
      <c r="D636" s="54"/>
      <c r="E636" s="162"/>
      <c r="F636" s="162"/>
      <c r="G636" s="163">
        <f t="shared" si="45"/>
        <v>179863.10000000003</v>
      </c>
      <c r="H636" s="160">
        <f t="shared" si="43"/>
        <v>4227.1</v>
      </c>
      <c r="I636" s="160">
        <f>+'Прил 3(сформированное)'!D2826</f>
        <v>0</v>
      </c>
      <c r="J636" s="160">
        <f>+'Прил 3(сформированное)'!E2826</f>
        <v>0</v>
      </c>
      <c r="K636" s="160">
        <f>+'Прил 3(сформированное)'!F2826</f>
        <v>4227.1</v>
      </c>
      <c r="L636" s="160">
        <f>+'Прил 3(сформированное)'!G2826</f>
        <v>0</v>
      </c>
    </row>
    <row r="637" spans="1:12" ht="15" customHeight="1">
      <c r="A637" s="98"/>
      <c r="B637" s="30" t="s">
        <v>674</v>
      </c>
      <c r="C637" s="41"/>
      <c r="D637" s="54"/>
      <c r="E637" s="162"/>
      <c r="F637" s="162"/>
      <c r="G637" s="163">
        <f t="shared" si="45"/>
        <v>175636.00000000003</v>
      </c>
      <c r="H637" s="160">
        <f t="shared" si="43"/>
        <v>2719.8</v>
      </c>
      <c r="I637" s="160">
        <f>+'Прил 3(сформированное)'!D2827</f>
        <v>0</v>
      </c>
      <c r="J637" s="160">
        <f>+'Прил 3(сформированное)'!E2827</f>
        <v>1023</v>
      </c>
      <c r="K637" s="160">
        <f>+'Прил 3(сформированное)'!F2827</f>
        <v>1696.8</v>
      </c>
      <c r="L637" s="160">
        <f>+'Прил 3(сформированное)'!G2827</f>
        <v>0</v>
      </c>
    </row>
    <row r="638" spans="1:12" ht="15" customHeight="1">
      <c r="A638" s="98"/>
      <c r="B638" s="30" t="s">
        <v>675</v>
      </c>
      <c r="C638" s="41"/>
      <c r="D638" s="54"/>
      <c r="E638" s="162"/>
      <c r="F638" s="162"/>
      <c r="G638" s="163">
        <f t="shared" si="45"/>
        <v>172916.20000000004</v>
      </c>
      <c r="H638" s="160">
        <f>I638+J638+K638+L638</f>
        <v>0</v>
      </c>
      <c r="I638" s="160">
        <f>+'Прил 3(сформированное)'!D2828</f>
        <v>0</v>
      </c>
      <c r="J638" s="160">
        <f>+'Прил 3(сформированное)'!E2828</f>
        <v>0</v>
      </c>
      <c r="K638" s="160">
        <f>+'Прил 3(сформированное)'!F2828</f>
        <v>0</v>
      </c>
      <c r="L638" s="160">
        <f>+'Прил 3(сформированное)'!G2828</f>
        <v>0</v>
      </c>
    </row>
    <row r="639" spans="1:12" ht="15" customHeight="1">
      <c r="A639" s="98"/>
      <c r="B639" s="30" t="s">
        <v>676</v>
      </c>
      <c r="C639" s="41"/>
      <c r="D639" s="54"/>
      <c r="E639" s="162"/>
      <c r="F639" s="162"/>
      <c r="G639" s="163">
        <f t="shared" si="45"/>
        <v>172916.20000000004</v>
      </c>
      <c r="H639" s="160">
        <f>I639+J639+K639+L639</f>
        <v>0</v>
      </c>
      <c r="I639" s="160">
        <f>+'Прил 3(сформированное)'!D2829</f>
        <v>0</v>
      </c>
      <c r="J639" s="160">
        <f>+'Прил 3(сформированное)'!E2829</f>
        <v>0</v>
      </c>
      <c r="K639" s="160">
        <f>+'Прил 3(сформированное)'!F2829</f>
        <v>0</v>
      </c>
      <c r="L639" s="160">
        <f>+'Прил 3(сформированное)'!G2829</f>
        <v>0</v>
      </c>
    </row>
    <row r="640" spans="1:12" ht="15" customHeight="1">
      <c r="A640" s="98"/>
      <c r="B640" s="30" t="s">
        <v>677</v>
      </c>
      <c r="C640" s="41"/>
      <c r="D640" s="54"/>
      <c r="E640" s="162"/>
      <c r="F640" s="162"/>
      <c r="G640" s="163">
        <f t="shared" si="45"/>
        <v>172916.20000000004</v>
      </c>
      <c r="H640" s="160">
        <f>I640+J640+K640+L640</f>
        <v>0</v>
      </c>
      <c r="I640" s="160">
        <f>+'Прил 3(сформированное)'!D2830</f>
        <v>0</v>
      </c>
      <c r="J640" s="160">
        <f>+'Прил 3(сформированное)'!E2830</f>
        <v>0</v>
      </c>
      <c r="K640" s="160">
        <f>+'Прил 3(сформированное)'!F2830</f>
        <v>0</v>
      </c>
      <c r="L640" s="160">
        <f>+'Прил 3(сформированное)'!G2830</f>
        <v>0</v>
      </c>
    </row>
    <row r="641" spans="1:12" ht="15" customHeight="1">
      <c r="A641" s="98"/>
      <c r="B641" s="30" t="s">
        <v>678</v>
      </c>
      <c r="C641" s="41"/>
      <c r="D641" s="54"/>
      <c r="E641" s="162"/>
      <c r="F641" s="162"/>
      <c r="G641" s="163">
        <f t="shared" si="45"/>
        <v>172916.20000000004</v>
      </c>
      <c r="H641" s="160">
        <f>I641+J641+K641+L641</f>
        <v>0</v>
      </c>
      <c r="I641" s="160">
        <f>+'Прил 3(сформированное)'!D2831</f>
        <v>0</v>
      </c>
      <c r="J641" s="160">
        <f>+'Прил 3(сформированное)'!E2831</f>
        <v>0</v>
      </c>
      <c r="K641" s="160">
        <f>+'Прил 3(сформированное)'!F2831</f>
        <v>0</v>
      </c>
      <c r="L641" s="160">
        <f>+'Прил 3(сформированное)'!G2831</f>
        <v>0</v>
      </c>
    </row>
    <row r="642" spans="1:12" ht="15" customHeight="1">
      <c r="A642" s="98"/>
      <c r="B642" s="30" t="s">
        <v>679</v>
      </c>
      <c r="C642" s="41"/>
      <c r="D642" s="54"/>
      <c r="E642" s="162"/>
      <c r="F642" s="162"/>
      <c r="G642" s="163">
        <f t="shared" si="45"/>
        <v>172916.20000000004</v>
      </c>
      <c r="H642" s="160">
        <f>I642+J642+K642+L642</f>
        <v>49000</v>
      </c>
      <c r="I642" s="160">
        <f>+'Прил 3(сформированное)'!D2832</f>
        <v>0</v>
      </c>
      <c r="J642" s="160">
        <f>+'Прил 3(сформированное)'!E2832</f>
        <v>0</v>
      </c>
      <c r="K642" s="160">
        <f>+'Прил 3(сформированное)'!F2832</f>
        <v>49000</v>
      </c>
      <c r="L642" s="160">
        <f>+'Прил 3(сформированное)'!G2832</f>
        <v>0</v>
      </c>
    </row>
    <row r="643" spans="1:12" ht="49.5" customHeight="1">
      <c r="A643" s="81" t="s">
        <v>360</v>
      </c>
      <c r="B643" s="26" t="s">
        <v>359</v>
      </c>
      <c r="C643" s="55" t="s">
        <v>509</v>
      </c>
      <c r="D643" s="55">
        <v>2007</v>
      </c>
      <c r="E643" s="160">
        <v>11324.5</v>
      </c>
      <c r="F643" s="160"/>
      <c r="G643" s="161"/>
      <c r="H643" s="160">
        <f t="shared" si="43"/>
        <v>25400.5</v>
      </c>
      <c r="I643" s="160">
        <f>SUM(I644:I657)</f>
        <v>25400.5</v>
      </c>
      <c r="J643" s="160">
        <f>SUM(J644:J657)</f>
        <v>0</v>
      </c>
      <c r="K643" s="160">
        <f>SUM(K644:K657)</f>
        <v>0</v>
      </c>
      <c r="L643" s="160">
        <f>SUM(L644:L657)</f>
        <v>0</v>
      </c>
    </row>
    <row r="644" spans="1:12" ht="15" customHeight="1">
      <c r="A644" s="98"/>
      <c r="B644" s="30" t="s">
        <v>666</v>
      </c>
      <c r="C644" s="54"/>
      <c r="D644" s="54"/>
      <c r="E644" s="162"/>
      <c r="F644" s="160">
        <v>6865</v>
      </c>
      <c r="G644" s="161">
        <v>25400.5</v>
      </c>
      <c r="H644" s="160">
        <f t="shared" si="43"/>
        <v>25400.5</v>
      </c>
      <c r="I644" s="160">
        <v>25400.5</v>
      </c>
      <c r="J644" s="160">
        <v>0</v>
      </c>
      <c r="K644" s="160">
        <v>0</v>
      </c>
      <c r="L644" s="160">
        <v>0</v>
      </c>
    </row>
    <row r="645" spans="1:12" ht="15" customHeight="1">
      <c r="A645" s="98"/>
      <c r="B645" s="30" t="s">
        <v>667</v>
      </c>
      <c r="C645" s="54"/>
      <c r="D645" s="54"/>
      <c r="E645" s="162"/>
      <c r="F645" s="162"/>
      <c r="G645" s="163">
        <f>G644-H644</f>
        <v>0</v>
      </c>
      <c r="H645" s="160">
        <f t="shared" si="43"/>
        <v>0</v>
      </c>
      <c r="I645" s="160">
        <v>0</v>
      </c>
      <c r="J645" s="160">
        <v>0</v>
      </c>
      <c r="K645" s="160">
        <v>0</v>
      </c>
      <c r="L645" s="160">
        <v>0</v>
      </c>
    </row>
    <row r="646" spans="1:12" ht="15" customHeight="1">
      <c r="A646" s="98"/>
      <c r="B646" s="30" t="s">
        <v>668</v>
      </c>
      <c r="C646" s="54"/>
      <c r="D646" s="54"/>
      <c r="E646" s="162"/>
      <c r="F646" s="162"/>
      <c r="G646" s="163">
        <f aca="true" t="shared" si="46" ref="G646:G657">G645-H645</f>
        <v>0</v>
      </c>
      <c r="H646" s="160">
        <f t="shared" si="43"/>
        <v>0</v>
      </c>
      <c r="I646" s="160">
        <v>0</v>
      </c>
      <c r="J646" s="160">
        <v>0</v>
      </c>
      <c r="K646" s="160">
        <v>0</v>
      </c>
      <c r="L646" s="160">
        <v>0</v>
      </c>
    </row>
    <row r="647" spans="1:12" ht="15" customHeight="1">
      <c r="A647" s="98"/>
      <c r="B647" s="30" t="s">
        <v>669</v>
      </c>
      <c r="C647" s="54"/>
      <c r="D647" s="54"/>
      <c r="E647" s="162"/>
      <c r="F647" s="162"/>
      <c r="G647" s="163">
        <f t="shared" si="46"/>
        <v>0</v>
      </c>
      <c r="H647" s="160">
        <f t="shared" si="43"/>
        <v>0</v>
      </c>
      <c r="I647" s="160">
        <v>0</v>
      </c>
      <c r="J647" s="160">
        <v>0</v>
      </c>
      <c r="K647" s="160">
        <v>0</v>
      </c>
      <c r="L647" s="160">
        <v>0</v>
      </c>
    </row>
    <row r="648" spans="1:12" ht="15" customHeight="1">
      <c r="A648" s="98"/>
      <c r="B648" s="30" t="s">
        <v>670</v>
      </c>
      <c r="C648" s="54"/>
      <c r="D648" s="54"/>
      <c r="E648" s="162"/>
      <c r="F648" s="162"/>
      <c r="G648" s="163">
        <f t="shared" si="46"/>
        <v>0</v>
      </c>
      <c r="H648" s="160">
        <f t="shared" si="43"/>
        <v>0</v>
      </c>
      <c r="I648" s="160">
        <v>0</v>
      </c>
      <c r="J648" s="160">
        <v>0</v>
      </c>
      <c r="K648" s="160">
        <v>0</v>
      </c>
      <c r="L648" s="160">
        <v>0</v>
      </c>
    </row>
    <row r="649" spans="1:12" ht="15" customHeight="1">
      <c r="A649" s="98"/>
      <c r="B649" s="30" t="s">
        <v>671</v>
      </c>
      <c r="C649" s="54"/>
      <c r="D649" s="54"/>
      <c r="E649" s="162"/>
      <c r="F649" s="162"/>
      <c r="G649" s="163">
        <f t="shared" si="46"/>
        <v>0</v>
      </c>
      <c r="H649" s="160">
        <f t="shared" si="43"/>
        <v>0</v>
      </c>
      <c r="I649" s="160">
        <v>0</v>
      </c>
      <c r="J649" s="160">
        <v>0</v>
      </c>
      <c r="K649" s="160">
        <v>0</v>
      </c>
      <c r="L649" s="160">
        <v>0</v>
      </c>
    </row>
    <row r="650" spans="1:12" ht="15" customHeight="1">
      <c r="A650" s="98"/>
      <c r="B650" s="30" t="s">
        <v>672</v>
      </c>
      <c r="C650" s="41"/>
      <c r="D650" s="54"/>
      <c r="E650" s="162"/>
      <c r="F650" s="162"/>
      <c r="G650" s="163">
        <f t="shared" si="46"/>
        <v>0</v>
      </c>
      <c r="H650" s="160">
        <f t="shared" si="43"/>
        <v>0</v>
      </c>
      <c r="I650" s="160">
        <v>0</v>
      </c>
      <c r="J650" s="160">
        <v>0</v>
      </c>
      <c r="K650" s="160">
        <v>0</v>
      </c>
      <c r="L650" s="160">
        <v>0</v>
      </c>
    </row>
    <row r="651" spans="1:12" ht="15" customHeight="1">
      <c r="A651" s="98"/>
      <c r="B651" s="30" t="s">
        <v>673</v>
      </c>
      <c r="C651" s="41"/>
      <c r="D651" s="54"/>
      <c r="E651" s="162"/>
      <c r="F651" s="162"/>
      <c r="G651" s="163">
        <f t="shared" si="46"/>
        <v>0</v>
      </c>
      <c r="H651" s="160">
        <f t="shared" si="43"/>
        <v>0</v>
      </c>
      <c r="I651" s="160">
        <v>0</v>
      </c>
      <c r="J651" s="160">
        <v>0</v>
      </c>
      <c r="K651" s="160">
        <v>0</v>
      </c>
      <c r="L651" s="160">
        <v>0</v>
      </c>
    </row>
    <row r="652" spans="1:12" ht="15" customHeight="1">
      <c r="A652" s="98"/>
      <c r="B652" s="30" t="s">
        <v>674</v>
      </c>
      <c r="C652" s="41"/>
      <c r="D652" s="54"/>
      <c r="E652" s="162"/>
      <c r="F652" s="162"/>
      <c r="G652" s="163">
        <f t="shared" si="46"/>
        <v>0</v>
      </c>
      <c r="H652" s="160">
        <f t="shared" si="43"/>
        <v>0</v>
      </c>
      <c r="I652" s="160">
        <v>0</v>
      </c>
      <c r="J652" s="160">
        <v>0</v>
      </c>
      <c r="K652" s="160">
        <v>0</v>
      </c>
      <c r="L652" s="160">
        <v>0</v>
      </c>
    </row>
    <row r="653" spans="1:12" ht="15" customHeight="1">
      <c r="A653" s="98"/>
      <c r="B653" s="30" t="s">
        <v>675</v>
      </c>
      <c r="C653" s="41"/>
      <c r="D653" s="54"/>
      <c r="E653" s="162"/>
      <c r="F653" s="162"/>
      <c r="G653" s="163">
        <f t="shared" si="46"/>
        <v>0</v>
      </c>
      <c r="H653" s="160">
        <f t="shared" si="43"/>
        <v>0</v>
      </c>
      <c r="I653" s="160">
        <v>0</v>
      </c>
      <c r="J653" s="160">
        <v>0</v>
      </c>
      <c r="K653" s="160">
        <v>0</v>
      </c>
      <c r="L653" s="160">
        <v>0</v>
      </c>
    </row>
    <row r="654" spans="1:12" ht="15" customHeight="1">
      <c r="A654" s="98"/>
      <c r="B654" s="30" t="s">
        <v>676</v>
      </c>
      <c r="C654" s="41"/>
      <c r="D654" s="54"/>
      <c r="E654" s="162"/>
      <c r="F654" s="162"/>
      <c r="G654" s="163">
        <f t="shared" si="46"/>
        <v>0</v>
      </c>
      <c r="H654" s="160">
        <f t="shared" si="43"/>
        <v>0</v>
      </c>
      <c r="I654" s="160"/>
      <c r="J654" s="160"/>
      <c r="K654" s="160"/>
      <c r="L654" s="160"/>
    </row>
    <row r="655" spans="1:12" ht="15" customHeight="1">
      <c r="A655" s="98"/>
      <c r="B655" s="30" t="s">
        <v>677</v>
      </c>
      <c r="C655" s="41"/>
      <c r="D655" s="54"/>
      <c r="E655" s="162"/>
      <c r="F655" s="162"/>
      <c r="G655" s="163">
        <f t="shared" si="46"/>
        <v>0</v>
      </c>
      <c r="H655" s="160">
        <f t="shared" si="43"/>
        <v>0</v>
      </c>
      <c r="I655" s="160">
        <v>0</v>
      </c>
      <c r="J655" s="160">
        <v>0</v>
      </c>
      <c r="K655" s="160">
        <v>0</v>
      </c>
      <c r="L655" s="160">
        <v>0</v>
      </c>
    </row>
    <row r="656" spans="1:12" ht="15" customHeight="1">
      <c r="A656" s="98"/>
      <c r="B656" s="30" t="s">
        <v>678</v>
      </c>
      <c r="C656" s="41"/>
      <c r="D656" s="54"/>
      <c r="E656" s="162"/>
      <c r="F656" s="162"/>
      <c r="G656" s="163">
        <f t="shared" si="46"/>
        <v>0</v>
      </c>
      <c r="H656" s="160">
        <f t="shared" si="43"/>
        <v>0</v>
      </c>
      <c r="I656" s="160"/>
      <c r="J656" s="160"/>
      <c r="K656" s="160"/>
      <c r="L656" s="160"/>
    </row>
    <row r="657" spans="1:12" ht="15" customHeight="1">
      <c r="A657" s="98"/>
      <c r="B657" s="30" t="s">
        <v>679</v>
      </c>
      <c r="C657" s="41"/>
      <c r="D657" s="54"/>
      <c r="E657" s="162"/>
      <c r="F657" s="162"/>
      <c r="G657" s="163">
        <f t="shared" si="46"/>
        <v>0</v>
      </c>
      <c r="H657" s="160">
        <f t="shared" si="43"/>
        <v>0</v>
      </c>
      <c r="I657" s="160"/>
      <c r="J657" s="160"/>
      <c r="K657" s="160"/>
      <c r="L657" s="160"/>
    </row>
    <row r="658" spans="1:12" ht="33" customHeight="1">
      <c r="A658" s="81" t="s">
        <v>361</v>
      </c>
      <c r="B658" s="26" t="s">
        <v>337</v>
      </c>
      <c r="C658" s="55" t="s">
        <v>510</v>
      </c>
      <c r="D658" s="55">
        <v>2009</v>
      </c>
      <c r="E658" s="160">
        <v>110.9</v>
      </c>
      <c r="F658" s="160"/>
      <c r="G658" s="161"/>
      <c r="H658" s="160">
        <f t="shared" si="43"/>
        <v>653</v>
      </c>
      <c r="I658" s="160">
        <f>SUM(I659:I672)</f>
        <v>0</v>
      </c>
      <c r="J658" s="160">
        <f>SUM(J659:J672)</f>
        <v>0</v>
      </c>
      <c r="K658" s="160">
        <f>SUM(K659:K672)</f>
        <v>653</v>
      </c>
      <c r="L658" s="160">
        <f>SUM(L659:L672)</f>
        <v>0</v>
      </c>
    </row>
    <row r="659" spans="1:12" ht="15" customHeight="1">
      <c r="A659" s="98"/>
      <c r="B659" s="30" t="s">
        <v>666</v>
      </c>
      <c r="C659" s="54"/>
      <c r="D659" s="54"/>
      <c r="E659" s="162"/>
      <c r="F659" s="160">
        <v>110.9</v>
      </c>
      <c r="G659" s="161">
        <v>653</v>
      </c>
      <c r="H659" s="160">
        <f t="shared" si="43"/>
        <v>0</v>
      </c>
      <c r="I659" s="160">
        <v>0</v>
      </c>
      <c r="J659" s="160">
        <v>0</v>
      </c>
      <c r="K659" s="160">
        <v>0</v>
      </c>
      <c r="L659" s="160">
        <v>0</v>
      </c>
    </row>
    <row r="660" spans="1:12" ht="15" customHeight="1">
      <c r="A660" s="98"/>
      <c r="B660" s="30" t="s">
        <v>667</v>
      </c>
      <c r="C660" s="54"/>
      <c r="D660" s="54"/>
      <c r="E660" s="162"/>
      <c r="F660" s="162"/>
      <c r="G660" s="163">
        <f aca="true" t="shared" si="47" ref="G660:G672">G659-H659</f>
        <v>653</v>
      </c>
      <c r="H660" s="160">
        <f t="shared" si="43"/>
        <v>0</v>
      </c>
      <c r="I660" s="160">
        <v>0</v>
      </c>
      <c r="J660" s="160">
        <v>0</v>
      </c>
      <c r="K660" s="160">
        <v>0</v>
      </c>
      <c r="L660" s="160">
        <v>0</v>
      </c>
    </row>
    <row r="661" spans="1:12" ht="15" customHeight="1">
      <c r="A661" s="98"/>
      <c r="B661" s="30" t="s">
        <v>668</v>
      </c>
      <c r="C661" s="54"/>
      <c r="D661" s="54"/>
      <c r="E661" s="162"/>
      <c r="F661" s="162"/>
      <c r="G661" s="163">
        <f t="shared" si="47"/>
        <v>653</v>
      </c>
      <c r="H661" s="160">
        <f t="shared" si="43"/>
        <v>653</v>
      </c>
      <c r="I661" s="160">
        <v>0</v>
      </c>
      <c r="J661" s="160">
        <v>0</v>
      </c>
      <c r="K661" s="160">
        <v>653</v>
      </c>
      <c r="L661" s="160">
        <v>0</v>
      </c>
    </row>
    <row r="662" spans="1:12" ht="15" customHeight="1">
      <c r="A662" s="98"/>
      <c r="B662" s="30" t="s">
        <v>669</v>
      </c>
      <c r="C662" s="54"/>
      <c r="D662" s="54"/>
      <c r="E662" s="162"/>
      <c r="F662" s="162"/>
      <c r="G662" s="163">
        <f t="shared" si="47"/>
        <v>0</v>
      </c>
      <c r="H662" s="160">
        <f t="shared" si="43"/>
        <v>0</v>
      </c>
      <c r="I662" s="160">
        <v>0</v>
      </c>
      <c r="J662" s="160">
        <v>0</v>
      </c>
      <c r="K662" s="160">
        <v>0</v>
      </c>
      <c r="L662" s="160">
        <v>0</v>
      </c>
    </row>
    <row r="663" spans="1:12" ht="15" customHeight="1">
      <c r="A663" s="98"/>
      <c r="B663" s="30" t="s">
        <v>670</v>
      </c>
      <c r="C663" s="54"/>
      <c r="D663" s="54"/>
      <c r="E663" s="162"/>
      <c r="F663" s="162"/>
      <c r="G663" s="163">
        <f t="shared" si="47"/>
        <v>0</v>
      </c>
      <c r="H663" s="160">
        <f t="shared" si="43"/>
        <v>0</v>
      </c>
      <c r="I663" s="160">
        <v>0</v>
      </c>
      <c r="J663" s="160">
        <v>0</v>
      </c>
      <c r="K663" s="160">
        <v>0</v>
      </c>
      <c r="L663" s="160">
        <v>0</v>
      </c>
    </row>
    <row r="664" spans="1:12" ht="15" customHeight="1">
      <c r="A664" s="98"/>
      <c r="B664" s="30" t="s">
        <v>671</v>
      </c>
      <c r="C664" s="54"/>
      <c r="D664" s="54"/>
      <c r="E664" s="162"/>
      <c r="F664" s="162"/>
      <c r="G664" s="163">
        <f t="shared" si="47"/>
        <v>0</v>
      </c>
      <c r="H664" s="160">
        <f t="shared" si="43"/>
        <v>0</v>
      </c>
      <c r="I664" s="160">
        <v>0</v>
      </c>
      <c r="J664" s="160">
        <v>0</v>
      </c>
      <c r="K664" s="160">
        <v>0</v>
      </c>
      <c r="L664" s="160">
        <v>0</v>
      </c>
    </row>
    <row r="665" spans="1:12" ht="15" customHeight="1">
      <c r="A665" s="98"/>
      <c r="B665" s="30" t="s">
        <v>672</v>
      </c>
      <c r="C665" s="41"/>
      <c r="D665" s="54"/>
      <c r="E665" s="162"/>
      <c r="F665" s="162"/>
      <c r="G665" s="163">
        <f t="shared" si="47"/>
        <v>0</v>
      </c>
      <c r="H665" s="160">
        <f t="shared" si="43"/>
        <v>0</v>
      </c>
      <c r="I665" s="160">
        <v>0</v>
      </c>
      <c r="J665" s="160">
        <v>0</v>
      </c>
      <c r="K665" s="160">
        <v>0</v>
      </c>
      <c r="L665" s="160">
        <v>0</v>
      </c>
    </row>
    <row r="666" spans="1:12" ht="15" customHeight="1">
      <c r="A666" s="98"/>
      <c r="B666" s="30" t="s">
        <v>673</v>
      </c>
      <c r="C666" s="41"/>
      <c r="D666" s="54"/>
      <c r="E666" s="162"/>
      <c r="F666" s="162"/>
      <c r="G666" s="163">
        <f t="shared" si="47"/>
        <v>0</v>
      </c>
      <c r="H666" s="160">
        <f t="shared" si="43"/>
        <v>0</v>
      </c>
      <c r="I666" s="160">
        <v>0</v>
      </c>
      <c r="J666" s="160">
        <v>0</v>
      </c>
      <c r="K666" s="160">
        <v>0</v>
      </c>
      <c r="L666" s="160">
        <v>0</v>
      </c>
    </row>
    <row r="667" spans="1:12" ht="15" customHeight="1">
      <c r="A667" s="98"/>
      <c r="B667" s="30" t="s">
        <v>674</v>
      </c>
      <c r="C667" s="41"/>
      <c r="D667" s="54"/>
      <c r="E667" s="162"/>
      <c r="F667" s="162"/>
      <c r="G667" s="163">
        <f t="shared" si="47"/>
        <v>0</v>
      </c>
      <c r="H667" s="160">
        <f t="shared" si="43"/>
        <v>0</v>
      </c>
      <c r="I667" s="160">
        <v>0</v>
      </c>
      <c r="J667" s="160">
        <v>0</v>
      </c>
      <c r="K667" s="160">
        <v>0</v>
      </c>
      <c r="L667" s="160">
        <v>0</v>
      </c>
    </row>
    <row r="668" spans="1:12" ht="15" customHeight="1">
      <c r="A668" s="98"/>
      <c r="B668" s="30" t="s">
        <v>675</v>
      </c>
      <c r="C668" s="41"/>
      <c r="D668" s="54"/>
      <c r="E668" s="162"/>
      <c r="F668" s="162"/>
      <c r="G668" s="163">
        <f t="shared" si="47"/>
        <v>0</v>
      </c>
      <c r="H668" s="160">
        <f>I668+J668+K668+L668</f>
        <v>0</v>
      </c>
      <c r="I668" s="160">
        <v>0</v>
      </c>
      <c r="J668" s="160">
        <v>0</v>
      </c>
      <c r="K668" s="160">
        <v>0</v>
      </c>
      <c r="L668" s="160">
        <v>0</v>
      </c>
    </row>
    <row r="669" spans="1:12" ht="15" customHeight="1">
      <c r="A669" s="98"/>
      <c r="B669" s="30" t="s">
        <v>676</v>
      </c>
      <c r="C669" s="41"/>
      <c r="D669" s="54"/>
      <c r="E669" s="162"/>
      <c r="F669" s="162"/>
      <c r="G669" s="163">
        <f t="shared" si="47"/>
        <v>0</v>
      </c>
      <c r="H669" s="160">
        <f>I669+J669+K669+L669</f>
        <v>0</v>
      </c>
      <c r="I669" s="160"/>
      <c r="J669" s="160"/>
      <c r="K669" s="160"/>
      <c r="L669" s="160"/>
    </row>
    <row r="670" spans="1:12" ht="15" customHeight="1">
      <c r="A670" s="98"/>
      <c r="B670" s="30" t="s">
        <v>677</v>
      </c>
      <c r="C670" s="41"/>
      <c r="D670" s="54"/>
      <c r="E670" s="162"/>
      <c r="F670" s="162"/>
      <c r="G670" s="163">
        <f t="shared" si="47"/>
        <v>0</v>
      </c>
      <c r="H670" s="160">
        <f>I670+J670+K670+L670</f>
        <v>0</v>
      </c>
      <c r="I670" s="160">
        <v>0</v>
      </c>
      <c r="J670" s="160">
        <v>0</v>
      </c>
      <c r="K670" s="160">
        <v>0</v>
      </c>
      <c r="L670" s="160">
        <v>0</v>
      </c>
    </row>
    <row r="671" spans="1:12" ht="15" customHeight="1">
      <c r="A671" s="98"/>
      <c r="B671" s="30" t="s">
        <v>678</v>
      </c>
      <c r="C671" s="41"/>
      <c r="D671" s="54"/>
      <c r="E671" s="162"/>
      <c r="F671" s="162"/>
      <c r="G671" s="163">
        <f t="shared" si="47"/>
        <v>0</v>
      </c>
      <c r="H671" s="160">
        <f>I671+J671+K671+L671</f>
        <v>0</v>
      </c>
      <c r="I671" s="160"/>
      <c r="J671" s="160"/>
      <c r="K671" s="160"/>
      <c r="L671" s="160"/>
    </row>
    <row r="672" spans="1:12" ht="15" customHeight="1">
      <c r="A672" s="98"/>
      <c r="B672" s="30" t="s">
        <v>679</v>
      </c>
      <c r="C672" s="41"/>
      <c r="D672" s="54"/>
      <c r="E672" s="162"/>
      <c r="F672" s="162"/>
      <c r="G672" s="163">
        <f t="shared" si="47"/>
        <v>0</v>
      </c>
      <c r="H672" s="160">
        <f>I672+J672+K672+L672</f>
        <v>0</v>
      </c>
      <c r="I672" s="160"/>
      <c r="J672" s="160"/>
      <c r="K672" s="160"/>
      <c r="L672" s="160"/>
    </row>
    <row r="673" spans="1:12" ht="18.75" customHeight="1">
      <c r="A673" s="81" t="s">
        <v>390</v>
      </c>
      <c r="B673" s="64" t="s">
        <v>680</v>
      </c>
      <c r="C673" s="169"/>
      <c r="D673" s="169"/>
      <c r="E673" s="174"/>
      <c r="F673" s="174"/>
      <c r="G673" s="175"/>
      <c r="H673" s="174"/>
      <c r="I673" s="160">
        <f>SUM(I674:I687)</f>
        <v>0</v>
      </c>
      <c r="J673" s="160">
        <f>SUM(J674:J687)</f>
        <v>0</v>
      </c>
      <c r="K673" s="160">
        <f>SUM(K674:K687)</f>
        <v>0</v>
      </c>
      <c r="L673" s="160">
        <f>SUM(L674:L687)</f>
        <v>0</v>
      </c>
    </row>
    <row r="674" spans="1:12" ht="15" customHeight="1" hidden="1">
      <c r="A674" s="98"/>
      <c r="B674" s="30" t="s">
        <v>666</v>
      </c>
      <c r="C674" s="170"/>
      <c r="D674" s="170"/>
      <c r="E674" s="176"/>
      <c r="F674" s="176"/>
      <c r="G674" s="177"/>
      <c r="H674" s="178"/>
      <c r="I674" s="178"/>
      <c r="J674" s="178"/>
      <c r="K674" s="178"/>
      <c r="L674" s="178"/>
    </row>
    <row r="675" spans="1:12" ht="15" customHeight="1" hidden="1">
      <c r="A675" s="98"/>
      <c r="B675" s="30" t="s">
        <v>667</v>
      </c>
      <c r="C675" s="170"/>
      <c r="D675" s="170"/>
      <c r="E675" s="176"/>
      <c r="F675" s="176"/>
      <c r="G675" s="177"/>
      <c r="H675" s="178"/>
      <c r="I675" s="178"/>
      <c r="J675" s="178"/>
      <c r="K675" s="178"/>
      <c r="L675" s="178"/>
    </row>
    <row r="676" spans="1:12" ht="15" customHeight="1" hidden="1">
      <c r="A676" s="98"/>
      <c r="B676" s="30" t="s">
        <v>668</v>
      </c>
      <c r="C676" s="170"/>
      <c r="D676" s="170"/>
      <c r="E676" s="176"/>
      <c r="F676" s="176"/>
      <c r="G676" s="177"/>
      <c r="H676" s="178"/>
      <c r="I676" s="178"/>
      <c r="J676" s="178"/>
      <c r="K676" s="178"/>
      <c r="L676" s="178"/>
    </row>
    <row r="677" spans="1:12" ht="15" customHeight="1" hidden="1">
      <c r="A677" s="98"/>
      <c r="B677" s="30" t="s">
        <v>669</v>
      </c>
      <c r="C677" s="170"/>
      <c r="D677" s="170"/>
      <c r="E677" s="176"/>
      <c r="F677" s="176"/>
      <c r="G677" s="177"/>
      <c r="H677" s="178"/>
      <c r="I677" s="178"/>
      <c r="J677" s="178"/>
      <c r="K677" s="178"/>
      <c r="L677" s="178"/>
    </row>
    <row r="678" spans="1:12" ht="15" customHeight="1" hidden="1">
      <c r="A678" s="98"/>
      <c r="B678" s="30" t="s">
        <v>670</v>
      </c>
      <c r="C678" s="170"/>
      <c r="D678" s="170"/>
      <c r="E678" s="176"/>
      <c r="F678" s="176"/>
      <c r="G678" s="177"/>
      <c r="H678" s="178"/>
      <c r="I678" s="178"/>
      <c r="J678" s="178"/>
      <c r="K678" s="178"/>
      <c r="L678" s="178"/>
    </row>
    <row r="679" spans="1:12" ht="15" customHeight="1" hidden="1">
      <c r="A679" s="98"/>
      <c r="B679" s="30" t="s">
        <v>671</v>
      </c>
      <c r="C679" s="170"/>
      <c r="D679" s="170"/>
      <c r="E679" s="176"/>
      <c r="F679" s="176"/>
      <c r="G679" s="177"/>
      <c r="H679" s="178"/>
      <c r="I679" s="178"/>
      <c r="J679" s="178"/>
      <c r="K679" s="178"/>
      <c r="L679" s="178"/>
    </row>
    <row r="680" spans="1:12" ht="15" customHeight="1" hidden="1">
      <c r="A680" s="98"/>
      <c r="B680" s="30" t="s">
        <v>672</v>
      </c>
      <c r="C680" s="171"/>
      <c r="D680" s="170"/>
      <c r="E680" s="176"/>
      <c r="F680" s="176"/>
      <c r="G680" s="177"/>
      <c r="H680" s="178"/>
      <c r="I680" s="178"/>
      <c r="J680" s="178"/>
      <c r="K680" s="178"/>
      <c r="L680" s="178"/>
    </row>
    <row r="681" spans="1:12" ht="15" customHeight="1" hidden="1">
      <c r="A681" s="98"/>
      <c r="B681" s="30" t="s">
        <v>673</v>
      </c>
      <c r="C681" s="171"/>
      <c r="D681" s="170"/>
      <c r="E681" s="176"/>
      <c r="F681" s="176"/>
      <c r="G681" s="177"/>
      <c r="H681" s="178"/>
      <c r="I681" s="178"/>
      <c r="J681" s="178"/>
      <c r="K681" s="178"/>
      <c r="L681" s="178"/>
    </row>
    <row r="682" spans="1:12" ht="15" customHeight="1" hidden="1">
      <c r="A682" s="98"/>
      <c r="B682" s="30" t="s">
        <v>674</v>
      </c>
      <c r="C682" s="171"/>
      <c r="D682" s="170"/>
      <c r="E682" s="176"/>
      <c r="F682" s="176"/>
      <c r="G682" s="177"/>
      <c r="H682" s="178"/>
      <c r="I682" s="178"/>
      <c r="J682" s="178"/>
      <c r="K682" s="178"/>
      <c r="L682" s="178"/>
    </row>
    <row r="683" spans="1:12" ht="15" customHeight="1" hidden="1">
      <c r="A683" s="98"/>
      <c r="B683" s="30" t="s">
        <v>675</v>
      </c>
      <c r="C683" s="41"/>
      <c r="D683" s="54"/>
      <c r="E683" s="162"/>
      <c r="F683" s="162"/>
      <c r="G683" s="163">
        <f>G682-H682</f>
        <v>0</v>
      </c>
      <c r="H683" s="160">
        <f>I683+J683+K683+L683</f>
        <v>0</v>
      </c>
      <c r="I683" s="160">
        <v>0</v>
      </c>
      <c r="J683" s="160">
        <v>0</v>
      </c>
      <c r="K683" s="160">
        <v>0</v>
      </c>
      <c r="L683" s="160">
        <v>0</v>
      </c>
    </row>
    <row r="684" spans="1:12" ht="15" customHeight="1" hidden="1">
      <c r="A684" s="98"/>
      <c r="B684" s="30" t="s">
        <v>676</v>
      </c>
      <c r="C684" s="41"/>
      <c r="D684" s="54"/>
      <c r="E684" s="162"/>
      <c r="F684" s="162"/>
      <c r="G684" s="163">
        <f>G683-H683</f>
        <v>0</v>
      </c>
      <c r="H684" s="160">
        <f>I684+J684+K684+L684</f>
        <v>0</v>
      </c>
      <c r="I684" s="160"/>
      <c r="J684" s="160"/>
      <c r="K684" s="160"/>
      <c r="L684" s="160"/>
    </row>
    <row r="685" spans="1:12" ht="15" customHeight="1" hidden="1">
      <c r="A685" s="98"/>
      <c r="B685" s="30" t="s">
        <v>677</v>
      </c>
      <c r="C685" s="41"/>
      <c r="D685" s="54"/>
      <c r="E685" s="162"/>
      <c r="F685" s="162"/>
      <c r="G685" s="163">
        <f>G684-H684</f>
        <v>0</v>
      </c>
      <c r="H685" s="160">
        <f>I685+J685+K685+L685</f>
        <v>0</v>
      </c>
      <c r="I685" s="160">
        <v>0</v>
      </c>
      <c r="J685" s="160">
        <v>0</v>
      </c>
      <c r="K685" s="160">
        <v>0</v>
      </c>
      <c r="L685" s="160">
        <v>0</v>
      </c>
    </row>
    <row r="686" spans="1:12" ht="15" customHeight="1" hidden="1">
      <c r="A686" s="98"/>
      <c r="B686" s="30" t="s">
        <v>678</v>
      </c>
      <c r="C686" s="41"/>
      <c r="D686" s="54"/>
      <c r="E686" s="162"/>
      <c r="F686" s="162"/>
      <c r="G686" s="163">
        <f>G685-H685</f>
        <v>0</v>
      </c>
      <c r="H686" s="160">
        <f>I686+J686+K686+L686</f>
        <v>0</v>
      </c>
      <c r="I686" s="160"/>
      <c r="J686" s="160"/>
      <c r="K686" s="160"/>
      <c r="L686" s="160"/>
    </row>
    <row r="687" spans="1:12" ht="15" customHeight="1" hidden="1">
      <c r="A687" s="98"/>
      <c r="B687" s="30" t="s">
        <v>679</v>
      </c>
      <c r="C687" s="41"/>
      <c r="D687" s="54"/>
      <c r="E687" s="162"/>
      <c r="F687" s="162"/>
      <c r="G687" s="163">
        <f>G686-H686</f>
        <v>0</v>
      </c>
      <c r="H687" s="160">
        <f>I687+J687+K687+L687</f>
        <v>0</v>
      </c>
      <c r="I687" s="160"/>
      <c r="J687" s="160"/>
      <c r="K687" s="160"/>
      <c r="L687" s="160"/>
    </row>
    <row r="688" spans="1:12" ht="33" customHeight="1">
      <c r="A688" s="81" t="s">
        <v>391</v>
      </c>
      <c r="B688" s="26" t="s">
        <v>392</v>
      </c>
      <c r="C688" s="55" t="s">
        <v>512</v>
      </c>
      <c r="D688" s="55" t="s">
        <v>699</v>
      </c>
      <c r="E688" s="160">
        <v>14231.3</v>
      </c>
      <c r="F688" s="160"/>
      <c r="G688" s="161"/>
      <c r="H688" s="160">
        <f t="shared" si="43"/>
        <v>22919.6</v>
      </c>
      <c r="I688" s="160">
        <f>SUM(I689:I702)</f>
        <v>632</v>
      </c>
      <c r="J688" s="160">
        <f>SUM(J689:J702)</f>
        <v>0</v>
      </c>
      <c r="K688" s="160">
        <f>SUM(K689:K702)</f>
        <v>7128.699999999999</v>
      </c>
      <c r="L688" s="160">
        <f>SUM(L689:L702)</f>
        <v>15158.9</v>
      </c>
    </row>
    <row r="689" spans="1:12" ht="15" customHeight="1">
      <c r="A689" s="98"/>
      <c r="B689" s="30" t="s">
        <v>666</v>
      </c>
      <c r="C689" s="54"/>
      <c r="D689" s="54"/>
      <c r="E689" s="162"/>
      <c r="F689" s="160">
        <v>14231.3</v>
      </c>
      <c r="G689" s="161">
        <v>22919.6</v>
      </c>
      <c r="H689" s="160">
        <f t="shared" si="43"/>
        <v>632</v>
      </c>
      <c r="I689" s="160">
        <f>+'Прил 3(сформированное)'!D2894</f>
        <v>632</v>
      </c>
      <c r="J689" s="160">
        <f>+'Прил 3(сформированное)'!E2894</f>
        <v>0</v>
      </c>
      <c r="K689" s="160">
        <f>+'Прил 3(сформированное)'!F2894</f>
        <v>0</v>
      </c>
      <c r="L689" s="160">
        <f>+'Прил 3(сформированное)'!G2894</f>
        <v>0</v>
      </c>
    </row>
    <row r="690" spans="1:12" ht="15" customHeight="1">
      <c r="A690" s="98"/>
      <c r="B690" s="30" t="s">
        <v>667</v>
      </c>
      <c r="C690" s="54"/>
      <c r="D690" s="54"/>
      <c r="E690" s="162"/>
      <c r="F690" s="162"/>
      <c r="G690" s="163">
        <f>G689-H689</f>
        <v>22287.6</v>
      </c>
      <c r="H690" s="160">
        <f t="shared" si="43"/>
        <v>0</v>
      </c>
      <c r="I690" s="160">
        <f>+'Прил 3(сформированное)'!D2895</f>
        <v>0</v>
      </c>
      <c r="J690" s="160">
        <f>+'Прил 3(сформированное)'!E2895</f>
        <v>0</v>
      </c>
      <c r="K690" s="160">
        <f>+'Прил 3(сформированное)'!F2895</f>
        <v>0</v>
      </c>
      <c r="L690" s="160">
        <f>+'Прил 3(сформированное)'!G2895</f>
        <v>0</v>
      </c>
    </row>
    <row r="691" spans="1:12" ht="15" customHeight="1">
      <c r="A691" s="98"/>
      <c r="B691" s="30" t="s">
        <v>668</v>
      </c>
      <c r="C691" s="54"/>
      <c r="D691" s="54"/>
      <c r="E691" s="162"/>
      <c r="F691" s="162"/>
      <c r="G691" s="163">
        <f aca="true" t="shared" si="48" ref="G691:G702">G690-H690</f>
        <v>22287.6</v>
      </c>
      <c r="H691" s="160">
        <f t="shared" si="43"/>
        <v>821.1</v>
      </c>
      <c r="I691" s="160">
        <f>+'Прил 3(сформированное)'!D2896</f>
        <v>0</v>
      </c>
      <c r="J691" s="160">
        <f>+'Прил 3(сформированное)'!E2896</f>
        <v>0</v>
      </c>
      <c r="K691" s="160">
        <f>+'Прил 3(сформированное)'!F2896</f>
        <v>821.1</v>
      </c>
      <c r="L691" s="160">
        <f>+'Прил 3(сформированное)'!G2896</f>
        <v>0</v>
      </c>
    </row>
    <row r="692" spans="1:12" ht="15" customHeight="1">
      <c r="A692" s="98"/>
      <c r="B692" s="30" t="s">
        <v>669</v>
      </c>
      <c r="C692" s="54"/>
      <c r="D692" s="54"/>
      <c r="E692" s="162"/>
      <c r="F692" s="162"/>
      <c r="G692" s="163">
        <f t="shared" si="48"/>
        <v>21466.5</v>
      </c>
      <c r="H692" s="160">
        <f t="shared" si="43"/>
        <v>2771.1</v>
      </c>
      <c r="I692" s="160">
        <f>+'Прил 3(сформированное)'!D2897</f>
        <v>0</v>
      </c>
      <c r="J692" s="160">
        <f>+'Прил 3(сформированное)'!E2897</f>
        <v>0</v>
      </c>
      <c r="K692" s="160">
        <f>+'Прил 3(сформированное)'!F2897</f>
        <v>2771.1</v>
      </c>
      <c r="L692" s="160">
        <f>+'Прил 3(сформированное)'!G2897</f>
        <v>0</v>
      </c>
    </row>
    <row r="693" spans="1:12" ht="15" customHeight="1">
      <c r="A693" s="98"/>
      <c r="B693" s="30" t="s">
        <v>670</v>
      </c>
      <c r="C693" s="54"/>
      <c r="D693" s="54"/>
      <c r="E693" s="162"/>
      <c r="F693" s="162"/>
      <c r="G693" s="163">
        <f t="shared" si="48"/>
        <v>18695.4</v>
      </c>
      <c r="H693" s="160">
        <f t="shared" si="43"/>
        <v>517.4</v>
      </c>
      <c r="I693" s="160">
        <f>+'Прил 3(сформированное)'!D2898</f>
        <v>0</v>
      </c>
      <c r="J693" s="160">
        <f>+'Прил 3(сформированное)'!E2898</f>
        <v>0</v>
      </c>
      <c r="K693" s="160">
        <f>+'Прил 3(сформированное)'!F2898</f>
        <v>517.4</v>
      </c>
      <c r="L693" s="160">
        <f>+'Прил 3(сформированное)'!G2898</f>
        <v>0</v>
      </c>
    </row>
    <row r="694" spans="1:12" ht="15" customHeight="1">
      <c r="A694" s="98"/>
      <c r="B694" s="30" t="s">
        <v>671</v>
      </c>
      <c r="C694" s="54"/>
      <c r="D694" s="54"/>
      <c r="E694" s="162"/>
      <c r="F694" s="162"/>
      <c r="G694" s="163">
        <f t="shared" si="48"/>
        <v>18178</v>
      </c>
      <c r="H694" s="160">
        <f t="shared" si="43"/>
        <v>0</v>
      </c>
      <c r="I694" s="160">
        <f>+'Прил 3(сформированное)'!D2899</f>
        <v>0</v>
      </c>
      <c r="J694" s="160">
        <f>+'Прил 3(сформированное)'!E2899</f>
        <v>0</v>
      </c>
      <c r="K694" s="160">
        <f>+'Прил 3(сформированное)'!F2899</f>
        <v>0</v>
      </c>
      <c r="L694" s="160">
        <f>+'Прил 3(сформированное)'!G2899</f>
        <v>0</v>
      </c>
    </row>
    <row r="695" spans="1:12" ht="15" customHeight="1">
      <c r="A695" s="98"/>
      <c r="B695" s="30" t="s">
        <v>672</v>
      </c>
      <c r="C695" s="41"/>
      <c r="D695" s="54"/>
      <c r="E695" s="162"/>
      <c r="F695" s="162"/>
      <c r="G695" s="163">
        <f t="shared" si="48"/>
        <v>18178</v>
      </c>
      <c r="H695" s="160">
        <f t="shared" si="43"/>
        <v>0</v>
      </c>
      <c r="I695" s="160">
        <f>+'Прил 3(сформированное)'!D2900</f>
        <v>0</v>
      </c>
      <c r="J695" s="160">
        <f>+'Прил 3(сформированное)'!E2900</f>
        <v>0</v>
      </c>
      <c r="K695" s="160">
        <f>+'Прил 3(сформированное)'!F2900</f>
        <v>0</v>
      </c>
      <c r="L695" s="160">
        <f>+'Прил 3(сформированное)'!G2900</f>
        <v>0</v>
      </c>
    </row>
    <row r="696" spans="1:12" ht="15" customHeight="1">
      <c r="A696" s="98"/>
      <c r="B696" s="30" t="s">
        <v>673</v>
      </c>
      <c r="C696" s="41"/>
      <c r="D696" s="54"/>
      <c r="E696" s="162"/>
      <c r="F696" s="162"/>
      <c r="G696" s="163">
        <f t="shared" si="48"/>
        <v>18178</v>
      </c>
      <c r="H696" s="160">
        <f t="shared" si="43"/>
        <v>0</v>
      </c>
      <c r="I696" s="160">
        <f>+'Прил 3(сформированное)'!D2901</f>
        <v>0</v>
      </c>
      <c r="J696" s="160">
        <f>+'Прил 3(сформированное)'!E2901</f>
        <v>0</v>
      </c>
      <c r="K696" s="160">
        <f>+'Прил 3(сформированное)'!F2901</f>
        <v>0</v>
      </c>
      <c r="L696" s="160">
        <f>+'Прил 3(сформированное)'!G2901</f>
        <v>0</v>
      </c>
    </row>
    <row r="697" spans="1:12" ht="15" customHeight="1">
      <c r="A697" s="98"/>
      <c r="B697" s="30" t="s">
        <v>674</v>
      </c>
      <c r="C697" s="41"/>
      <c r="D697" s="54"/>
      <c r="E697" s="162"/>
      <c r="F697" s="162"/>
      <c r="G697" s="163">
        <f t="shared" si="48"/>
        <v>18178</v>
      </c>
      <c r="H697" s="160">
        <f t="shared" si="43"/>
        <v>0</v>
      </c>
      <c r="I697" s="160">
        <f>+'Прил 3(сформированное)'!D2902</f>
        <v>0</v>
      </c>
      <c r="J697" s="160">
        <f>+'Прил 3(сформированное)'!E2902</f>
        <v>0</v>
      </c>
      <c r="K697" s="160">
        <f>+'Прил 3(сформированное)'!F2902</f>
        <v>0</v>
      </c>
      <c r="L697" s="160">
        <f>+'Прил 3(сформированное)'!G2902</f>
        <v>0</v>
      </c>
    </row>
    <row r="698" spans="1:12" ht="15" customHeight="1">
      <c r="A698" s="98"/>
      <c r="B698" s="30" t="s">
        <v>675</v>
      </c>
      <c r="C698" s="41"/>
      <c r="D698" s="54"/>
      <c r="E698" s="162"/>
      <c r="F698" s="162"/>
      <c r="G698" s="163">
        <f t="shared" si="48"/>
        <v>18178</v>
      </c>
      <c r="H698" s="160">
        <f t="shared" si="43"/>
        <v>7486.4</v>
      </c>
      <c r="I698" s="160">
        <f>+'Прил 3(сформированное)'!D2903</f>
        <v>0</v>
      </c>
      <c r="J698" s="160">
        <f>+'Прил 3(сформированное)'!E2903</f>
        <v>0</v>
      </c>
      <c r="K698" s="160">
        <f>+'Прил 3(сформированное)'!F2903</f>
        <v>0</v>
      </c>
      <c r="L698" s="160">
        <f>+'Прил 3(сформированное)'!G2903</f>
        <v>7486.4</v>
      </c>
    </row>
    <row r="699" spans="1:12" ht="15" customHeight="1">
      <c r="A699" s="98"/>
      <c r="B699" s="30" t="s">
        <v>676</v>
      </c>
      <c r="C699" s="41"/>
      <c r="D699" s="54"/>
      <c r="E699" s="162"/>
      <c r="F699" s="162"/>
      <c r="G699" s="163">
        <f t="shared" si="48"/>
        <v>10691.6</v>
      </c>
      <c r="H699" s="160">
        <f t="shared" si="43"/>
        <v>7672.5</v>
      </c>
      <c r="I699" s="160">
        <f>+'Прил 3(сформированное)'!D2904</f>
        <v>0</v>
      </c>
      <c r="J699" s="160">
        <f>+'Прил 3(сформированное)'!E2904</f>
        <v>0</v>
      </c>
      <c r="K699" s="160">
        <f>+'Прил 3(сформированное)'!F2904</f>
        <v>0</v>
      </c>
      <c r="L699" s="160">
        <f>+'Прил 3(сформированное)'!G2904</f>
        <v>7672.5</v>
      </c>
    </row>
    <row r="700" spans="1:12" ht="15" customHeight="1">
      <c r="A700" s="98"/>
      <c r="B700" s="30" t="s">
        <v>677</v>
      </c>
      <c r="C700" s="41"/>
      <c r="D700" s="54"/>
      <c r="E700" s="162"/>
      <c r="F700" s="162"/>
      <c r="G700" s="163">
        <f t="shared" si="48"/>
        <v>3019.1000000000004</v>
      </c>
      <c r="H700" s="160">
        <f t="shared" si="43"/>
        <v>3019.1</v>
      </c>
      <c r="I700" s="160">
        <f>+'Прил 3(сформированное)'!D2905</f>
        <v>0</v>
      </c>
      <c r="J700" s="160">
        <f>+'Прил 3(сформированное)'!E2905</f>
        <v>0</v>
      </c>
      <c r="K700" s="160">
        <f>+'Прил 3(сформированное)'!F2905</f>
        <v>3019.1</v>
      </c>
      <c r="L700" s="160">
        <f>+'Прил 3(сформированное)'!G2905</f>
        <v>0</v>
      </c>
    </row>
    <row r="701" spans="1:12" ht="15" customHeight="1">
      <c r="A701" s="98"/>
      <c r="B701" s="30" t="s">
        <v>678</v>
      </c>
      <c r="C701" s="41"/>
      <c r="D701" s="54"/>
      <c r="E701" s="162"/>
      <c r="F701" s="162"/>
      <c r="G701" s="163">
        <f t="shared" si="48"/>
        <v>0</v>
      </c>
      <c r="H701" s="160">
        <f t="shared" si="43"/>
        <v>0</v>
      </c>
      <c r="I701" s="160">
        <f>+'Прил 3(сформированное)'!D2906</f>
        <v>0</v>
      </c>
      <c r="J701" s="160">
        <f>+'Прил 3(сформированное)'!E2906</f>
        <v>0</v>
      </c>
      <c r="K701" s="160">
        <f>+'Прил 3(сформированное)'!F2906</f>
        <v>0</v>
      </c>
      <c r="L701" s="160">
        <f>+'Прил 3(сформированное)'!G2906</f>
        <v>0</v>
      </c>
    </row>
    <row r="702" spans="1:12" ht="15" customHeight="1">
      <c r="A702" s="98"/>
      <c r="B702" s="30" t="s">
        <v>679</v>
      </c>
      <c r="C702" s="41"/>
      <c r="D702" s="54"/>
      <c r="E702" s="162"/>
      <c r="F702" s="162"/>
      <c r="G702" s="163">
        <f t="shared" si="48"/>
        <v>0</v>
      </c>
      <c r="H702" s="160">
        <f t="shared" si="43"/>
        <v>0</v>
      </c>
      <c r="I702" s="160">
        <f>+'Прил 3(сформированное)'!D2907</f>
        <v>0</v>
      </c>
      <c r="J702" s="160">
        <f>+'Прил 3(сформированное)'!E2907</f>
        <v>0</v>
      </c>
      <c r="K702" s="160">
        <f>+'Прил 3(сформированное)'!F2907</f>
        <v>0</v>
      </c>
      <c r="L702" s="160">
        <f>+'Прил 3(сформированное)'!G2907</f>
        <v>0</v>
      </c>
    </row>
    <row r="703" spans="1:12" ht="33.75" customHeight="1">
      <c r="A703" s="81" t="s">
        <v>393</v>
      </c>
      <c r="B703" s="26" t="s">
        <v>46</v>
      </c>
      <c r="C703" s="55" t="s">
        <v>513</v>
      </c>
      <c r="D703" s="55" t="s">
        <v>696</v>
      </c>
      <c r="E703" s="160">
        <v>36029.8</v>
      </c>
      <c r="F703" s="160"/>
      <c r="G703" s="161"/>
      <c r="H703" s="160">
        <f t="shared" si="43"/>
        <v>240763.9</v>
      </c>
      <c r="I703" s="160">
        <f>SUM(I704:I717)</f>
        <v>15097.5</v>
      </c>
      <c r="J703" s="160">
        <f>SUM(J704:J717)</f>
        <v>0</v>
      </c>
      <c r="K703" s="160">
        <f>SUM(K704:K717)</f>
        <v>775.9000000000001</v>
      </c>
      <c r="L703" s="160">
        <f>SUM(L704:L717)</f>
        <v>224890.5</v>
      </c>
    </row>
    <row r="704" spans="1:12" ht="15" customHeight="1">
      <c r="A704" s="98"/>
      <c r="B704" s="30" t="s">
        <v>666</v>
      </c>
      <c r="C704" s="54"/>
      <c r="D704" s="54"/>
      <c r="E704" s="162"/>
      <c r="F704" s="162">
        <v>36029.8</v>
      </c>
      <c r="G704" s="161">
        <v>240763.9</v>
      </c>
      <c r="H704" s="160">
        <f t="shared" si="43"/>
        <v>201.7</v>
      </c>
      <c r="I704" s="160">
        <f>+'Прил 3(сформированное)'!D2909</f>
        <v>0</v>
      </c>
      <c r="J704" s="160">
        <f>+'Прил 3(сформированное)'!E2909</f>
        <v>0</v>
      </c>
      <c r="K704" s="160">
        <f>+'Прил 3(сформированное)'!F2909</f>
        <v>201.7</v>
      </c>
      <c r="L704" s="160">
        <f>+'Прил 3(сформированное)'!G2909</f>
        <v>0</v>
      </c>
    </row>
    <row r="705" spans="1:12" ht="15" customHeight="1">
      <c r="A705" s="98"/>
      <c r="B705" s="30" t="s">
        <v>667</v>
      </c>
      <c r="C705" s="54"/>
      <c r="D705" s="54"/>
      <c r="E705" s="162"/>
      <c r="F705" s="162"/>
      <c r="G705" s="163">
        <f>G704-H704</f>
        <v>240562.19999999998</v>
      </c>
      <c r="H705" s="160">
        <f t="shared" si="43"/>
        <v>15097.5</v>
      </c>
      <c r="I705" s="160">
        <f>+'Прил 3(сформированное)'!D2910</f>
        <v>15097.5</v>
      </c>
      <c r="J705" s="160">
        <f>+'Прил 3(сформированное)'!E2910</f>
        <v>0</v>
      </c>
      <c r="K705" s="160">
        <f>+'Прил 3(сформированное)'!F2910</f>
        <v>0</v>
      </c>
      <c r="L705" s="160">
        <f>+'Прил 3(сформированное)'!G2910</f>
        <v>0</v>
      </c>
    </row>
    <row r="706" spans="1:12" ht="15" customHeight="1">
      <c r="A706" s="98"/>
      <c r="B706" s="30" t="s">
        <v>668</v>
      </c>
      <c r="C706" s="54"/>
      <c r="D706" s="54"/>
      <c r="E706" s="162"/>
      <c r="F706" s="162"/>
      <c r="G706" s="163">
        <f aca="true" t="shared" si="49" ref="G706:G717">G705-H705</f>
        <v>225464.69999999998</v>
      </c>
      <c r="H706" s="160">
        <f t="shared" si="43"/>
        <v>574.2</v>
      </c>
      <c r="I706" s="160">
        <f>+'Прил 3(сформированное)'!D2911</f>
        <v>0</v>
      </c>
      <c r="J706" s="160">
        <f>+'Прил 3(сформированное)'!E2911</f>
        <v>0</v>
      </c>
      <c r="K706" s="160">
        <f>+'Прил 3(сформированное)'!F2911</f>
        <v>574.2</v>
      </c>
      <c r="L706" s="160">
        <f>+'Прил 3(сформированное)'!G2911</f>
        <v>0</v>
      </c>
    </row>
    <row r="707" spans="1:12" ht="15" customHeight="1">
      <c r="A707" s="98"/>
      <c r="B707" s="30" t="s">
        <v>669</v>
      </c>
      <c r="C707" s="54"/>
      <c r="D707" s="54"/>
      <c r="E707" s="162"/>
      <c r="F707" s="162"/>
      <c r="G707" s="163">
        <f t="shared" si="49"/>
        <v>224890.49999999997</v>
      </c>
      <c r="H707" s="160">
        <f aca="true" t="shared" si="50" ref="H707:H802">I707+J707+K707+L707</f>
        <v>0</v>
      </c>
      <c r="I707" s="160">
        <f>+'Прил 3(сформированное)'!D2912</f>
        <v>0</v>
      </c>
      <c r="J707" s="160">
        <f>+'Прил 3(сформированное)'!E2912</f>
        <v>0</v>
      </c>
      <c r="K707" s="160">
        <f>+'Прил 3(сформированное)'!F2912</f>
        <v>0</v>
      </c>
      <c r="L707" s="160">
        <f>+'Прил 3(сформированное)'!G2912</f>
        <v>0</v>
      </c>
    </row>
    <row r="708" spans="1:12" ht="15" customHeight="1">
      <c r="A708" s="98"/>
      <c r="B708" s="30" t="s">
        <v>670</v>
      </c>
      <c r="C708" s="54"/>
      <c r="D708" s="54"/>
      <c r="E708" s="162"/>
      <c r="F708" s="162"/>
      <c r="G708" s="163">
        <f t="shared" si="49"/>
        <v>224890.49999999997</v>
      </c>
      <c r="H708" s="160">
        <f t="shared" si="50"/>
        <v>9000</v>
      </c>
      <c r="I708" s="160">
        <f>+'Прил 3(сформированное)'!D2913</f>
        <v>0</v>
      </c>
      <c r="J708" s="160">
        <f>+'Прил 3(сформированное)'!E2913</f>
        <v>0</v>
      </c>
      <c r="K708" s="160">
        <f>+'Прил 3(сформированное)'!F2913</f>
        <v>0</v>
      </c>
      <c r="L708" s="160">
        <f>+'Прил 3(сформированное)'!G2913</f>
        <v>9000</v>
      </c>
    </row>
    <row r="709" spans="1:12" ht="15" customHeight="1">
      <c r="A709" s="98"/>
      <c r="B709" s="30" t="s">
        <v>671</v>
      </c>
      <c r="C709" s="54"/>
      <c r="D709" s="54"/>
      <c r="E709" s="162"/>
      <c r="F709" s="162"/>
      <c r="G709" s="163">
        <f t="shared" si="49"/>
        <v>215890.49999999997</v>
      </c>
      <c r="H709" s="160">
        <f t="shared" si="50"/>
        <v>11728.1</v>
      </c>
      <c r="I709" s="160">
        <f>+'Прил 3(сформированное)'!D2914</f>
        <v>0</v>
      </c>
      <c r="J709" s="160">
        <f>+'Прил 3(сформированное)'!E2914</f>
        <v>0</v>
      </c>
      <c r="K709" s="160">
        <f>+'Прил 3(сформированное)'!F2914</f>
        <v>0</v>
      </c>
      <c r="L709" s="160">
        <f>+'Прил 3(сформированное)'!G2914</f>
        <v>11728.1</v>
      </c>
    </row>
    <row r="710" spans="1:12" ht="15" customHeight="1">
      <c r="A710" s="98"/>
      <c r="B710" s="30" t="s">
        <v>672</v>
      </c>
      <c r="C710" s="41"/>
      <c r="D710" s="54"/>
      <c r="E710" s="162"/>
      <c r="F710" s="162"/>
      <c r="G710" s="163">
        <f t="shared" si="49"/>
        <v>204162.39999999997</v>
      </c>
      <c r="H710" s="160">
        <f t="shared" si="50"/>
        <v>20667.2</v>
      </c>
      <c r="I710" s="160">
        <f>+'Прил 3(сформированное)'!D2915</f>
        <v>0</v>
      </c>
      <c r="J710" s="160">
        <f>+'Прил 3(сформированное)'!E2915</f>
        <v>0</v>
      </c>
      <c r="K710" s="160">
        <f>+'Прил 3(сформированное)'!F2915</f>
        <v>0</v>
      </c>
      <c r="L710" s="160">
        <f>+'Прил 3(сформированное)'!G2915</f>
        <v>20667.2</v>
      </c>
    </row>
    <row r="711" spans="1:12" ht="15" customHeight="1">
      <c r="A711" s="98"/>
      <c r="B711" s="30" t="s">
        <v>673</v>
      </c>
      <c r="C711" s="41"/>
      <c r="D711" s="54"/>
      <c r="E711" s="162"/>
      <c r="F711" s="162"/>
      <c r="G711" s="163">
        <f t="shared" si="49"/>
        <v>183495.19999999995</v>
      </c>
      <c r="H711" s="160">
        <f t="shared" si="50"/>
        <v>24044.4</v>
      </c>
      <c r="I711" s="160">
        <f>+'Прил 3(сформированное)'!D2916</f>
        <v>0</v>
      </c>
      <c r="J711" s="160">
        <f>+'Прил 3(сформированное)'!E2916</f>
        <v>0</v>
      </c>
      <c r="K711" s="160">
        <f>+'Прил 3(сформированное)'!F2916</f>
        <v>0</v>
      </c>
      <c r="L711" s="160">
        <f>+'Прил 3(сформированное)'!G2916</f>
        <v>24044.4</v>
      </c>
    </row>
    <row r="712" spans="1:12" ht="15" customHeight="1">
      <c r="A712" s="98"/>
      <c r="B712" s="30" t="s">
        <v>674</v>
      </c>
      <c r="C712" s="41"/>
      <c r="D712" s="54"/>
      <c r="E712" s="162"/>
      <c r="F712" s="162"/>
      <c r="G712" s="163">
        <f t="shared" si="49"/>
        <v>159450.79999999996</v>
      </c>
      <c r="H712" s="160">
        <f t="shared" si="50"/>
        <v>0</v>
      </c>
      <c r="I712" s="160">
        <f>+'Прил 3(сформированное)'!D2917</f>
        <v>0</v>
      </c>
      <c r="J712" s="160">
        <f>+'Прил 3(сформированное)'!E2917</f>
        <v>0</v>
      </c>
      <c r="K712" s="160">
        <f>+'Прил 3(сформированное)'!F2917</f>
        <v>0</v>
      </c>
      <c r="L712" s="160">
        <f>+'Прил 3(сформированное)'!G2917</f>
        <v>0</v>
      </c>
    </row>
    <row r="713" spans="1:12" ht="15" customHeight="1">
      <c r="A713" s="98"/>
      <c r="B713" s="30" t="s">
        <v>675</v>
      </c>
      <c r="C713" s="41"/>
      <c r="D713" s="54"/>
      <c r="E713" s="162"/>
      <c r="F713" s="162"/>
      <c r="G713" s="163">
        <f t="shared" si="49"/>
        <v>159450.79999999996</v>
      </c>
      <c r="H713" s="160">
        <f t="shared" si="50"/>
        <v>0</v>
      </c>
      <c r="I713" s="160">
        <f>+'Прил 3(сформированное)'!D2918</f>
        <v>0</v>
      </c>
      <c r="J713" s="160">
        <f>+'Прил 3(сформированное)'!E2918</f>
        <v>0</v>
      </c>
      <c r="K713" s="160">
        <f>+'Прил 3(сформированное)'!F2918</f>
        <v>0</v>
      </c>
      <c r="L713" s="160">
        <f>+'Прил 3(сформированное)'!G2918</f>
        <v>0</v>
      </c>
    </row>
    <row r="714" spans="1:12" ht="15" customHeight="1">
      <c r="A714" s="98"/>
      <c r="B714" s="30" t="s">
        <v>676</v>
      </c>
      <c r="C714" s="41"/>
      <c r="D714" s="54"/>
      <c r="E714" s="162"/>
      <c r="F714" s="162"/>
      <c r="G714" s="163">
        <f t="shared" si="49"/>
        <v>159450.79999999996</v>
      </c>
      <c r="H714" s="160">
        <f t="shared" si="50"/>
        <v>10000</v>
      </c>
      <c r="I714" s="160">
        <f>+'Прил 3(сформированное)'!D2919</f>
        <v>0</v>
      </c>
      <c r="J714" s="160">
        <f>+'Прил 3(сформированное)'!E2919</f>
        <v>0</v>
      </c>
      <c r="K714" s="160">
        <f>+'Прил 3(сформированное)'!F2919</f>
        <v>0</v>
      </c>
      <c r="L714" s="160">
        <f>+'Прил 3(сформированное)'!G2919</f>
        <v>10000</v>
      </c>
    </row>
    <row r="715" spans="1:12" ht="15" customHeight="1">
      <c r="A715" s="98"/>
      <c r="B715" s="30" t="s">
        <v>677</v>
      </c>
      <c r="C715" s="41"/>
      <c r="D715" s="54"/>
      <c r="E715" s="162"/>
      <c r="F715" s="162"/>
      <c r="G715" s="163">
        <f t="shared" si="49"/>
        <v>149450.79999999996</v>
      </c>
      <c r="H715" s="160">
        <f t="shared" si="50"/>
        <v>50000</v>
      </c>
      <c r="I715" s="160">
        <f>+'Прил 3(сформированное)'!D2920</f>
        <v>0</v>
      </c>
      <c r="J715" s="160">
        <f>+'Прил 3(сформированное)'!E2920</f>
        <v>0</v>
      </c>
      <c r="K715" s="160">
        <f>+'Прил 3(сформированное)'!F2920</f>
        <v>0</v>
      </c>
      <c r="L715" s="160">
        <f>+'Прил 3(сформированное)'!G2920</f>
        <v>50000</v>
      </c>
    </row>
    <row r="716" spans="1:12" ht="15" customHeight="1">
      <c r="A716" s="98"/>
      <c r="B716" s="30" t="s">
        <v>678</v>
      </c>
      <c r="C716" s="41"/>
      <c r="D716" s="54"/>
      <c r="E716" s="162"/>
      <c r="F716" s="162"/>
      <c r="G716" s="163">
        <f t="shared" si="49"/>
        <v>99450.79999999996</v>
      </c>
      <c r="H716" s="160">
        <f t="shared" si="50"/>
        <v>50000</v>
      </c>
      <c r="I716" s="160">
        <f>+'Прил 3(сформированное)'!D2921</f>
        <v>0</v>
      </c>
      <c r="J716" s="160">
        <f>+'Прил 3(сформированное)'!E2921</f>
        <v>0</v>
      </c>
      <c r="K716" s="160">
        <f>+'Прил 3(сформированное)'!F2921</f>
        <v>0</v>
      </c>
      <c r="L716" s="160">
        <f>+'Прил 3(сформированное)'!G2921</f>
        <v>50000</v>
      </c>
    </row>
    <row r="717" spans="1:12" ht="15" customHeight="1">
      <c r="A717" s="98"/>
      <c r="B717" s="30" t="s">
        <v>679</v>
      </c>
      <c r="C717" s="41"/>
      <c r="D717" s="54"/>
      <c r="E717" s="162"/>
      <c r="F717" s="162"/>
      <c r="G717" s="163">
        <f t="shared" si="49"/>
        <v>49450.79999999996</v>
      </c>
      <c r="H717" s="160">
        <f t="shared" si="50"/>
        <v>49450.8</v>
      </c>
      <c r="I717" s="160">
        <f>+'Прил 3(сформированное)'!D2922</f>
        <v>0</v>
      </c>
      <c r="J717" s="160">
        <f>+'Прил 3(сформированное)'!E2922</f>
        <v>0</v>
      </c>
      <c r="K717" s="160">
        <f>+'Прил 3(сформированное)'!F2922</f>
        <v>0</v>
      </c>
      <c r="L717" s="160">
        <f>+'Прил 3(сформированное)'!G2922</f>
        <v>49450.8</v>
      </c>
    </row>
    <row r="718" spans="1:12" ht="33.75" customHeight="1">
      <c r="A718" s="81" t="s">
        <v>627</v>
      </c>
      <c r="B718" s="185" t="str">
        <f>+'Прил 3(сформированное)'!B2923</f>
        <v>Строительство хозяйственно-питьевого водопровода в посёлке индивидуальных застройщиков на 1000 дворов</v>
      </c>
      <c r="C718" s="68" t="s">
        <v>700</v>
      </c>
      <c r="D718" s="68" t="s">
        <v>701</v>
      </c>
      <c r="E718" s="186">
        <v>2032.6</v>
      </c>
      <c r="F718" s="186"/>
      <c r="G718" s="187"/>
      <c r="H718" s="160">
        <f t="shared" si="50"/>
        <v>17017.199999999997</v>
      </c>
      <c r="I718" s="160">
        <f>SUM(I719:I732)</f>
        <v>0</v>
      </c>
      <c r="J718" s="160">
        <f>SUM(J719:J732)</f>
        <v>0</v>
      </c>
      <c r="K718" s="160">
        <f>SUM(K719:K732)</f>
        <v>17017.199999999997</v>
      </c>
      <c r="L718" s="160">
        <f>SUM(L719:L732)</f>
        <v>0</v>
      </c>
    </row>
    <row r="719" spans="1:12" ht="15" customHeight="1">
      <c r="A719" s="98"/>
      <c r="B719" s="30" t="s">
        <v>666</v>
      </c>
      <c r="C719" s="89"/>
      <c r="D719" s="89"/>
      <c r="E719" s="188"/>
      <c r="F719" s="186">
        <v>2032.6</v>
      </c>
      <c r="G719" s="187">
        <v>17017.2</v>
      </c>
      <c r="H719" s="160">
        <f t="shared" si="50"/>
        <v>0</v>
      </c>
      <c r="I719" s="160">
        <f>+'Прил 3(сформированное)'!D2924</f>
        <v>0</v>
      </c>
      <c r="J719" s="160">
        <f>+'Прил 3(сформированное)'!E2924</f>
        <v>0</v>
      </c>
      <c r="K719" s="160">
        <f>+'Прил 3(сформированное)'!F2924</f>
        <v>0</v>
      </c>
      <c r="L719" s="160">
        <f>+'Прил 3(сформированное)'!G2924</f>
        <v>0</v>
      </c>
    </row>
    <row r="720" spans="1:12" ht="15" customHeight="1">
      <c r="A720" s="98"/>
      <c r="B720" s="30" t="s">
        <v>667</v>
      </c>
      <c r="C720" s="89"/>
      <c r="D720" s="89"/>
      <c r="E720" s="188"/>
      <c r="F720" s="188"/>
      <c r="G720" s="163">
        <f>G719-H719</f>
        <v>17017.2</v>
      </c>
      <c r="H720" s="160">
        <f t="shared" si="50"/>
        <v>0</v>
      </c>
      <c r="I720" s="160">
        <f>+'Прил 3(сформированное)'!D2925</f>
        <v>0</v>
      </c>
      <c r="J720" s="160">
        <f>+'Прил 3(сформированное)'!E2925</f>
        <v>0</v>
      </c>
      <c r="K720" s="160">
        <f>+'Прил 3(сформированное)'!F2925</f>
        <v>0</v>
      </c>
      <c r="L720" s="160">
        <f>+'Прил 3(сформированное)'!G2925</f>
        <v>0</v>
      </c>
    </row>
    <row r="721" spans="1:12" ht="15" customHeight="1">
      <c r="A721" s="98"/>
      <c r="B721" s="30" t="s">
        <v>668</v>
      </c>
      <c r="C721" s="89"/>
      <c r="D721" s="89"/>
      <c r="E721" s="188"/>
      <c r="F721" s="188"/>
      <c r="G721" s="163">
        <f aca="true" t="shared" si="51" ref="G721:G732">G720-H720</f>
        <v>17017.2</v>
      </c>
      <c r="H721" s="160">
        <f t="shared" si="50"/>
        <v>0</v>
      </c>
      <c r="I721" s="160">
        <f>+'Прил 3(сформированное)'!D2926</f>
        <v>0</v>
      </c>
      <c r="J721" s="160">
        <f>+'Прил 3(сформированное)'!E2926</f>
        <v>0</v>
      </c>
      <c r="K721" s="160">
        <f>+'Прил 3(сформированное)'!F2926</f>
        <v>0</v>
      </c>
      <c r="L721" s="160">
        <f>+'Прил 3(сформированное)'!G2926</f>
        <v>0</v>
      </c>
    </row>
    <row r="722" spans="1:12" ht="15" customHeight="1">
      <c r="A722" s="98"/>
      <c r="B722" s="30" t="s">
        <v>669</v>
      </c>
      <c r="C722" s="89"/>
      <c r="D722" s="89"/>
      <c r="E722" s="188"/>
      <c r="F722" s="188"/>
      <c r="G722" s="163">
        <f t="shared" si="51"/>
        <v>17017.2</v>
      </c>
      <c r="H722" s="160">
        <f aca="true" t="shared" si="52" ref="H722:H732">I722+J722+K722+L722</f>
        <v>0</v>
      </c>
      <c r="I722" s="160">
        <f>+'Прил 3(сформированное)'!D2927</f>
        <v>0</v>
      </c>
      <c r="J722" s="160">
        <f>+'Прил 3(сформированное)'!E2927</f>
        <v>0</v>
      </c>
      <c r="K722" s="160">
        <f>+'Прил 3(сформированное)'!F2927</f>
        <v>0</v>
      </c>
      <c r="L722" s="160">
        <f>+'Прил 3(сформированное)'!G2927</f>
        <v>0</v>
      </c>
    </row>
    <row r="723" spans="1:12" ht="15" customHeight="1">
      <c r="A723" s="98"/>
      <c r="B723" s="30" t="s">
        <v>670</v>
      </c>
      <c r="C723" s="89"/>
      <c r="D723" s="89"/>
      <c r="E723" s="188"/>
      <c r="F723" s="188"/>
      <c r="G723" s="163">
        <f t="shared" si="51"/>
        <v>17017.2</v>
      </c>
      <c r="H723" s="160">
        <f t="shared" si="52"/>
        <v>0</v>
      </c>
      <c r="I723" s="160">
        <f>+'Прил 3(сформированное)'!D2928</f>
        <v>0</v>
      </c>
      <c r="J723" s="160">
        <f>+'Прил 3(сформированное)'!E2928</f>
        <v>0</v>
      </c>
      <c r="K723" s="160">
        <f>+'Прил 3(сформированное)'!F2928</f>
        <v>0</v>
      </c>
      <c r="L723" s="160">
        <f>+'Прил 3(сформированное)'!G2928</f>
        <v>0</v>
      </c>
    </row>
    <row r="724" spans="1:12" ht="15" customHeight="1">
      <c r="A724" s="98"/>
      <c r="B724" s="30" t="s">
        <v>671</v>
      </c>
      <c r="C724" s="89"/>
      <c r="D724" s="89"/>
      <c r="E724" s="188"/>
      <c r="F724" s="188"/>
      <c r="G724" s="163">
        <f t="shared" si="51"/>
        <v>17017.2</v>
      </c>
      <c r="H724" s="160">
        <f t="shared" si="52"/>
        <v>0</v>
      </c>
      <c r="I724" s="160">
        <f>+'Прил 3(сформированное)'!D2929</f>
        <v>0</v>
      </c>
      <c r="J724" s="160">
        <f>+'Прил 3(сформированное)'!E2929</f>
        <v>0</v>
      </c>
      <c r="K724" s="160">
        <f>+'Прил 3(сформированное)'!F2929</f>
        <v>0</v>
      </c>
      <c r="L724" s="160">
        <f>+'Прил 3(сформированное)'!G2929</f>
        <v>0</v>
      </c>
    </row>
    <row r="725" spans="1:12" ht="15" customHeight="1">
      <c r="A725" s="98"/>
      <c r="B725" s="30" t="s">
        <v>672</v>
      </c>
      <c r="C725" s="190"/>
      <c r="D725" s="89"/>
      <c r="E725" s="188"/>
      <c r="F725" s="188"/>
      <c r="G725" s="163">
        <f t="shared" si="51"/>
        <v>17017.2</v>
      </c>
      <c r="H725" s="160">
        <f t="shared" si="52"/>
        <v>0</v>
      </c>
      <c r="I725" s="160">
        <f>+'Прил 3(сформированное)'!D2930</f>
        <v>0</v>
      </c>
      <c r="J725" s="160">
        <f>+'Прил 3(сформированное)'!E2930</f>
        <v>0</v>
      </c>
      <c r="K725" s="160">
        <f>+'Прил 3(сформированное)'!F2930</f>
        <v>0</v>
      </c>
      <c r="L725" s="160">
        <f>+'Прил 3(сформированное)'!G2930</f>
        <v>0</v>
      </c>
    </row>
    <row r="726" spans="1:12" ht="15" customHeight="1">
      <c r="A726" s="98"/>
      <c r="B726" s="30" t="s">
        <v>673</v>
      </c>
      <c r="C726" s="190"/>
      <c r="D726" s="89"/>
      <c r="E726" s="188"/>
      <c r="F726" s="188"/>
      <c r="G726" s="163">
        <f t="shared" si="51"/>
        <v>17017.2</v>
      </c>
      <c r="H726" s="160">
        <f t="shared" si="52"/>
        <v>0</v>
      </c>
      <c r="I726" s="160">
        <f>+'Прил 3(сформированное)'!D2931</f>
        <v>0</v>
      </c>
      <c r="J726" s="160">
        <f>+'Прил 3(сформированное)'!E2931</f>
        <v>0</v>
      </c>
      <c r="K726" s="160">
        <f>+'Прил 3(сформированное)'!F2931</f>
        <v>0</v>
      </c>
      <c r="L726" s="160">
        <f>+'Прил 3(сформированное)'!G2931</f>
        <v>0</v>
      </c>
    </row>
    <row r="727" spans="1:12" ht="15" customHeight="1">
      <c r="A727" s="98"/>
      <c r="B727" s="30" t="s">
        <v>674</v>
      </c>
      <c r="C727" s="190"/>
      <c r="D727" s="89"/>
      <c r="E727" s="188"/>
      <c r="F727" s="188"/>
      <c r="G727" s="163">
        <f t="shared" si="51"/>
        <v>17017.2</v>
      </c>
      <c r="H727" s="160">
        <f t="shared" si="52"/>
        <v>0</v>
      </c>
      <c r="I727" s="160">
        <f>+'Прил 3(сформированное)'!D2932</f>
        <v>0</v>
      </c>
      <c r="J727" s="160">
        <f>+'Прил 3(сформированное)'!E2932</f>
        <v>0</v>
      </c>
      <c r="K727" s="160">
        <f>+'Прил 3(сформированное)'!F2932</f>
        <v>0</v>
      </c>
      <c r="L727" s="160">
        <f>+'Прил 3(сформированное)'!G2932</f>
        <v>0</v>
      </c>
    </row>
    <row r="728" spans="1:12" ht="15" customHeight="1">
      <c r="A728" s="98"/>
      <c r="B728" s="30" t="s">
        <v>675</v>
      </c>
      <c r="C728" s="190"/>
      <c r="D728" s="89"/>
      <c r="E728" s="188"/>
      <c r="F728" s="188"/>
      <c r="G728" s="163">
        <f t="shared" si="51"/>
        <v>17017.2</v>
      </c>
      <c r="H728" s="160">
        <f t="shared" si="52"/>
        <v>5367.9</v>
      </c>
      <c r="I728" s="160">
        <f>+'Прил 3(сформированное)'!D2933</f>
        <v>0</v>
      </c>
      <c r="J728" s="160">
        <f>+'Прил 3(сформированное)'!E2933</f>
        <v>0</v>
      </c>
      <c r="K728" s="160">
        <f>+'Прил 3(сформированное)'!F2933</f>
        <v>5367.9</v>
      </c>
      <c r="L728" s="160">
        <f>+'Прил 3(сформированное)'!G2933</f>
        <v>0</v>
      </c>
    </row>
    <row r="729" spans="1:12" ht="15" customHeight="1">
      <c r="A729" s="98"/>
      <c r="B729" s="30" t="s">
        <v>676</v>
      </c>
      <c r="C729" s="190"/>
      <c r="D729" s="89"/>
      <c r="E729" s="188"/>
      <c r="F729" s="188"/>
      <c r="G729" s="163">
        <f t="shared" si="51"/>
        <v>11649.300000000001</v>
      </c>
      <c r="H729" s="160">
        <f t="shared" si="52"/>
        <v>11649.3</v>
      </c>
      <c r="I729" s="160">
        <f>+'Прил 3(сформированное)'!D2934</f>
        <v>0</v>
      </c>
      <c r="J729" s="160">
        <f>+'Прил 3(сформированное)'!E2934</f>
        <v>0</v>
      </c>
      <c r="K729" s="160">
        <f>+'Прил 3(сформированное)'!F2934</f>
        <v>11649.3</v>
      </c>
      <c r="L729" s="160">
        <f>+'Прил 3(сформированное)'!G2934</f>
        <v>0</v>
      </c>
    </row>
    <row r="730" spans="1:12" ht="15" customHeight="1">
      <c r="A730" s="98"/>
      <c r="B730" s="30" t="s">
        <v>677</v>
      </c>
      <c r="C730" s="190"/>
      <c r="D730" s="89"/>
      <c r="E730" s="188"/>
      <c r="F730" s="188"/>
      <c r="G730" s="163">
        <f t="shared" si="51"/>
        <v>0</v>
      </c>
      <c r="H730" s="160">
        <f t="shared" si="52"/>
        <v>0</v>
      </c>
      <c r="I730" s="160">
        <f>+'Прил 3(сформированное)'!D2935</f>
        <v>0</v>
      </c>
      <c r="J730" s="160">
        <f>+'Прил 3(сформированное)'!E2935</f>
        <v>0</v>
      </c>
      <c r="K730" s="160">
        <f>+'Прил 3(сформированное)'!F2935</f>
        <v>0</v>
      </c>
      <c r="L730" s="160">
        <f>+'Прил 3(сформированное)'!G2935</f>
        <v>0</v>
      </c>
    </row>
    <row r="731" spans="1:12" ht="15" customHeight="1">
      <c r="A731" s="98"/>
      <c r="B731" s="30" t="s">
        <v>678</v>
      </c>
      <c r="C731" s="190"/>
      <c r="D731" s="89"/>
      <c r="E731" s="188"/>
      <c r="F731" s="188"/>
      <c r="G731" s="163">
        <f t="shared" si="51"/>
        <v>0</v>
      </c>
      <c r="H731" s="160">
        <f t="shared" si="52"/>
        <v>0</v>
      </c>
      <c r="I731" s="160">
        <f>+'Прил 3(сформированное)'!D2936</f>
        <v>0</v>
      </c>
      <c r="J731" s="160">
        <f>+'Прил 3(сформированное)'!E2936</f>
        <v>0</v>
      </c>
      <c r="K731" s="160">
        <f>+'Прил 3(сформированное)'!F2936</f>
        <v>0</v>
      </c>
      <c r="L731" s="160">
        <f>+'Прил 3(сформированное)'!G2936</f>
        <v>0</v>
      </c>
    </row>
    <row r="732" spans="1:12" ht="15" customHeight="1">
      <c r="A732" s="98"/>
      <c r="B732" s="30" t="s">
        <v>679</v>
      </c>
      <c r="C732" s="190"/>
      <c r="D732" s="89"/>
      <c r="E732" s="188"/>
      <c r="F732" s="188"/>
      <c r="G732" s="163">
        <f t="shared" si="51"/>
        <v>0</v>
      </c>
      <c r="H732" s="160">
        <f t="shared" si="52"/>
        <v>0</v>
      </c>
      <c r="I732" s="160">
        <f>+'Прил 3(сформированное)'!D2937</f>
        <v>0</v>
      </c>
      <c r="J732" s="160">
        <f>+'Прил 3(сформированное)'!E2937</f>
        <v>0</v>
      </c>
      <c r="K732" s="160">
        <f>+'Прил 3(сформированное)'!F2937</f>
        <v>0</v>
      </c>
      <c r="L732" s="160">
        <f>+'Прил 3(сформированное)'!G2937</f>
        <v>0</v>
      </c>
    </row>
    <row r="733" spans="1:12" ht="34.5" customHeight="1">
      <c r="A733" s="81" t="s">
        <v>394</v>
      </c>
      <c r="B733" s="26" t="s">
        <v>166</v>
      </c>
      <c r="C733" s="55" t="s">
        <v>514</v>
      </c>
      <c r="D733" s="55">
        <v>2009</v>
      </c>
      <c r="E733" s="160">
        <v>190.2</v>
      </c>
      <c r="F733" s="160"/>
      <c r="G733" s="161"/>
      <c r="H733" s="160">
        <f t="shared" si="50"/>
        <v>1295.1</v>
      </c>
      <c r="I733" s="160">
        <f>SUM(I734:I747)</f>
        <v>0</v>
      </c>
      <c r="J733" s="160">
        <f>SUM(J734:J747)</f>
        <v>0</v>
      </c>
      <c r="K733" s="160">
        <f>SUM(K734:K747)</f>
        <v>1295.1</v>
      </c>
      <c r="L733" s="160">
        <f>SUM(L734:L747)</f>
        <v>0</v>
      </c>
    </row>
    <row r="734" spans="1:12" ht="15" customHeight="1">
      <c r="A734" s="98"/>
      <c r="B734" s="30" t="s">
        <v>666</v>
      </c>
      <c r="C734" s="54"/>
      <c r="D734" s="54"/>
      <c r="E734" s="162"/>
      <c r="F734" s="162">
        <v>190.2</v>
      </c>
      <c r="G734" s="161">
        <v>1295.1</v>
      </c>
      <c r="H734" s="160">
        <f t="shared" si="50"/>
        <v>0</v>
      </c>
      <c r="I734" s="160">
        <v>0</v>
      </c>
      <c r="J734" s="160">
        <v>0</v>
      </c>
      <c r="K734" s="160">
        <v>0</v>
      </c>
      <c r="L734" s="160">
        <v>0</v>
      </c>
    </row>
    <row r="735" spans="1:12" ht="15" customHeight="1">
      <c r="A735" s="98"/>
      <c r="B735" s="30" t="s">
        <v>667</v>
      </c>
      <c r="C735" s="54"/>
      <c r="D735" s="54"/>
      <c r="E735" s="162"/>
      <c r="F735" s="162"/>
      <c r="G735" s="163">
        <f aca="true" t="shared" si="53" ref="G735:G747">G734-H734</f>
        <v>1295.1</v>
      </c>
      <c r="H735" s="160">
        <f t="shared" si="50"/>
        <v>0</v>
      </c>
      <c r="I735" s="160">
        <v>0</v>
      </c>
      <c r="J735" s="160">
        <v>0</v>
      </c>
      <c r="K735" s="160">
        <v>0</v>
      </c>
      <c r="L735" s="160">
        <v>0</v>
      </c>
    </row>
    <row r="736" spans="1:12" ht="15" customHeight="1">
      <c r="A736" s="98"/>
      <c r="B736" s="30" t="s">
        <v>668</v>
      </c>
      <c r="C736" s="54"/>
      <c r="D736" s="54"/>
      <c r="E736" s="162"/>
      <c r="F736" s="162"/>
      <c r="G736" s="163">
        <f t="shared" si="53"/>
        <v>1295.1</v>
      </c>
      <c r="H736" s="160">
        <f t="shared" si="50"/>
        <v>1295.1</v>
      </c>
      <c r="I736" s="160">
        <v>0</v>
      </c>
      <c r="J736" s="160">
        <v>0</v>
      </c>
      <c r="K736" s="160">
        <v>1295.1</v>
      </c>
      <c r="L736" s="160">
        <v>0</v>
      </c>
    </row>
    <row r="737" spans="1:12" ht="15" customHeight="1">
      <c r="A737" s="98"/>
      <c r="B737" s="30" t="s">
        <v>669</v>
      </c>
      <c r="C737" s="54"/>
      <c r="D737" s="54"/>
      <c r="E737" s="162"/>
      <c r="F737" s="162"/>
      <c r="G737" s="163">
        <f t="shared" si="53"/>
        <v>0</v>
      </c>
      <c r="H737" s="160">
        <f t="shared" si="50"/>
        <v>0</v>
      </c>
      <c r="I737" s="160">
        <v>0</v>
      </c>
      <c r="J737" s="160">
        <v>0</v>
      </c>
      <c r="K737" s="160">
        <v>0</v>
      </c>
      <c r="L737" s="160">
        <v>0</v>
      </c>
    </row>
    <row r="738" spans="1:12" ht="15" customHeight="1">
      <c r="A738" s="98"/>
      <c r="B738" s="30" t="s">
        <v>670</v>
      </c>
      <c r="C738" s="54"/>
      <c r="D738" s="54"/>
      <c r="E738" s="162"/>
      <c r="F738" s="162"/>
      <c r="G738" s="163">
        <f t="shared" si="53"/>
        <v>0</v>
      </c>
      <c r="H738" s="160">
        <f t="shared" si="50"/>
        <v>0</v>
      </c>
      <c r="I738" s="160">
        <v>0</v>
      </c>
      <c r="J738" s="160">
        <v>0</v>
      </c>
      <c r="K738" s="160">
        <v>0</v>
      </c>
      <c r="L738" s="160">
        <v>0</v>
      </c>
    </row>
    <row r="739" spans="1:12" ht="15" customHeight="1">
      <c r="A739" s="98"/>
      <c r="B739" s="30" t="s">
        <v>671</v>
      </c>
      <c r="C739" s="54"/>
      <c r="D739" s="54"/>
      <c r="E739" s="162"/>
      <c r="F739" s="162"/>
      <c r="G739" s="163">
        <f t="shared" si="53"/>
        <v>0</v>
      </c>
      <c r="H739" s="160">
        <f t="shared" si="50"/>
        <v>0</v>
      </c>
      <c r="I739" s="160">
        <v>0</v>
      </c>
      <c r="J739" s="160">
        <v>0</v>
      </c>
      <c r="K739" s="160">
        <v>0</v>
      </c>
      <c r="L739" s="160">
        <v>0</v>
      </c>
    </row>
    <row r="740" spans="1:12" ht="15" customHeight="1">
      <c r="A740" s="98"/>
      <c r="B740" s="30" t="s">
        <v>672</v>
      </c>
      <c r="C740" s="41"/>
      <c r="D740" s="54"/>
      <c r="E740" s="162"/>
      <c r="F740" s="162"/>
      <c r="G740" s="163">
        <f t="shared" si="53"/>
        <v>0</v>
      </c>
      <c r="H740" s="160">
        <f t="shared" si="50"/>
        <v>0</v>
      </c>
      <c r="I740" s="160">
        <v>0</v>
      </c>
      <c r="J740" s="160">
        <v>0</v>
      </c>
      <c r="K740" s="160">
        <v>0</v>
      </c>
      <c r="L740" s="160">
        <v>0</v>
      </c>
    </row>
    <row r="741" spans="1:12" ht="15" customHeight="1">
      <c r="A741" s="98"/>
      <c r="B741" s="30" t="s">
        <v>673</v>
      </c>
      <c r="C741" s="41"/>
      <c r="D741" s="54"/>
      <c r="E741" s="162"/>
      <c r="F741" s="162"/>
      <c r="G741" s="163">
        <f t="shared" si="53"/>
        <v>0</v>
      </c>
      <c r="H741" s="160">
        <f t="shared" si="50"/>
        <v>0</v>
      </c>
      <c r="I741" s="160">
        <v>0</v>
      </c>
      <c r="J741" s="160">
        <v>0</v>
      </c>
      <c r="K741" s="160">
        <v>0</v>
      </c>
      <c r="L741" s="160">
        <v>0</v>
      </c>
    </row>
    <row r="742" spans="1:12" ht="15" customHeight="1">
      <c r="A742" s="98"/>
      <c r="B742" s="30" t="s">
        <v>674</v>
      </c>
      <c r="C742" s="41"/>
      <c r="D742" s="54"/>
      <c r="E742" s="162"/>
      <c r="F742" s="162"/>
      <c r="G742" s="163">
        <f t="shared" si="53"/>
        <v>0</v>
      </c>
      <c r="H742" s="160">
        <f t="shared" si="50"/>
        <v>0</v>
      </c>
      <c r="I742" s="160">
        <v>0</v>
      </c>
      <c r="J742" s="160">
        <v>0</v>
      </c>
      <c r="K742" s="160">
        <v>0</v>
      </c>
      <c r="L742" s="160">
        <v>0</v>
      </c>
    </row>
    <row r="743" spans="1:12" ht="15" customHeight="1">
      <c r="A743" s="98"/>
      <c r="B743" s="30" t="s">
        <v>675</v>
      </c>
      <c r="C743" s="41"/>
      <c r="D743" s="54"/>
      <c r="E743" s="162"/>
      <c r="F743" s="162"/>
      <c r="G743" s="163">
        <f t="shared" si="53"/>
        <v>0</v>
      </c>
      <c r="H743" s="160">
        <f>I743+J743+K743+L743</f>
        <v>0</v>
      </c>
      <c r="I743" s="160">
        <v>0</v>
      </c>
      <c r="J743" s="160">
        <v>0</v>
      </c>
      <c r="K743" s="160">
        <v>0</v>
      </c>
      <c r="L743" s="160">
        <v>0</v>
      </c>
    </row>
    <row r="744" spans="1:12" ht="15" customHeight="1">
      <c r="A744" s="98"/>
      <c r="B744" s="30" t="s">
        <v>676</v>
      </c>
      <c r="C744" s="41"/>
      <c r="D744" s="54"/>
      <c r="E744" s="162"/>
      <c r="F744" s="162"/>
      <c r="G744" s="163">
        <f t="shared" si="53"/>
        <v>0</v>
      </c>
      <c r="H744" s="160">
        <f>I744+J744+K744+L744</f>
        <v>0</v>
      </c>
      <c r="I744" s="160"/>
      <c r="J744" s="160"/>
      <c r="K744" s="160"/>
      <c r="L744" s="160"/>
    </row>
    <row r="745" spans="1:12" ht="15" customHeight="1">
      <c r="A745" s="98"/>
      <c r="B745" s="30" t="s">
        <v>677</v>
      </c>
      <c r="C745" s="41"/>
      <c r="D745" s="54"/>
      <c r="E745" s="162"/>
      <c r="F745" s="162"/>
      <c r="G745" s="163">
        <f t="shared" si="53"/>
        <v>0</v>
      </c>
      <c r="H745" s="160">
        <f>I745+J745+K745+L745</f>
        <v>0</v>
      </c>
      <c r="I745" s="160">
        <v>0</v>
      </c>
      <c r="J745" s="160">
        <v>0</v>
      </c>
      <c r="K745" s="160">
        <v>0</v>
      </c>
      <c r="L745" s="160">
        <v>0</v>
      </c>
    </row>
    <row r="746" spans="1:12" ht="15" customHeight="1">
      <c r="A746" s="98"/>
      <c r="B746" s="30" t="s">
        <v>678</v>
      </c>
      <c r="C746" s="41"/>
      <c r="D746" s="54"/>
      <c r="E746" s="162"/>
      <c r="F746" s="162"/>
      <c r="G746" s="163">
        <f t="shared" si="53"/>
        <v>0</v>
      </c>
      <c r="H746" s="160">
        <f>I746+J746+K746+L746</f>
        <v>0</v>
      </c>
      <c r="I746" s="160"/>
      <c r="J746" s="160"/>
      <c r="K746" s="160"/>
      <c r="L746" s="160"/>
    </row>
    <row r="747" spans="1:12" ht="15" customHeight="1">
      <c r="A747" s="98"/>
      <c r="B747" s="30" t="s">
        <v>679</v>
      </c>
      <c r="C747" s="41"/>
      <c r="D747" s="54"/>
      <c r="E747" s="162"/>
      <c r="F747" s="162"/>
      <c r="G747" s="163">
        <f t="shared" si="53"/>
        <v>0</v>
      </c>
      <c r="H747" s="160">
        <f>I747+J747+K747+L747</f>
        <v>0</v>
      </c>
      <c r="I747" s="160"/>
      <c r="J747" s="160"/>
      <c r="K747" s="160"/>
      <c r="L747" s="160"/>
    </row>
    <row r="748" spans="1:12" ht="18" customHeight="1">
      <c r="A748" s="81" t="s">
        <v>395</v>
      </c>
      <c r="B748" s="64" t="s">
        <v>565</v>
      </c>
      <c r="C748" s="55"/>
      <c r="D748" s="55"/>
      <c r="E748" s="160"/>
      <c r="F748" s="160"/>
      <c r="G748" s="161"/>
      <c r="H748" s="160"/>
      <c r="I748" s="160">
        <f>SUM(I749:I762)</f>
        <v>0</v>
      </c>
      <c r="J748" s="160">
        <f>SUM(J749:J762)</f>
        <v>0</v>
      </c>
      <c r="K748" s="160">
        <f>SUM(K749:K762)</f>
        <v>0</v>
      </c>
      <c r="L748" s="160">
        <f>SUM(L749:L762)</f>
        <v>0</v>
      </c>
    </row>
    <row r="749" spans="1:12" ht="15.75" customHeight="1" hidden="1">
      <c r="A749" s="98"/>
      <c r="B749" s="30" t="s">
        <v>666</v>
      </c>
      <c r="C749" s="54"/>
      <c r="D749" s="54"/>
      <c r="E749" s="162"/>
      <c r="F749" s="160"/>
      <c r="G749" s="161"/>
      <c r="H749" s="160"/>
      <c r="I749" s="160"/>
      <c r="J749" s="160"/>
      <c r="K749" s="160"/>
      <c r="L749" s="160"/>
    </row>
    <row r="750" spans="1:12" ht="15.75" customHeight="1" hidden="1">
      <c r="A750" s="98"/>
      <c r="B750" s="30" t="s">
        <v>667</v>
      </c>
      <c r="C750" s="54"/>
      <c r="D750" s="54"/>
      <c r="E750" s="162"/>
      <c r="F750" s="162"/>
      <c r="G750" s="163"/>
      <c r="H750" s="160"/>
      <c r="I750" s="160"/>
      <c r="J750" s="160"/>
      <c r="K750" s="160"/>
      <c r="L750" s="160"/>
    </row>
    <row r="751" spans="1:12" ht="15.75" customHeight="1" hidden="1">
      <c r="A751" s="98"/>
      <c r="B751" s="30" t="s">
        <v>668</v>
      </c>
      <c r="C751" s="54"/>
      <c r="D751" s="54"/>
      <c r="E751" s="162"/>
      <c r="F751" s="162"/>
      <c r="G751" s="163"/>
      <c r="H751" s="160"/>
      <c r="I751" s="160"/>
      <c r="J751" s="160"/>
      <c r="K751" s="160"/>
      <c r="L751" s="160"/>
    </row>
    <row r="752" spans="1:12" ht="15.75" customHeight="1" hidden="1">
      <c r="A752" s="98"/>
      <c r="B752" s="30" t="s">
        <v>669</v>
      </c>
      <c r="C752" s="54"/>
      <c r="D752" s="54"/>
      <c r="E752" s="162"/>
      <c r="F752" s="162"/>
      <c r="G752" s="163"/>
      <c r="H752" s="160"/>
      <c r="I752" s="160"/>
      <c r="J752" s="160"/>
      <c r="K752" s="160"/>
      <c r="L752" s="160"/>
    </row>
    <row r="753" spans="1:12" ht="15.75" customHeight="1" hidden="1">
      <c r="A753" s="98"/>
      <c r="B753" s="30" t="s">
        <v>670</v>
      </c>
      <c r="C753" s="54"/>
      <c r="D753" s="54"/>
      <c r="E753" s="162"/>
      <c r="F753" s="162"/>
      <c r="G753" s="163"/>
      <c r="H753" s="160"/>
      <c r="I753" s="160"/>
      <c r="J753" s="160"/>
      <c r="K753" s="160"/>
      <c r="L753" s="160"/>
    </row>
    <row r="754" spans="1:12" ht="15.75" customHeight="1" hidden="1">
      <c r="A754" s="98"/>
      <c r="B754" s="30" t="s">
        <v>671</v>
      </c>
      <c r="C754" s="54"/>
      <c r="D754" s="54"/>
      <c r="E754" s="162"/>
      <c r="F754" s="162"/>
      <c r="G754" s="163"/>
      <c r="H754" s="160"/>
      <c r="I754" s="160"/>
      <c r="J754" s="160"/>
      <c r="K754" s="160"/>
      <c r="L754" s="160"/>
    </row>
    <row r="755" spans="1:12" ht="15.75" customHeight="1" hidden="1">
      <c r="A755" s="98"/>
      <c r="B755" s="30" t="s">
        <v>672</v>
      </c>
      <c r="C755" s="41"/>
      <c r="D755" s="54"/>
      <c r="E755" s="162"/>
      <c r="F755" s="162"/>
      <c r="G755" s="163"/>
      <c r="H755" s="160"/>
      <c r="I755" s="160"/>
      <c r="J755" s="160"/>
      <c r="K755" s="160"/>
      <c r="L755" s="160"/>
    </row>
    <row r="756" spans="1:12" ht="15.75" customHeight="1" hidden="1">
      <c r="A756" s="98"/>
      <c r="B756" s="30" t="s">
        <v>673</v>
      </c>
      <c r="C756" s="41"/>
      <c r="D756" s="54"/>
      <c r="E756" s="162"/>
      <c r="F756" s="162"/>
      <c r="G756" s="163"/>
      <c r="H756" s="160"/>
      <c r="I756" s="160"/>
      <c r="J756" s="160"/>
      <c r="K756" s="160"/>
      <c r="L756" s="160"/>
    </row>
    <row r="757" spans="1:12" ht="15.75" customHeight="1" hidden="1">
      <c r="A757" s="98"/>
      <c r="B757" s="30" t="s">
        <v>674</v>
      </c>
      <c r="C757" s="41"/>
      <c r="D757" s="54"/>
      <c r="E757" s="162"/>
      <c r="F757" s="162"/>
      <c r="G757" s="163"/>
      <c r="H757" s="160"/>
      <c r="I757" s="160"/>
      <c r="J757" s="160"/>
      <c r="K757" s="160"/>
      <c r="L757" s="160"/>
    </row>
    <row r="758" spans="1:12" ht="15" customHeight="1" hidden="1">
      <c r="A758" s="98"/>
      <c r="B758" s="30" t="s">
        <v>675</v>
      </c>
      <c r="C758" s="41"/>
      <c r="D758" s="54"/>
      <c r="E758" s="162"/>
      <c r="F758" s="162"/>
      <c r="G758" s="163">
        <f>G757-H757</f>
        <v>0</v>
      </c>
      <c r="H758" s="160">
        <f>I758+J758+K758+L758</f>
        <v>0</v>
      </c>
      <c r="I758" s="160">
        <v>0</v>
      </c>
      <c r="J758" s="160">
        <v>0</v>
      </c>
      <c r="K758" s="160">
        <v>0</v>
      </c>
      <c r="L758" s="160">
        <v>0</v>
      </c>
    </row>
    <row r="759" spans="1:12" ht="15" customHeight="1" hidden="1">
      <c r="A759" s="98"/>
      <c r="B759" s="30" t="s">
        <v>676</v>
      </c>
      <c r="C759" s="41"/>
      <c r="D759" s="54"/>
      <c r="E759" s="162"/>
      <c r="F759" s="162"/>
      <c r="G759" s="163">
        <f>G758-H758</f>
        <v>0</v>
      </c>
      <c r="H759" s="160">
        <f>I759+J759+K759+L759</f>
        <v>0</v>
      </c>
      <c r="I759" s="160"/>
      <c r="J759" s="160"/>
      <c r="K759" s="160"/>
      <c r="L759" s="160"/>
    </row>
    <row r="760" spans="1:12" ht="15" customHeight="1" hidden="1">
      <c r="A760" s="98"/>
      <c r="B760" s="30" t="s">
        <v>677</v>
      </c>
      <c r="C760" s="41"/>
      <c r="D760" s="54"/>
      <c r="E760" s="162"/>
      <c r="F760" s="162"/>
      <c r="G760" s="163">
        <f>G759-H759</f>
        <v>0</v>
      </c>
      <c r="H760" s="160">
        <f>I760+J760+K760+L760</f>
        <v>0</v>
      </c>
      <c r="I760" s="160">
        <v>0</v>
      </c>
      <c r="J760" s="160">
        <v>0</v>
      </c>
      <c r="K760" s="160">
        <v>0</v>
      </c>
      <c r="L760" s="160">
        <v>0</v>
      </c>
    </row>
    <row r="761" spans="1:12" ht="15" customHeight="1" hidden="1">
      <c r="A761" s="98"/>
      <c r="B761" s="30" t="s">
        <v>678</v>
      </c>
      <c r="C761" s="41"/>
      <c r="D761" s="54"/>
      <c r="E761" s="162"/>
      <c r="F761" s="162"/>
      <c r="G761" s="163">
        <f>G760-H760</f>
        <v>0</v>
      </c>
      <c r="H761" s="160">
        <f>I761+J761+K761+L761</f>
        <v>0</v>
      </c>
      <c r="I761" s="160"/>
      <c r="J761" s="160"/>
      <c r="K761" s="160"/>
      <c r="L761" s="160"/>
    </row>
    <row r="762" spans="1:12" ht="15" customHeight="1" hidden="1">
      <c r="A762" s="98"/>
      <c r="B762" s="30" t="s">
        <v>679</v>
      </c>
      <c r="C762" s="41"/>
      <c r="D762" s="54"/>
      <c r="E762" s="162"/>
      <c r="F762" s="162"/>
      <c r="G762" s="163">
        <f>G761-H761</f>
        <v>0</v>
      </c>
      <c r="H762" s="160">
        <f>I762+J762+K762+L762</f>
        <v>0</v>
      </c>
      <c r="I762" s="160"/>
      <c r="J762" s="160"/>
      <c r="K762" s="160"/>
      <c r="L762" s="160"/>
    </row>
    <row r="763" spans="1:12" ht="36" customHeight="1">
      <c r="A763" s="81" t="s">
        <v>85</v>
      </c>
      <c r="B763" s="26" t="s">
        <v>705</v>
      </c>
      <c r="C763" s="68" t="s">
        <v>702</v>
      </c>
      <c r="D763" s="55" t="s">
        <v>696</v>
      </c>
      <c r="E763" s="186">
        <v>5712.4</v>
      </c>
      <c r="F763" s="186"/>
      <c r="G763" s="161"/>
      <c r="H763" s="160">
        <f t="shared" si="50"/>
        <v>27490.7</v>
      </c>
      <c r="I763" s="160">
        <f>SUM(I764:I777)</f>
        <v>17205.2</v>
      </c>
      <c r="J763" s="160">
        <f>SUM(J764:J777)</f>
        <v>0</v>
      </c>
      <c r="K763" s="160">
        <f>SUM(K764:K777)</f>
        <v>10285.5</v>
      </c>
      <c r="L763" s="160">
        <f>SUM(L764:L777)</f>
        <v>0</v>
      </c>
    </row>
    <row r="764" spans="1:12" ht="15.75" customHeight="1">
      <c r="A764" s="98"/>
      <c r="B764" s="30" t="s">
        <v>666</v>
      </c>
      <c r="C764" s="54"/>
      <c r="D764" s="54"/>
      <c r="E764" s="188"/>
      <c r="F764" s="186">
        <v>5712.4</v>
      </c>
      <c r="G764" s="161">
        <v>27490.7</v>
      </c>
      <c r="H764" s="160">
        <f t="shared" si="50"/>
        <v>10428</v>
      </c>
      <c r="I764" s="160">
        <f>+'Прил 3(сформированное)'!D2969</f>
        <v>10428</v>
      </c>
      <c r="J764" s="160">
        <f>+'Прил 3(сформированное)'!E2969</f>
        <v>0</v>
      </c>
      <c r="K764" s="160">
        <f>+'Прил 3(сформированное)'!F2969</f>
        <v>0</v>
      </c>
      <c r="L764" s="160">
        <f>+'Прил 3(сформированное)'!G2969</f>
        <v>0</v>
      </c>
    </row>
    <row r="765" spans="1:12" ht="15.75" customHeight="1">
      <c r="A765" s="98"/>
      <c r="B765" s="30" t="s">
        <v>667</v>
      </c>
      <c r="C765" s="54"/>
      <c r="D765" s="54"/>
      <c r="E765" s="162"/>
      <c r="F765" s="162"/>
      <c r="G765" s="163">
        <f>G764-H764</f>
        <v>17062.7</v>
      </c>
      <c r="H765" s="160">
        <f t="shared" si="50"/>
        <v>7168.7</v>
      </c>
      <c r="I765" s="160">
        <f>+'Прил 3(сформированное)'!D2970</f>
        <v>6777.2</v>
      </c>
      <c r="J765" s="160">
        <f>+'Прил 3(сформированное)'!E2970</f>
        <v>0</v>
      </c>
      <c r="K765" s="160">
        <f>+'Прил 3(сформированное)'!F2970</f>
        <v>391.5</v>
      </c>
      <c r="L765" s="160">
        <f>+'Прил 3(сформированное)'!G2970</f>
        <v>0</v>
      </c>
    </row>
    <row r="766" spans="1:12" ht="15.75" customHeight="1">
      <c r="A766" s="98"/>
      <c r="B766" s="30" t="s">
        <v>668</v>
      </c>
      <c r="C766" s="54"/>
      <c r="D766" s="54"/>
      <c r="E766" s="162"/>
      <c r="F766" s="162"/>
      <c r="G766" s="163">
        <f aca="true" t="shared" si="54" ref="G766:G777">G765-H765</f>
        <v>9894</v>
      </c>
      <c r="H766" s="160">
        <f t="shared" si="50"/>
        <v>0</v>
      </c>
      <c r="I766" s="160">
        <f>+'Прил 3(сформированное)'!D2971</f>
        <v>0</v>
      </c>
      <c r="J766" s="160">
        <f>+'Прил 3(сформированное)'!E2971</f>
        <v>0</v>
      </c>
      <c r="K766" s="160">
        <f>+'Прил 3(сформированное)'!F2971</f>
        <v>0</v>
      </c>
      <c r="L766" s="160">
        <f>+'Прил 3(сформированное)'!G2971</f>
        <v>0</v>
      </c>
    </row>
    <row r="767" spans="1:12" ht="15.75" customHeight="1">
      <c r="A767" s="98"/>
      <c r="B767" s="30" t="s">
        <v>669</v>
      </c>
      <c r="C767" s="54"/>
      <c r="D767" s="54"/>
      <c r="E767" s="162"/>
      <c r="F767" s="162"/>
      <c r="G767" s="163">
        <f t="shared" si="54"/>
        <v>9894</v>
      </c>
      <c r="H767" s="160">
        <f t="shared" si="50"/>
        <v>0</v>
      </c>
      <c r="I767" s="160">
        <f>+'Прил 3(сформированное)'!D2972</f>
        <v>0</v>
      </c>
      <c r="J767" s="160">
        <f>+'Прил 3(сформированное)'!E2972</f>
        <v>0</v>
      </c>
      <c r="K767" s="160">
        <f>+'Прил 3(сформированное)'!F2972</f>
        <v>0</v>
      </c>
      <c r="L767" s="160">
        <f>+'Прил 3(сформированное)'!G2972</f>
        <v>0</v>
      </c>
    </row>
    <row r="768" spans="1:12" ht="15.75" customHeight="1">
      <c r="A768" s="98"/>
      <c r="B768" s="30" t="s">
        <v>670</v>
      </c>
      <c r="C768" s="54"/>
      <c r="D768" s="54"/>
      <c r="E768" s="162"/>
      <c r="F768" s="162"/>
      <c r="G768" s="163">
        <f t="shared" si="54"/>
        <v>9894</v>
      </c>
      <c r="H768" s="160">
        <f t="shared" si="50"/>
        <v>0</v>
      </c>
      <c r="I768" s="160">
        <f>+'Прил 3(сформированное)'!D2973</f>
        <v>0</v>
      </c>
      <c r="J768" s="160">
        <f>+'Прил 3(сформированное)'!E2973</f>
        <v>0</v>
      </c>
      <c r="K768" s="160">
        <f>+'Прил 3(сформированное)'!F2973</f>
        <v>0</v>
      </c>
      <c r="L768" s="160">
        <f>+'Прил 3(сформированное)'!G2973</f>
        <v>0</v>
      </c>
    </row>
    <row r="769" spans="1:12" ht="15.75" customHeight="1">
      <c r="A769" s="98"/>
      <c r="B769" s="30" t="s">
        <v>671</v>
      </c>
      <c r="C769" s="54"/>
      <c r="D769" s="54"/>
      <c r="E769" s="162"/>
      <c r="F769" s="162"/>
      <c r="G769" s="163">
        <f t="shared" si="54"/>
        <v>9894</v>
      </c>
      <c r="H769" s="160">
        <f t="shared" si="50"/>
        <v>0</v>
      </c>
      <c r="I769" s="160">
        <f>+'Прил 3(сформированное)'!D2974</f>
        <v>0</v>
      </c>
      <c r="J769" s="160">
        <f>+'Прил 3(сформированное)'!E2974</f>
        <v>0</v>
      </c>
      <c r="K769" s="160">
        <f>+'Прил 3(сформированное)'!F2974</f>
        <v>0</v>
      </c>
      <c r="L769" s="160">
        <f>+'Прил 3(сформированное)'!G2974</f>
        <v>0</v>
      </c>
    </row>
    <row r="770" spans="1:12" ht="15.75" customHeight="1">
      <c r="A770" s="98"/>
      <c r="B770" s="30" t="s">
        <v>672</v>
      </c>
      <c r="C770" s="41"/>
      <c r="D770" s="54"/>
      <c r="E770" s="162"/>
      <c r="F770" s="162"/>
      <c r="G770" s="163">
        <f t="shared" si="54"/>
        <v>9894</v>
      </c>
      <c r="H770" s="160">
        <f t="shared" si="50"/>
        <v>0</v>
      </c>
      <c r="I770" s="160">
        <f>+'Прил 3(сформированное)'!D2975</f>
        <v>0</v>
      </c>
      <c r="J770" s="160">
        <f>+'Прил 3(сформированное)'!E2975</f>
        <v>0</v>
      </c>
      <c r="K770" s="160">
        <f>+'Прил 3(сформированное)'!F2975</f>
        <v>0</v>
      </c>
      <c r="L770" s="160">
        <f>+'Прил 3(сформированное)'!G2975</f>
        <v>0</v>
      </c>
    </row>
    <row r="771" spans="1:12" ht="15.75" customHeight="1">
      <c r="A771" s="98"/>
      <c r="B771" s="30" t="s">
        <v>673</v>
      </c>
      <c r="C771" s="41"/>
      <c r="D771" s="54"/>
      <c r="E771" s="162"/>
      <c r="F771" s="162"/>
      <c r="G771" s="163">
        <f t="shared" si="54"/>
        <v>9894</v>
      </c>
      <c r="H771" s="160">
        <f t="shared" si="50"/>
        <v>0</v>
      </c>
      <c r="I771" s="160">
        <f>+'Прил 3(сформированное)'!D2976</f>
        <v>0</v>
      </c>
      <c r="J771" s="160">
        <f>+'Прил 3(сформированное)'!E2976</f>
        <v>0</v>
      </c>
      <c r="K771" s="160">
        <f>+'Прил 3(сформированное)'!F2976</f>
        <v>0</v>
      </c>
      <c r="L771" s="160">
        <f>+'Прил 3(сформированное)'!G2976</f>
        <v>0</v>
      </c>
    </row>
    <row r="772" spans="1:12" ht="15.75" customHeight="1">
      <c r="A772" s="98"/>
      <c r="B772" s="30" t="s">
        <v>674</v>
      </c>
      <c r="C772" s="41"/>
      <c r="D772" s="54"/>
      <c r="E772" s="162"/>
      <c r="F772" s="162"/>
      <c r="G772" s="163">
        <f t="shared" si="54"/>
        <v>9894</v>
      </c>
      <c r="H772" s="160">
        <f t="shared" si="50"/>
        <v>0</v>
      </c>
      <c r="I772" s="160">
        <f>+'Прил 3(сформированное)'!D2977</f>
        <v>0</v>
      </c>
      <c r="J772" s="160">
        <f>+'Прил 3(сформированное)'!E2977</f>
        <v>0</v>
      </c>
      <c r="K772" s="160">
        <f>+'Прил 3(сформированное)'!F2977</f>
        <v>0</v>
      </c>
      <c r="L772" s="160">
        <f>+'Прил 3(сформированное)'!G2977</f>
        <v>0</v>
      </c>
    </row>
    <row r="773" spans="1:12" ht="15" customHeight="1">
      <c r="A773" s="98"/>
      <c r="B773" s="30" t="s">
        <v>675</v>
      </c>
      <c r="C773" s="41"/>
      <c r="D773" s="54"/>
      <c r="E773" s="162"/>
      <c r="F773" s="162"/>
      <c r="G773" s="163">
        <f t="shared" si="54"/>
        <v>9894</v>
      </c>
      <c r="H773" s="160">
        <f t="shared" si="50"/>
        <v>2194</v>
      </c>
      <c r="I773" s="160">
        <f>+'Прил 3(сформированное)'!D2978</f>
        <v>0</v>
      </c>
      <c r="J773" s="160">
        <f>+'Прил 3(сформированное)'!E2978</f>
        <v>0</v>
      </c>
      <c r="K773" s="160">
        <f>+'Прил 3(сформированное)'!F2978</f>
        <v>2194</v>
      </c>
      <c r="L773" s="160">
        <f>+'Прил 3(сформированное)'!G2978</f>
        <v>0</v>
      </c>
    </row>
    <row r="774" spans="1:12" ht="15" customHeight="1">
      <c r="A774" s="98"/>
      <c r="B774" s="30" t="s">
        <v>676</v>
      </c>
      <c r="C774" s="41"/>
      <c r="D774" s="54"/>
      <c r="E774" s="162"/>
      <c r="F774" s="162"/>
      <c r="G774" s="163">
        <f t="shared" si="54"/>
        <v>7700</v>
      </c>
      <c r="H774" s="160">
        <f t="shared" si="50"/>
        <v>2700</v>
      </c>
      <c r="I774" s="160">
        <f>+'Прил 3(сформированное)'!D2979</f>
        <v>0</v>
      </c>
      <c r="J774" s="160">
        <f>+'Прил 3(сформированное)'!E2979</f>
        <v>0</v>
      </c>
      <c r="K774" s="160">
        <f>+'Прил 3(сформированное)'!F2979</f>
        <v>2700</v>
      </c>
      <c r="L774" s="160">
        <f>+'Прил 3(сформированное)'!G2979</f>
        <v>0</v>
      </c>
    </row>
    <row r="775" spans="1:12" ht="15" customHeight="1">
      <c r="A775" s="98"/>
      <c r="B775" s="30" t="s">
        <v>677</v>
      </c>
      <c r="C775" s="41"/>
      <c r="D775" s="54"/>
      <c r="E775" s="162"/>
      <c r="F775" s="162"/>
      <c r="G775" s="163">
        <f t="shared" si="54"/>
        <v>5000</v>
      </c>
      <c r="H775" s="160">
        <f t="shared" si="50"/>
        <v>620</v>
      </c>
      <c r="I775" s="160">
        <f>+'Прил 3(сформированное)'!D2980</f>
        <v>0</v>
      </c>
      <c r="J775" s="160">
        <f>+'Прил 3(сформированное)'!E2980</f>
        <v>0</v>
      </c>
      <c r="K775" s="160">
        <f>+'Прил 3(сформированное)'!F2980</f>
        <v>620</v>
      </c>
      <c r="L775" s="160">
        <f>+'Прил 3(сформированное)'!G2980</f>
        <v>0</v>
      </c>
    </row>
    <row r="776" spans="1:12" ht="15" customHeight="1">
      <c r="A776" s="98"/>
      <c r="B776" s="30" t="s">
        <v>678</v>
      </c>
      <c r="C776" s="41"/>
      <c r="D776" s="54"/>
      <c r="E776" s="162"/>
      <c r="F776" s="162"/>
      <c r="G776" s="163">
        <f t="shared" si="54"/>
        <v>4380</v>
      </c>
      <c r="H776" s="160">
        <f t="shared" si="50"/>
        <v>3780</v>
      </c>
      <c r="I776" s="160">
        <f>+'Прил 3(сформированное)'!D2981</f>
        <v>0</v>
      </c>
      <c r="J776" s="160">
        <f>+'Прил 3(сформированное)'!E2981</f>
        <v>0</v>
      </c>
      <c r="K776" s="160">
        <f>+'Прил 3(сформированное)'!F2981</f>
        <v>3780</v>
      </c>
      <c r="L776" s="160">
        <f>+'Прил 3(сформированное)'!G2981</f>
        <v>0</v>
      </c>
    </row>
    <row r="777" spans="1:12" ht="15" customHeight="1" thickBot="1">
      <c r="A777" s="98"/>
      <c r="B777" s="30" t="s">
        <v>679</v>
      </c>
      <c r="C777" s="41"/>
      <c r="D777" s="54"/>
      <c r="E777" s="162"/>
      <c r="F777" s="162"/>
      <c r="G777" s="163">
        <f t="shared" si="54"/>
        <v>600</v>
      </c>
      <c r="H777" s="160">
        <f t="shared" si="50"/>
        <v>600</v>
      </c>
      <c r="I777" s="160">
        <f>+'Прил 3(сформированное)'!D2982</f>
        <v>0</v>
      </c>
      <c r="J777" s="160">
        <f>+'Прил 3(сформированное)'!E2982</f>
        <v>0</v>
      </c>
      <c r="K777" s="160">
        <f>+'Прил 3(сформированное)'!F2982</f>
        <v>600</v>
      </c>
      <c r="L777" s="160">
        <f>+'Прил 3(сформированное)'!G2982</f>
        <v>0</v>
      </c>
    </row>
    <row r="778" spans="1:13" ht="16.5" customHeight="1" thickBot="1">
      <c r="A778" s="81" t="s">
        <v>206</v>
      </c>
      <c r="B778" s="64" t="s">
        <v>573</v>
      </c>
      <c r="C778" s="55"/>
      <c r="D778" s="55"/>
      <c r="E778" s="160"/>
      <c r="F778" s="160"/>
      <c r="G778" s="161"/>
      <c r="H778" s="160"/>
      <c r="I778" s="160">
        <f>SUM(I779:I792)</f>
        <v>0</v>
      </c>
      <c r="J778" s="160">
        <f>SUM(J779:J792)</f>
        <v>0</v>
      </c>
      <c r="K778" s="160">
        <f>SUM(K779:K792)</f>
        <v>0</v>
      </c>
      <c r="L778" s="160">
        <f>SUM(L779:L792)</f>
        <v>0</v>
      </c>
      <c r="M778" s="138" t="s">
        <v>527</v>
      </c>
    </row>
    <row r="779" spans="1:12" ht="15.75" customHeight="1" hidden="1">
      <c r="A779" s="98"/>
      <c r="B779" s="30" t="s">
        <v>666</v>
      </c>
      <c r="C779" s="54"/>
      <c r="D779" s="54"/>
      <c r="E779" s="162"/>
      <c r="F779" s="162"/>
      <c r="G779" s="161"/>
      <c r="H779" s="160"/>
      <c r="I779" s="160"/>
      <c r="J779" s="160"/>
      <c r="K779" s="160"/>
      <c r="L779" s="160"/>
    </row>
    <row r="780" spans="1:12" ht="15.75" customHeight="1" hidden="1">
      <c r="A780" s="98"/>
      <c r="B780" s="30" t="s">
        <v>667</v>
      </c>
      <c r="C780" s="54"/>
      <c r="D780" s="54"/>
      <c r="E780" s="162"/>
      <c r="F780" s="162"/>
      <c r="G780" s="163"/>
      <c r="H780" s="160"/>
      <c r="I780" s="160"/>
      <c r="J780" s="160"/>
      <c r="K780" s="160"/>
      <c r="L780" s="160"/>
    </row>
    <row r="781" spans="1:12" ht="15.75" customHeight="1" hidden="1">
      <c r="A781" s="98"/>
      <c r="B781" s="30" t="s">
        <v>668</v>
      </c>
      <c r="C781" s="54"/>
      <c r="D781" s="54"/>
      <c r="E781" s="162"/>
      <c r="F781" s="162"/>
      <c r="G781" s="163"/>
      <c r="H781" s="160"/>
      <c r="I781" s="160"/>
      <c r="J781" s="160"/>
      <c r="K781" s="160"/>
      <c r="L781" s="160"/>
    </row>
    <row r="782" spans="1:12" ht="15.75" customHeight="1" hidden="1">
      <c r="A782" s="98"/>
      <c r="B782" s="30" t="s">
        <v>669</v>
      </c>
      <c r="C782" s="54"/>
      <c r="D782" s="54"/>
      <c r="E782" s="162"/>
      <c r="F782" s="162"/>
      <c r="G782" s="163"/>
      <c r="H782" s="160"/>
      <c r="I782" s="160"/>
      <c r="J782" s="160"/>
      <c r="K782" s="160"/>
      <c r="L782" s="160"/>
    </row>
    <row r="783" spans="1:12" ht="15.75" customHeight="1" hidden="1">
      <c r="A783" s="98"/>
      <c r="B783" s="30" t="s">
        <v>670</v>
      </c>
      <c r="C783" s="54"/>
      <c r="D783" s="54"/>
      <c r="E783" s="162"/>
      <c r="F783" s="162"/>
      <c r="G783" s="163"/>
      <c r="H783" s="160"/>
      <c r="I783" s="160"/>
      <c r="J783" s="160"/>
      <c r="K783" s="160"/>
      <c r="L783" s="160"/>
    </row>
    <row r="784" spans="1:12" ht="15.75" customHeight="1" hidden="1">
      <c r="A784" s="98"/>
      <c r="B784" s="30" t="s">
        <v>671</v>
      </c>
      <c r="C784" s="54"/>
      <c r="D784" s="54"/>
      <c r="E784" s="162"/>
      <c r="F784" s="162"/>
      <c r="G784" s="163"/>
      <c r="H784" s="160"/>
      <c r="I784" s="160"/>
      <c r="J784" s="160"/>
      <c r="K784" s="160"/>
      <c r="L784" s="160"/>
    </row>
    <row r="785" spans="1:12" ht="15.75" customHeight="1" hidden="1">
      <c r="A785" s="98"/>
      <c r="B785" s="30" t="s">
        <v>672</v>
      </c>
      <c r="C785" s="41"/>
      <c r="D785" s="54"/>
      <c r="E785" s="162"/>
      <c r="F785" s="162"/>
      <c r="G785" s="163"/>
      <c r="H785" s="160"/>
      <c r="I785" s="160"/>
      <c r="J785" s="160"/>
      <c r="K785" s="160"/>
      <c r="L785" s="160"/>
    </row>
    <row r="786" spans="1:12" ht="15.75" customHeight="1" hidden="1">
      <c r="A786" s="98"/>
      <c r="B786" s="30" t="s">
        <v>673</v>
      </c>
      <c r="C786" s="41"/>
      <c r="D786" s="54"/>
      <c r="E786" s="162"/>
      <c r="F786" s="162"/>
      <c r="G786" s="163"/>
      <c r="H786" s="160"/>
      <c r="I786" s="160"/>
      <c r="J786" s="160"/>
      <c r="K786" s="160"/>
      <c r="L786" s="160"/>
    </row>
    <row r="787" spans="1:12" ht="15.75" customHeight="1" hidden="1">
      <c r="A787" s="98"/>
      <c r="B787" s="30" t="s">
        <v>674</v>
      </c>
      <c r="C787" s="41"/>
      <c r="D787" s="54"/>
      <c r="E787" s="162"/>
      <c r="F787" s="162"/>
      <c r="G787" s="163"/>
      <c r="H787" s="160"/>
      <c r="I787" s="160"/>
      <c r="J787" s="160"/>
      <c r="K787" s="160"/>
      <c r="L787" s="160"/>
    </row>
    <row r="788" spans="1:12" ht="15" customHeight="1" hidden="1">
      <c r="A788" s="98"/>
      <c r="B788" s="30" t="s">
        <v>675</v>
      </c>
      <c r="C788" s="41"/>
      <c r="D788" s="54"/>
      <c r="E788" s="162"/>
      <c r="F788" s="162"/>
      <c r="G788" s="163">
        <f>G787-H787</f>
        <v>0</v>
      </c>
      <c r="H788" s="160">
        <f>I788+J788+K788+L788</f>
        <v>0</v>
      </c>
      <c r="I788" s="160">
        <v>0</v>
      </c>
      <c r="J788" s="160">
        <v>0</v>
      </c>
      <c r="K788" s="160">
        <v>0</v>
      </c>
      <c r="L788" s="160">
        <v>0</v>
      </c>
    </row>
    <row r="789" spans="1:12" ht="15" customHeight="1" hidden="1">
      <c r="A789" s="98"/>
      <c r="B789" s="30" t="s">
        <v>676</v>
      </c>
      <c r="C789" s="41"/>
      <c r="D789" s="54"/>
      <c r="E789" s="162"/>
      <c r="F789" s="162"/>
      <c r="G789" s="163">
        <f>G788-H788</f>
        <v>0</v>
      </c>
      <c r="H789" s="160">
        <f>I789+J789+K789+L789</f>
        <v>0</v>
      </c>
      <c r="I789" s="160"/>
      <c r="J789" s="160"/>
      <c r="K789" s="160"/>
      <c r="L789" s="160"/>
    </row>
    <row r="790" spans="1:12" ht="15" customHeight="1" hidden="1">
      <c r="A790" s="98"/>
      <c r="B790" s="30" t="s">
        <v>677</v>
      </c>
      <c r="C790" s="41"/>
      <c r="D790" s="54"/>
      <c r="E790" s="162"/>
      <c r="F790" s="162"/>
      <c r="G790" s="163">
        <f>G789-H789</f>
        <v>0</v>
      </c>
      <c r="H790" s="160">
        <f>I790+J790+K790+L790</f>
        <v>0</v>
      </c>
      <c r="I790" s="160">
        <v>0</v>
      </c>
      <c r="J790" s="160">
        <v>0</v>
      </c>
      <c r="K790" s="160">
        <v>0</v>
      </c>
      <c r="L790" s="160">
        <v>0</v>
      </c>
    </row>
    <row r="791" spans="1:12" ht="15" customHeight="1" hidden="1">
      <c r="A791" s="98"/>
      <c r="B791" s="30" t="s">
        <v>678</v>
      </c>
      <c r="C791" s="41"/>
      <c r="D791" s="54"/>
      <c r="E791" s="162"/>
      <c r="F791" s="162"/>
      <c r="G791" s="163">
        <f>G790-H790</f>
        <v>0</v>
      </c>
      <c r="H791" s="160">
        <f>I791+J791+K791+L791</f>
        <v>0</v>
      </c>
      <c r="I791" s="160"/>
      <c r="J791" s="160"/>
      <c r="K791" s="160"/>
      <c r="L791" s="160"/>
    </row>
    <row r="792" spans="1:12" ht="15" customHeight="1" hidden="1">
      <c r="A792" s="98"/>
      <c r="B792" s="30" t="s">
        <v>679</v>
      </c>
      <c r="C792" s="41"/>
      <c r="D792" s="54"/>
      <c r="E792" s="162"/>
      <c r="F792" s="162"/>
      <c r="G792" s="163">
        <f>G791-H791</f>
        <v>0</v>
      </c>
      <c r="H792" s="160">
        <f>I792+J792+K792+L792</f>
        <v>0</v>
      </c>
      <c r="I792" s="160"/>
      <c r="J792" s="160"/>
      <c r="K792" s="160"/>
      <c r="L792" s="160"/>
    </row>
    <row r="793" spans="1:12" ht="32.25" customHeight="1">
      <c r="A793" s="81" t="s">
        <v>86</v>
      </c>
      <c r="B793" s="26" t="s">
        <v>246</v>
      </c>
      <c r="C793" s="55" t="s">
        <v>517</v>
      </c>
      <c r="D793" s="55" t="s">
        <v>518</v>
      </c>
      <c r="E793" s="160">
        <v>17357</v>
      </c>
      <c r="F793" s="160"/>
      <c r="G793" s="161"/>
      <c r="H793" s="160">
        <f t="shared" si="50"/>
        <v>57186.1</v>
      </c>
      <c r="I793" s="160">
        <f>SUM(I794:I807)</f>
        <v>56740</v>
      </c>
      <c r="J793" s="160">
        <f>SUM(J794:J807)</f>
        <v>0</v>
      </c>
      <c r="K793" s="160">
        <f>SUM(K794:K807)</f>
        <v>446.1</v>
      </c>
      <c r="L793" s="160">
        <f>SUM(L794:L807)</f>
        <v>0</v>
      </c>
    </row>
    <row r="794" spans="1:12" ht="15.75" customHeight="1">
      <c r="A794" s="98"/>
      <c r="B794" s="30" t="s">
        <v>666</v>
      </c>
      <c r="C794" s="54"/>
      <c r="D794" s="54"/>
      <c r="E794" s="162"/>
      <c r="F794" s="162">
        <v>14392.6</v>
      </c>
      <c r="G794" s="161">
        <v>57186.1</v>
      </c>
      <c r="H794" s="160">
        <f t="shared" si="50"/>
        <v>31024.1</v>
      </c>
      <c r="I794" s="160">
        <v>31000</v>
      </c>
      <c r="J794" s="160">
        <v>0</v>
      </c>
      <c r="K794" s="160">
        <v>24.1</v>
      </c>
      <c r="L794" s="160">
        <v>0</v>
      </c>
    </row>
    <row r="795" spans="1:12" ht="15.75" customHeight="1">
      <c r="A795" s="98"/>
      <c r="B795" s="30" t="s">
        <v>667</v>
      </c>
      <c r="C795" s="54"/>
      <c r="D795" s="54"/>
      <c r="E795" s="162"/>
      <c r="F795" s="162"/>
      <c r="G795" s="163">
        <f>G794-H794</f>
        <v>26162</v>
      </c>
      <c r="H795" s="160">
        <f t="shared" si="50"/>
        <v>26162</v>
      </c>
      <c r="I795" s="160">
        <v>25740</v>
      </c>
      <c r="J795" s="160">
        <v>0</v>
      </c>
      <c r="K795" s="160">
        <v>422</v>
      </c>
      <c r="L795" s="160">
        <v>0</v>
      </c>
    </row>
    <row r="796" spans="1:12" ht="15.75" customHeight="1">
      <c r="A796" s="98"/>
      <c r="B796" s="30" t="s">
        <v>668</v>
      </c>
      <c r="C796" s="54"/>
      <c r="D796" s="54"/>
      <c r="E796" s="162"/>
      <c r="F796" s="162"/>
      <c r="G796" s="163">
        <f aca="true" t="shared" si="55" ref="G796:G807">G795-H795</f>
        <v>0</v>
      </c>
      <c r="H796" s="160">
        <f t="shared" si="50"/>
        <v>0</v>
      </c>
      <c r="I796" s="160">
        <v>0</v>
      </c>
      <c r="J796" s="160">
        <v>0</v>
      </c>
      <c r="K796" s="160">
        <v>0</v>
      </c>
      <c r="L796" s="160">
        <v>0</v>
      </c>
    </row>
    <row r="797" spans="1:12" ht="15.75" customHeight="1">
      <c r="A797" s="98"/>
      <c r="B797" s="30" t="s">
        <v>669</v>
      </c>
      <c r="C797" s="54"/>
      <c r="D797" s="54"/>
      <c r="E797" s="162"/>
      <c r="F797" s="162"/>
      <c r="G797" s="163">
        <f t="shared" si="55"/>
        <v>0</v>
      </c>
      <c r="H797" s="160">
        <f t="shared" si="50"/>
        <v>0</v>
      </c>
      <c r="I797" s="160">
        <v>0</v>
      </c>
      <c r="J797" s="160">
        <v>0</v>
      </c>
      <c r="K797" s="160">
        <v>0</v>
      </c>
      <c r="L797" s="160">
        <v>0</v>
      </c>
    </row>
    <row r="798" spans="1:12" ht="15.75" customHeight="1">
      <c r="A798" s="98"/>
      <c r="B798" s="30" t="s">
        <v>670</v>
      </c>
      <c r="C798" s="54"/>
      <c r="D798" s="54"/>
      <c r="E798" s="162"/>
      <c r="F798" s="162"/>
      <c r="G798" s="163">
        <f t="shared" si="55"/>
        <v>0</v>
      </c>
      <c r="H798" s="160">
        <f t="shared" si="50"/>
        <v>0</v>
      </c>
      <c r="I798" s="160">
        <v>0</v>
      </c>
      <c r="J798" s="160">
        <v>0</v>
      </c>
      <c r="K798" s="160">
        <v>0</v>
      </c>
      <c r="L798" s="160">
        <v>0</v>
      </c>
    </row>
    <row r="799" spans="1:12" ht="15.75" customHeight="1">
      <c r="A799" s="98"/>
      <c r="B799" s="30" t="s">
        <v>671</v>
      </c>
      <c r="C799" s="54"/>
      <c r="D799" s="54"/>
      <c r="E799" s="162"/>
      <c r="F799" s="162"/>
      <c r="G799" s="163">
        <f t="shared" si="55"/>
        <v>0</v>
      </c>
      <c r="H799" s="160">
        <f t="shared" si="50"/>
        <v>0</v>
      </c>
      <c r="I799" s="160">
        <v>0</v>
      </c>
      <c r="J799" s="160">
        <v>0</v>
      </c>
      <c r="K799" s="160">
        <v>0</v>
      </c>
      <c r="L799" s="160">
        <v>0</v>
      </c>
    </row>
    <row r="800" spans="1:12" ht="15.75" customHeight="1">
      <c r="A800" s="98"/>
      <c r="B800" s="30" t="s">
        <v>672</v>
      </c>
      <c r="C800" s="41"/>
      <c r="D800" s="54"/>
      <c r="E800" s="162"/>
      <c r="F800" s="162"/>
      <c r="G800" s="163">
        <f t="shared" si="55"/>
        <v>0</v>
      </c>
      <c r="H800" s="160">
        <f t="shared" si="50"/>
        <v>0</v>
      </c>
      <c r="I800" s="160">
        <v>0</v>
      </c>
      <c r="J800" s="160">
        <v>0</v>
      </c>
      <c r="K800" s="160">
        <v>0</v>
      </c>
      <c r="L800" s="160">
        <v>0</v>
      </c>
    </row>
    <row r="801" spans="1:12" ht="15.75" customHeight="1">
      <c r="A801" s="98"/>
      <c r="B801" s="30" t="s">
        <v>673</v>
      </c>
      <c r="C801" s="41"/>
      <c r="D801" s="54"/>
      <c r="E801" s="162"/>
      <c r="F801" s="162"/>
      <c r="G801" s="163">
        <f t="shared" si="55"/>
        <v>0</v>
      </c>
      <c r="H801" s="160">
        <f t="shared" si="50"/>
        <v>0</v>
      </c>
      <c r="I801" s="160">
        <v>0</v>
      </c>
      <c r="J801" s="160">
        <v>0</v>
      </c>
      <c r="K801" s="160">
        <v>0</v>
      </c>
      <c r="L801" s="160">
        <v>0</v>
      </c>
    </row>
    <row r="802" spans="1:12" ht="15.75" customHeight="1">
      <c r="A802" s="98"/>
      <c r="B802" s="30" t="s">
        <v>674</v>
      </c>
      <c r="C802" s="41"/>
      <c r="D802" s="54"/>
      <c r="E802" s="162"/>
      <c r="F802" s="162"/>
      <c r="G802" s="163">
        <f t="shared" si="55"/>
        <v>0</v>
      </c>
      <c r="H802" s="160">
        <f t="shared" si="50"/>
        <v>0</v>
      </c>
      <c r="I802" s="160">
        <v>0</v>
      </c>
      <c r="J802" s="160">
        <v>0</v>
      </c>
      <c r="K802" s="160">
        <v>0</v>
      </c>
      <c r="L802" s="160">
        <v>0</v>
      </c>
    </row>
    <row r="803" spans="1:12" ht="15" customHeight="1">
      <c r="A803" s="98"/>
      <c r="B803" s="30" t="s">
        <v>675</v>
      </c>
      <c r="C803" s="41"/>
      <c r="D803" s="54"/>
      <c r="E803" s="162"/>
      <c r="F803" s="162"/>
      <c r="G803" s="163">
        <f t="shared" si="55"/>
        <v>0</v>
      </c>
      <c r="H803" s="160">
        <f>I803+J803+K803+L803</f>
        <v>0</v>
      </c>
      <c r="I803" s="160">
        <v>0</v>
      </c>
      <c r="J803" s="160">
        <v>0</v>
      </c>
      <c r="K803" s="160">
        <v>0</v>
      </c>
      <c r="L803" s="160">
        <v>0</v>
      </c>
    </row>
    <row r="804" spans="1:12" ht="15" customHeight="1">
      <c r="A804" s="98"/>
      <c r="B804" s="30" t="s">
        <v>676</v>
      </c>
      <c r="C804" s="41"/>
      <c r="D804" s="54"/>
      <c r="E804" s="162"/>
      <c r="F804" s="162"/>
      <c r="G804" s="163">
        <f t="shared" si="55"/>
        <v>0</v>
      </c>
      <c r="H804" s="160">
        <f>I804+J804+K804+L804</f>
        <v>0</v>
      </c>
      <c r="I804" s="160"/>
      <c r="J804" s="160"/>
      <c r="K804" s="160"/>
      <c r="L804" s="160"/>
    </row>
    <row r="805" spans="1:12" ht="15" customHeight="1">
      <c r="A805" s="98"/>
      <c r="B805" s="30" t="s">
        <v>677</v>
      </c>
      <c r="C805" s="41"/>
      <c r="D805" s="54"/>
      <c r="E805" s="162"/>
      <c r="F805" s="162"/>
      <c r="G805" s="163">
        <f t="shared" si="55"/>
        <v>0</v>
      </c>
      <c r="H805" s="160">
        <f>I805+J805+K805+L805</f>
        <v>0</v>
      </c>
      <c r="I805" s="160">
        <v>0</v>
      </c>
      <c r="J805" s="160">
        <v>0</v>
      </c>
      <c r="K805" s="160">
        <v>0</v>
      </c>
      <c r="L805" s="160">
        <v>0</v>
      </c>
    </row>
    <row r="806" spans="1:12" ht="15" customHeight="1">
      <c r="A806" s="98"/>
      <c r="B806" s="30" t="s">
        <v>678</v>
      </c>
      <c r="C806" s="41"/>
      <c r="D806" s="54"/>
      <c r="E806" s="162"/>
      <c r="F806" s="162"/>
      <c r="G806" s="163">
        <f t="shared" si="55"/>
        <v>0</v>
      </c>
      <c r="H806" s="160">
        <f>I806+J806+K806+L806</f>
        <v>0</v>
      </c>
      <c r="I806" s="160"/>
      <c r="J806" s="160"/>
      <c r="K806" s="160"/>
      <c r="L806" s="160"/>
    </row>
    <row r="807" spans="1:12" ht="15" customHeight="1">
      <c r="A807" s="98"/>
      <c r="B807" s="30" t="s">
        <v>679</v>
      </c>
      <c r="C807" s="41"/>
      <c r="D807" s="54"/>
      <c r="E807" s="162"/>
      <c r="F807" s="162"/>
      <c r="G807" s="163">
        <f t="shared" si="55"/>
        <v>0</v>
      </c>
      <c r="H807" s="160">
        <f>I807+J807+K807+L807</f>
        <v>0</v>
      </c>
      <c r="I807" s="160"/>
      <c r="J807" s="160"/>
      <c r="K807" s="160"/>
      <c r="L807" s="160"/>
    </row>
    <row r="808" spans="1:12" ht="18.75" customHeight="1">
      <c r="A808" s="26"/>
      <c r="B808" s="213" t="s">
        <v>335</v>
      </c>
      <c r="C808" s="213"/>
      <c r="D808" s="213"/>
      <c r="E808" s="213"/>
      <c r="F808" s="213"/>
      <c r="G808" s="213"/>
      <c r="H808" s="213"/>
      <c r="I808" s="213"/>
      <c r="J808" s="213"/>
      <c r="K808" s="213"/>
      <c r="L808" s="213"/>
    </row>
    <row r="809" spans="1:12" ht="34.5" customHeight="1">
      <c r="A809" s="81" t="s">
        <v>636</v>
      </c>
      <c r="B809" s="26" t="s">
        <v>637</v>
      </c>
      <c r="C809" s="55" t="s">
        <v>519</v>
      </c>
      <c r="D809" s="55">
        <v>2009</v>
      </c>
      <c r="E809" s="160">
        <v>622.7</v>
      </c>
      <c r="F809" s="160"/>
      <c r="G809" s="161"/>
      <c r="H809" s="160">
        <f aca="true" t="shared" si="56" ref="H809:H824">I809+J809+K809+L809</f>
        <v>3313.7</v>
      </c>
      <c r="I809" s="160">
        <f>SUM(I810:I823)</f>
        <v>0</v>
      </c>
      <c r="J809" s="160">
        <f>SUM(J810:J823)</f>
        <v>0</v>
      </c>
      <c r="K809" s="160">
        <f>SUM(K810:K823)</f>
        <v>3313.7</v>
      </c>
      <c r="L809" s="160">
        <f>SUM(L810:L823)</f>
        <v>0</v>
      </c>
    </row>
    <row r="810" spans="1:12" ht="15" customHeight="1">
      <c r="A810" s="98"/>
      <c r="B810" s="30" t="s">
        <v>666</v>
      </c>
      <c r="C810" s="54"/>
      <c r="D810" s="54"/>
      <c r="E810" s="162"/>
      <c r="F810" s="162">
        <v>622.7</v>
      </c>
      <c r="G810" s="161">
        <v>3313.7</v>
      </c>
      <c r="H810" s="160">
        <f t="shared" si="56"/>
        <v>0</v>
      </c>
      <c r="I810" s="160">
        <v>0</v>
      </c>
      <c r="J810" s="160">
        <v>0</v>
      </c>
      <c r="K810" s="160">
        <v>0</v>
      </c>
      <c r="L810" s="160">
        <v>0</v>
      </c>
    </row>
    <row r="811" spans="1:12" ht="15" customHeight="1">
      <c r="A811" s="98"/>
      <c r="B811" s="30" t="s">
        <v>667</v>
      </c>
      <c r="C811" s="54"/>
      <c r="D811" s="54"/>
      <c r="E811" s="162"/>
      <c r="F811" s="162"/>
      <c r="G811" s="163">
        <f>G810-H810</f>
        <v>3313.7</v>
      </c>
      <c r="H811" s="160">
        <f t="shared" si="56"/>
        <v>0</v>
      </c>
      <c r="I811" s="160">
        <v>0</v>
      </c>
      <c r="J811" s="160">
        <v>0</v>
      </c>
      <c r="K811" s="160">
        <v>0</v>
      </c>
      <c r="L811" s="160">
        <v>0</v>
      </c>
    </row>
    <row r="812" spans="1:12" ht="15" customHeight="1">
      <c r="A812" s="98"/>
      <c r="B812" s="30" t="s">
        <v>668</v>
      </c>
      <c r="C812" s="54"/>
      <c r="D812" s="54"/>
      <c r="E812" s="162"/>
      <c r="F812" s="162"/>
      <c r="G812" s="163">
        <f>G811-H811</f>
        <v>3313.7</v>
      </c>
      <c r="H812" s="160">
        <f t="shared" si="56"/>
        <v>3313.7</v>
      </c>
      <c r="I812" s="160">
        <v>0</v>
      </c>
      <c r="J812" s="160">
        <v>0</v>
      </c>
      <c r="K812" s="160">
        <v>3313.7</v>
      </c>
      <c r="L812" s="160">
        <v>0</v>
      </c>
    </row>
    <row r="813" spans="1:12" ht="15" customHeight="1">
      <c r="A813" s="98"/>
      <c r="B813" s="30" t="s">
        <v>669</v>
      </c>
      <c r="C813" s="54"/>
      <c r="D813" s="54"/>
      <c r="E813" s="162"/>
      <c r="F813" s="162"/>
      <c r="G813" s="163">
        <f aca="true" t="shared" si="57" ref="G813:G823">G812-H812</f>
        <v>0</v>
      </c>
      <c r="H813" s="160">
        <f t="shared" si="56"/>
        <v>0</v>
      </c>
      <c r="I813" s="160">
        <v>0</v>
      </c>
      <c r="J813" s="160">
        <v>0</v>
      </c>
      <c r="K813" s="160">
        <v>0</v>
      </c>
      <c r="L813" s="160">
        <v>0</v>
      </c>
    </row>
    <row r="814" spans="1:12" ht="15" customHeight="1">
      <c r="A814" s="98"/>
      <c r="B814" s="30" t="s">
        <v>670</v>
      </c>
      <c r="C814" s="54"/>
      <c r="D814" s="54"/>
      <c r="E814" s="162"/>
      <c r="F814" s="162"/>
      <c r="G814" s="163">
        <f t="shared" si="57"/>
        <v>0</v>
      </c>
      <c r="H814" s="160">
        <f t="shared" si="56"/>
        <v>0</v>
      </c>
      <c r="I814" s="160">
        <v>0</v>
      </c>
      <c r="J814" s="160">
        <v>0</v>
      </c>
      <c r="K814" s="160">
        <v>0</v>
      </c>
      <c r="L814" s="160">
        <v>0</v>
      </c>
    </row>
    <row r="815" spans="1:12" ht="15" customHeight="1">
      <c r="A815" s="98"/>
      <c r="B815" s="30" t="s">
        <v>671</v>
      </c>
      <c r="C815" s="54"/>
      <c r="D815" s="54"/>
      <c r="E815" s="162"/>
      <c r="F815" s="162"/>
      <c r="G815" s="163">
        <f t="shared" si="57"/>
        <v>0</v>
      </c>
      <c r="H815" s="160">
        <f t="shared" si="56"/>
        <v>0</v>
      </c>
      <c r="I815" s="160">
        <v>0</v>
      </c>
      <c r="J815" s="160">
        <v>0</v>
      </c>
      <c r="K815" s="160">
        <v>0</v>
      </c>
      <c r="L815" s="160">
        <v>0</v>
      </c>
    </row>
    <row r="816" spans="1:12" ht="15" customHeight="1">
      <c r="A816" s="98"/>
      <c r="B816" s="30" t="s">
        <v>672</v>
      </c>
      <c r="C816" s="41"/>
      <c r="D816" s="54"/>
      <c r="E816" s="162"/>
      <c r="F816" s="162"/>
      <c r="G816" s="163">
        <f t="shared" si="57"/>
        <v>0</v>
      </c>
      <c r="H816" s="160">
        <f t="shared" si="56"/>
        <v>0</v>
      </c>
      <c r="I816" s="160">
        <v>0</v>
      </c>
      <c r="J816" s="160">
        <v>0</v>
      </c>
      <c r="K816" s="160">
        <v>0</v>
      </c>
      <c r="L816" s="160">
        <v>0</v>
      </c>
    </row>
    <row r="817" spans="1:12" ht="15" customHeight="1">
      <c r="A817" s="98"/>
      <c r="B817" s="30" t="s">
        <v>673</v>
      </c>
      <c r="C817" s="41"/>
      <c r="D817" s="54"/>
      <c r="E817" s="162"/>
      <c r="F817" s="162"/>
      <c r="G817" s="163">
        <f t="shared" si="57"/>
        <v>0</v>
      </c>
      <c r="H817" s="160">
        <f t="shared" si="56"/>
        <v>0</v>
      </c>
      <c r="I817" s="160">
        <v>0</v>
      </c>
      <c r="J817" s="160">
        <v>0</v>
      </c>
      <c r="K817" s="160">
        <v>0</v>
      </c>
      <c r="L817" s="160">
        <v>0</v>
      </c>
    </row>
    <row r="818" spans="1:12" ht="15" customHeight="1">
      <c r="A818" s="98"/>
      <c r="B818" s="30" t="s">
        <v>674</v>
      </c>
      <c r="C818" s="41"/>
      <c r="D818" s="54"/>
      <c r="E818" s="162"/>
      <c r="F818" s="162"/>
      <c r="G818" s="163">
        <f t="shared" si="57"/>
        <v>0</v>
      </c>
      <c r="H818" s="160">
        <f t="shared" si="56"/>
        <v>0</v>
      </c>
      <c r="I818" s="160">
        <v>0</v>
      </c>
      <c r="J818" s="160">
        <v>0</v>
      </c>
      <c r="K818" s="160">
        <v>0</v>
      </c>
      <c r="L818" s="160">
        <v>0</v>
      </c>
    </row>
    <row r="819" spans="1:12" ht="15" customHeight="1">
      <c r="A819" s="98"/>
      <c r="B819" s="30" t="s">
        <v>675</v>
      </c>
      <c r="C819" s="41"/>
      <c r="D819" s="54"/>
      <c r="E819" s="162"/>
      <c r="F819" s="162"/>
      <c r="G819" s="163">
        <f t="shared" si="57"/>
        <v>0</v>
      </c>
      <c r="H819" s="160">
        <f t="shared" si="56"/>
        <v>0</v>
      </c>
      <c r="I819" s="160">
        <v>0</v>
      </c>
      <c r="J819" s="160">
        <v>0</v>
      </c>
      <c r="K819" s="160">
        <v>0</v>
      </c>
      <c r="L819" s="160">
        <v>0</v>
      </c>
    </row>
    <row r="820" spans="1:12" ht="15" customHeight="1">
      <c r="A820" s="98"/>
      <c r="B820" s="30" t="s">
        <v>676</v>
      </c>
      <c r="C820" s="41"/>
      <c r="D820" s="54"/>
      <c r="E820" s="162"/>
      <c r="F820" s="162"/>
      <c r="G820" s="163">
        <f t="shared" si="57"/>
        <v>0</v>
      </c>
      <c r="H820" s="160">
        <f t="shared" si="56"/>
        <v>0</v>
      </c>
      <c r="I820" s="160"/>
      <c r="J820" s="160"/>
      <c r="K820" s="160"/>
      <c r="L820" s="160"/>
    </row>
    <row r="821" spans="1:12" ht="15" customHeight="1">
      <c r="A821" s="98"/>
      <c r="B821" s="30" t="s">
        <v>677</v>
      </c>
      <c r="C821" s="41"/>
      <c r="D821" s="54"/>
      <c r="E821" s="162"/>
      <c r="F821" s="162"/>
      <c r="G821" s="163">
        <f t="shared" si="57"/>
        <v>0</v>
      </c>
      <c r="H821" s="160">
        <f t="shared" si="56"/>
        <v>0</v>
      </c>
      <c r="I821" s="160">
        <v>0</v>
      </c>
      <c r="J821" s="160">
        <v>0</v>
      </c>
      <c r="K821" s="160">
        <v>0</v>
      </c>
      <c r="L821" s="160">
        <v>0</v>
      </c>
    </row>
    <row r="822" spans="1:12" ht="15" customHeight="1">
      <c r="A822" s="98"/>
      <c r="B822" s="30" t="s">
        <v>678</v>
      </c>
      <c r="C822" s="41"/>
      <c r="D822" s="54"/>
      <c r="E822" s="162"/>
      <c r="F822" s="162"/>
      <c r="G822" s="163">
        <f t="shared" si="57"/>
        <v>0</v>
      </c>
      <c r="H822" s="160">
        <f t="shared" si="56"/>
        <v>0</v>
      </c>
      <c r="I822" s="160"/>
      <c r="J822" s="160"/>
      <c r="K822" s="160"/>
      <c r="L822" s="160"/>
    </row>
    <row r="823" spans="1:12" ht="15" customHeight="1">
      <c r="A823" s="98"/>
      <c r="B823" s="30" t="s">
        <v>679</v>
      </c>
      <c r="C823" s="41"/>
      <c r="D823" s="54"/>
      <c r="E823" s="162"/>
      <c r="F823" s="162"/>
      <c r="G823" s="163">
        <f t="shared" si="57"/>
        <v>0</v>
      </c>
      <c r="H823" s="160">
        <f t="shared" si="56"/>
        <v>0</v>
      </c>
      <c r="I823" s="160"/>
      <c r="J823" s="160"/>
      <c r="K823" s="160"/>
      <c r="L823" s="160"/>
    </row>
    <row r="824" spans="1:12" ht="19.5" customHeight="1">
      <c r="A824" s="81" t="s">
        <v>207</v>
      </c>
      <c r="B824" s="64" t="s">
        <v>690</v>
      </c>
      <c r="C824" s="90"/>
      <c r="D824" s="55"/>
      <c r="E824" s="160"/>
      <c r="F824" s="160"/>
      <c r="G824" s="161"/>
      <c r="H824" s="160">
        <f t="shared" si="56"/>
        <v>0</v>
      </c>
      <c r="I824" s="160">
        <f>SUM(I825:I838)</f>
        <v>0</v>
      </c>
      <c r="J824" s="160">
        <f>SUM(J825:J838)</f>
        <v>0</v>
      </c>
      <c r="K824" s="160">
        <f>SUM(K825:K838)</f>
        <v>0</v>
      </c>
      <c r="L824" s="160">
        <f>SUM(L825:L838)</f>
        <v>0</v>
      </c>
    </row>
    <row r="825" spans="1:12" ht="15.75" customHeight="1" hidden="1">
      <c r="A825" s="98"/>
      <c r="B825" s="30" t="s">
        <v>666</v>
      </c>
      <c r="C825" s="54"/>
      <c r="D825" s="54"/>
      <c r="E825" s="162"/>
      <c r="F825" s="160"/>
      <c r="G825" s="161"/>
      <c r="H825" s="160"/>
      <c r="I825" s="160"/>
      <c r="J825" s="160"/>
      <c r="K825" s="160"/>
      <c r="L825" s="160"/>
    </row>
    <row r="826" spans="1:12" ht="15.75" customHeight="1" hidden="1">
      <c r="A826" s="98"/>
      <c r="B826" s="30" t="s">
        <v>667</v>
      </c>
      <c r="C826" s="54"/>
      <c r="D826" s="54"/>
      <c r="E826" s="162"/>
      <c r="F826" s="162"/>
      <c r="G826" s="163"/>
      <c r="H826" s="160"/>
      <c r="I826" s="160"/>
      <c r="J826" s="160"/>
      <c r="K826" s="160"/>
      <c r="L826" s="160"/>
    </row>
    <row r="827" spans="1:12" ht="15.75" customHeight="1" hidden="1">
      <c r="A827" s="98"/>
      <c r="B827" s="30" t="s">
        <v>668</v>
      </c>
      <c r="C827" s="54"/>
      <c r="D827" s="54"/>
      <c r="E827" s="162"/>
      <c r="F827" s="162"/>
      <c r="G827" s="163"/>
      <c r="H827" s="160"/>
      <c r="I827" s="160"/>
      <c r="J827" s="160"/>
      <c r="K827" s="160"/>
      <c r="L827" s="160"/>
    </row>
    <row r="828" spans="1:12" ht="15.75" customHeight="1" hidden="1">
      <c r="A828" s="98"/>
      <c r="B828" s="30" t="s">
        <v>669</v>
      </c>
      <c r="C828" s="54"/>
      <c r="D828" s="54"/>
      <c r="E828" s="162"/>
      <c r="F828" s="162"/>
      <c r="G828" s="163"/>
      <c r="H828" s="160"/>
      <c r="I828" s="160"/>
      <c r="J828" s="160"/>
      <c r="K828" s="160"/>
      <c r="L828" s="160"/>
    </row>
    <row r="829" spans="1:12" ht="15.75" customHeight="1" hidden="1">
      <c r="A829" s="98"/>
      <c r="B829" s="30" t="s">
        <v>670</v>
      </c>
      <c r="C829" s="54"/>
      <c r="D829" s="54"/>
      <c r="E829" s="162"/>
      <c r="F829" s="162"/>
      <c r="G829" s="163"/>
      <c r="H829" s="160"/>
      <c r="I829" s="160"/>
      <c r="J829" s="160"/>
      <c r="K829" s="160"/>
      <c r="L829" s="160"/>
    </row>
    <row r="830" spans="1:12" ht="15.75" customHeight="1" hidden="1">
      <c r="A830" s="98"/>
      <c r="B830" s="30" t="s">
        <v>671</v>
      </c>
      <c r="C830" s="54"/>
      <c r="D830" s="54"/>
      <c r="E830" s="162"/>
      <c r="F830" s="162"/>
      <c r="G830" s="163"/>
      <c r="H830" s="160"/>
      <c r="I830" s="160"/>
      <c r="J830" s="160"/>
      <c r="K830" s="160"/>
      <c r="L830" s="160"/>
    </row>
    <row r="831" spans="1:12" ht="15.75" customHeight="1" hidden="1">
      <c r="A831" s="98"/>
      <c r="B831" s="30" t="s">
        <v>672</v>
      </c>
      <c r="C831" s="41"/>
      <c r="D831" s="54"/>
      <c r="E831" s="162"/>
      <c r="F831" s="162"/>
      <c r="G831" s="163"/>
      <c r="H831" s="160"/>
      <c r="I831" s="160"/>
      <c r="J831" s="160"/>
      <c r="K831" s="160"/>
      <c r="L831" s="160"/>
    </row>
    <row r="832" spans="1:12" ht="15.75" customHeight="1" hidden="1">
      <c r="A832" s="98"/>
      <c r="B832" s="30" t="s">
        <v>673</v>
      </c>
      <c r="C832" s="41"/>
      <c r="D832" s="54"/>
      <c r="E832" s="162"/>
      <c r="F832" s="162"/>
      <c r="G832" s="163"/>
      <c r="H832" s="160"/>
      <c r="I832" s="160"/>
      <c r="J832" s="160"/>
      <c r="K832" s="160"/>
      <c r="L832" s="160"/>
    </row>
    <row r="833" spans="1:12" ht="15.75" customHeight="1" hidden="1">
      <c r="A833" s="98"/>
      <c r="B833" s="30" t="s">
        <v>674</v>
      </c>
      <c r="C833" s="41"/>
      <c r="D833" s="54"/>
      <c r="E833" s="162"/>
      <c r="F833" s="162"/>
      <c r="G833" s="163"/>
      <c r="H833" s="160"/>
      <c r="I833" s="160"/>
      <c r="J833" s="160"/>
      <c r="K833" s="160"/>
      <c r="L833" s="160"/>
    </row>
    <row r="834" spans="1:12" ht="15.75" customHeight="1" hidden="1">
      <c r="A834" s="98"/>
      <c r="B834" s="30" t="s">
        <v>675</v>
      </c>
      <c r="C834" s="41"/>
      <c r="D834" s="54"/>
      <c r="E834" s="162"/>
      <c r="F834" s="162"/>
      <c r="G834" s="163">
        <f>G833-H833</f>
        <v>0</v>
      </c>
      <c r="H834" s="160">
        <f>I834+J834+K834+L834</f>
        <v>0</v>
      </c>
      <c r="I834" s="160">
        <v>0</v>
      </c>
      <c r="J834" s="160">
        <v>0</v>
      </c>
      <c r="K834" s="160">
        <v>0</v>
      </c>
      <c r="L834" s="160">
        <v>0</v>
      </c>
    </row>
    <row r="835" spans="1:12" ht="15.75" customHeight="1" hidden="1">
      <c r="A835" s="98"/>
      <c r="B835" s="30" t="s">
        <v>676</v>
      </c>
      <c r="C835" s="41"/>
      <c r="D835" s="54"/>
      <c r="E835" s="162"/>
      <c r="F835" s="162"/>
      <c r="G835" s="163">
        <f>G834-H834</f>
        <v>0</v>
      </c>
      <c r="H835" s="160">
        <f>I835+J835+K835+L835</f>
        <v>0</v>
      </c>
      <c r="I835" s="160"/>
      <c r="J835" s="160"/>
      <c r="K835" s="160"/>
      <c r="L835" s="160"/>
    </row>
    <row r="836" spans="1:12" ht="15" customHeight="1" hidden="1">
      <c r="A836" s="98"/>
      <c r="B836" s="30" t="s">
        <v>677</v>
      </c>
      <c r="C836" s="41"/>
      <c r="D836" s="54"/>
      <c r="E836" s="162"/>
      <c r="F836" s="162"/>
      <c r="G836" s="163">
        <f>G835-H835</f>
        <v>0</v>
      </c>
      <c r="H836" s="160">
        <f>I836+J836+K836+L836</f>
        <v>0</v>
      </c>
      <c r="I836" s="160">
        <v>0</v>
      </c>
      <c r="J836" s="160">
        <v>0</v>
      </c>
      <c r="K836" s="160">
        <v>0</v>
      </c>
      <c r="L836" s="160">
        <v>0</v>
      </c>
    </row>
    <row r="837" spans="1:12" ht="15" customHeight="1" hidden="1">
      <c r="A837" s="98"/>
      <c r="B837" s="30" t="s">
        <v>678</v>
      </c>
      <c r="C837" s="41"/>
      <c r="D837" s="54"/>
      <c r="E837" s="162"/>
      <c r="F837" s="162"/>
      <c r="G837" s="163">
        <f>G836-H836</f>
        <v>0</v>
      </c>
      <c r="H837" s="160">
        <f>I837+J837+K837+L837</f>
        <v>0</v>
      </c>
      <c r="I837" s="160"/>
      <c r="J837" s="160"/>
      <c r="K837" s="160"/>
      <c r="L837" s="160"/>
    </row>
    <row r="838" spans="1:12" ht="15" customHeight="1" hidden="1">
      <c r="A838" s="98"/>
      <c r="B838" s="30" t="s">
        <v>679</v>
      </c>
      <c r="C838" s="41"/>
      <c r="D838" s="54"/>
      <c r="E838" s="162"/>
      <c r="F838" s="162"/>
      <c r="G838" s="163">
        <f>G837-H837</f>
        <v>0</v>
      </c>
      <c r="H838" s="160">
        <f>I838+J838+K838+L838</f>
        <v>0</v>
      </c>
      <c r="I838" s="160"/>
      <c r="J838" s="160"/>
      <c r="K838" s="160"/>
      <c r="L838" s="160"/>
    </row>
    <row r="839" spans="1:12" ht="19.5" customHeight="1" hidden="1">
      <c r="A839" s="126"/>
      <c r="B839" s="67"/>
      <c r="C839" s="127"/>
      <c r="D839" s="128"/>
      <c r="E839" s="179"/>
      <c r="F839" s="179"/>
      <c r="G839" s="180"/>
      <c r="H839" s="181"/>
      <c r="I839" s="181"/>
      <c r="J839" s="181"/>
      <c r="K839" s="181"/>
      <c r="L839" s="181"/>
    </row>
    <row r="840" spans="1:12" ht="19.5" customHeight="1">
      <c r="A840" s="26"/>
      <c r="B840" s="213" t="s">
        <v>579</v>
      </c>
      <c r="C840" s="213"/>
      <c r="D840" s="213"/>
      <c r="E840" s="213"/>
      <c r="F840" s="213"/>
      <c r="G840" s="213"/>
      <c r="H840" s="213"/>
      <c r="I840" s="213"/>
      <c r="J840" s="213"/>
      <c r="K840" s="213"/>
      <c r="L840" s="213"/>
    </row>
    <row r="841" spans="1:12" ht="33" customHeight="1">
      <c r="A841" s="81" t="s">
        <v>209</v>
      </c>
      <c r="B841" s="26" t="s">
        <v>433</v>
      </c>
      <c r="C841" s="55" t="s">
        <v>555</v>
      </c>
      <c r="D841" s="55" t="s">
        <v>480</v>
      </c>
      <c r="E841" s="160">
        <v>5621.6</v>
      </c>
      <c r="F841" s="160"/>
      <c r="G841" s="161"/>
      <c r="H841" s="160">
        <f aca="true" t="shared" si="58" ref="H841:H855">I841+J841+K841+L841</f>
        <v>17500.7</v>
      </c>
      <c r="I841" s="160">
        <f>SUM(I842:I855)</f>
        <v>0</v>
      </c>
      <c r="J841" s="160">
        <f>SUM(J842:J855)</f>
        <v>0</v>
      </c>
      <c r="K841" s="160">
        <f>SUM(K842:K855)</f>
        <v>17500.7</v>
      </c>
      <c r="L841" s="160">
        <f>SUM(L842:L855)</f>
        <v>0</v>
      </c>
    </row>
    <row r="842" spans="1:12" ht="15" customHeight="1">
      <c r="A842" s="98"/>
      <c r="B842" s="30" t="s">
        <v>666</v>
      </c>
      <c r="C842" s="54"/>
      <c r="D842" s="54"/>
      <c r="E842" s="162"/>
      <c r="F842" s="162">
        <v>4351.4</v>
      </c>
      <c r="G842" s="161">
        <v>17500.7</v>
      </c>
      <c r="H842" s="160">
        <f t="shared" si="58"/>
        <v>17500.7</v>
      </c>
      <c r="I842" s="160">
        <v>0</v>
      </c>
      <c r="J842" s="160">
        <v>0</v>
      </c>
      <c r="K842" s="160">
        <v>17500.7</v>
      </c>
      <c r="L842" s="160">
        <v>0</v>
      </c>
    </row>
    <row r="843" spans="1:12" ht="15" customHeight="1">
      <c r="A843" s="98"/>
      <c r="B843" s="30" t="s">
        <v>667</v>
      </c>
      <c r="C843" s="54"/>
      <c r="D843" s="54"/>
      <c r="E843" s="162"/>
      <c r="F843" s="162"/>
      <c r="G843" s="163">
        <f aca="true" t="shared" si="59" ref="G843:G855">G842-H842</f>
        <v>0</v>
      </c>
      <c r="H843" s="160">
        <f t="shared" si="58"/>
        <v>0</v>
      </c>
      <c r="I843" s="160">
        <v>0</v>
      </c>
      <c r="J843" s="160">
        <v>0</v>
      </c>
      <c r="K843" s="160">
        <v>0</v>
      </c>
      <c r="L843" s="160">
        <v>0</v>
      </c>
    </row>
    <row r="844" spans="1:12" ht="15" customHeight="1">
      <c r="A844" s="98"/>
      <c r="B844" s="30" t="s">
        <v>668</v>
      </c>
      <c r="C844" s="54"/>
      <c r="D844" s="54"/>
      <c r="E844" s="162"/>
      <c r="F844" s="162"/>
      <c r="G844" s="163">
        <f t="shared" si="59"/>
        <v>0</v>
      </c>
      <c r="H844" s="160">
        <f t="shared" si="58"/>
        <v>0</v>
      </c>
      <c r="I844" s="160">
        <v>0</v>
      </c>
      <c r="J844" s="160">
        <v>0</v>
      </c>
      <c r="K844" s="160">
        <v>0</v>
      </c>
      <c r="L844" s="160">
        <v>0</v>
      </c>
    </row>
    <row r="845" spans="1:12" ht="15" customHeight="1">
      <c r="A845" s="98"/>
      <c r="B845" s="30" t="s">
        <v>669</v>
      </c>
      <c r="C845" s="54"/>
      <c r="D845" s="54"/>
      <c r="E845" s="162"/>
      <c r="F845" s="162"/>
      <c r="G845" s="163">
        <f t="shared" si="59"/>
        <v>0</v>
      </c>
      <c r="H845" s="160">
        <f t="shared" si="58"/>
        <v>0</v>
      </c>
      <c r="I845" s="160">
        <v>0</v>
      </c>
      <c r="J845" s="160">
        <v>0</v>
      </c>
      <c r="K845" s="160">
        <v>0</v>
      </c>
      <c r="L845" s="160">
        <v>0</v>
      </c>
    </row>
    <row r="846" spans="1:12" ht="15" customHeight="1">
      <c r="A846" s="98"/>
      <c r="B846" s="30" t="s">
        <v>670</v>
      </c>
      <c r="C846" s="54"/>
      <c r="D846" s="54"/>
      <c r="E846" s="162"/>
      <c r="F846" s="162"/>
      <c r="G846" s="163">
        <f t="shared" si="59"/>
        <v>0</v>
      </c>
      <c r="H846" s="160">
        <f t="shared" si="58"/>
        <v>0</v>
      </c>
      <c r="I846" s="160">
        <v>0</v>
      </c>
      <c r="J846" s="160">
        <v>0</v>
      </c>
      <c r="K846" s="160">
        <v>0</v>
      </c>
      <c r="L846" s="160">
        <v>0</v>
      </c>
    </row>
    <row r="847" spans="1:12" ht="15" customHeight="1">
      <c r="A847" s="98"/>
      <c r="B847" s="30" t="s">
        <v>671</v>
      </c>
      <c r="C847" s="54"/>
      <c r="D847" s="54"/>
      <c r="E847" s="162"/>
      <c r="F847" s="162"/>
      <c r="G847" s="163">
        <f t="shared" si="59"/>
        <v>0</v>
      </c>
      <c r="H847" s="160">
        <f t="shared" si="58"/>
        <v>0</v>
      </c>
      <c r="I847" s="160">
        <v>0</v>
      </c>
      <c r="J847" s="160">
        <v>0</v>
      </c>
      <c r="K847" s="160">
        <v>0</v>
      </c>
      <c r="L847" s="160">
        <v>0</v>
      </c>
    </row>
    <row r="848" spans="1:12" ht="15" customHeight="1">
      <c r="A848" s="98"/>
      <c r="B848" s="30" t="s">
        <v>672</v>
      </c>
      <c r="C848" s="41"/>
      <c r="D848" s="54"/>
      <c r="E848" s="162"/>
      <c r="F848" s="162"/>
      <c r="G848" s="163">
        <f t="shared" si="59"/>
        <v>0</v>
      </c>
      <c r="H848" s="160">
        <f t="shared" si="58"/>
        <v>0</v>
      </c>
      <c r="I848" s="160">
        <v>0</v>
      </c>
      <c r="J848" s="160">
        <v>0</v>
      </c>
      <c r="K848" s="160">
        <v>0</v>
      </c>
      <c r="L848" s="160">
        <v>0</v>
      </c>
    </row>
    <row r="849" spans="1:12" ht="15" customHeight="1">
      <c r="A849" s="98"/>
      <c r="B849" s="30" t="s">
        <v>673</v>
      </c>
      <c r="C849" s="41"/>
      <c r="D849" s="54"/>
      <c r="E849" s="162"/>
      <c r="F849" s="162"/>
      <c r="G849" s="163">
        <f t="shared" si="59"/>
        <v>0</v>
      </c>
      <c r="H849" s="160">
        <f t="shared" si="58"/>
        <v>0</v>
      </c>
      <c r="I849" s="160">
        <v>0</v>
      </c>
      <c r="J849" s="160">
        <v>0</v>
      </c>
      <c r="K849" s="160">
        <v>0</v>
      </c>
      <c r="L849" s="160">
        <v>0</v>
      </c>
    </row>
    <row r="850" spans="1:12" ht="15" customHeight="1">
      <c r="A850" s="98"/>
      <c r="B850" s="30" t="s">
        <v>674</v>
      </c>
      <c r="C850" s="41"/>
      <c r="D850" s="54"/>
      <c r="E850" s="162"/>
      <c r="F850" s="162"/>
      <c r="G850" s="163">
        <f t="shared" si="59"/>
        <v>0</v>
      </c>
      <c r="H850" s="160">
        <f t="shared" si="58"/>
        <v>0</v>
      </c>
      <c r="I850" s="160">
        <v>0</v>
      </c>
      <c r="J850" s="160">
        <v>0</v>
      </c>
      <c r="K850" s="160">
        <v>0</v>
      </c>
      <c r="L850" s="160">
        <v>0</v>
      </c>
    </row>
    <row r="851" spans="1:12" ht="15" customHeight="1">
      <c r="A851" s="98"/>
      <c r="B851" s="30" t="s">
        <v>675</v>
      </c>
      <c r="C851" s="41"/>
      <c r="D851" s="54"/>
      <c r="E851" s="162"/>
      <c r="F851" s="162"/>
      <c r="G851" s="163">
        <f t="shared" si="59"/>
        <v>0</v>
      </c>
      <c r="H851" s="160">
        <f t="shared" si="58"/>
        <v>0</v>
      </c>
      <c r="I851" s="160">
        <v>0</v>
      </c>
      <c r="J851" s="160">
        <v>0</v>
      </c>
      <c r="K851" s="160">
        <v>0</v>
      </c>
      <c r="L851" s="160">
        <v>0</v>
      </c>
    </row>
    <row r="852" spans="1:12" ht="15" customHeight="1">
      <c r="A852" s="98"/>
      <c r="B852" s="30" t="s">
        <v>676</v>
      </c>
      <c r="C852" s="41"/>
      <c r="D852" s="54"/>
      <c r="E852" s="162"/>
      <c r="F852" s="162"/>
      <c r="G852" s="163">
        <f t="shared" si="59"/>
        <v>0</v>
      </c>
      <c r="H852" s="160">
        <f t="shared" si="58"/>
        <v>0</v>
      </c>
      <c r="I852" s="160"/>
      <c r="J852" s="160"/>
      <c r="K852" s="160"/>
      <c r="L852" s="160"/>
    </row>
    <row r="853" spans="1:12" ht="15" customHeight="1">
      <c r="A853" s="98"/>
      <c r="B853" s="30" t="s">
        <v>677</v>
      </c>
      <c r="C853" s="41"/>
      <c r="D853" s="54"/>
      <c r="E853" s="162"/>
      <c r="F853" s="162"/>
      <c r="G853" s="163">
        <f t="shared" si="59"/>
        <v>0</v>
      </c>
      <c r="H853" s="160">
        <f t="shared" si="58"/>
        <v>0</v>
      </c>
      <c r="I853" s="160">
        <v>0</v>
      </c>
      <c r="J853" s="160">
        <v>0</v>
      </c>
      <c r="K853" s="160">
        <v>0</v>
      </c>
      <c r="L853" s="160">
        <v>0</v>
      </c>
    </row>
    <row r="854" spans="1:12" ht="15" customHeight="1">
      <c r="A854" s="98"/>
      <c r="B854" s="30" t="s">
        <v>678</v>
      </c>
      <c r="C854" s="41"/>
      <c r="D854" s="54"/>
      <c r="E854" s="162"/>
      <c r="F854" s="162"/>
      <c r="G854" s="163">
        <f t="shared" si="59"/>
        <v>0</v>
      </c>
      <c r="H854" s="160">
        <f t="shared" si="58"/>
        <v>0</v>
      </c>
      <c r="I854" s="160"/>
      <c r="J854" s="160"/>
      <c r="K854" s="160"/>
      <c r="L854" s="160"/>
    </row>
    <row r="855" spans="1:12" ht="15" customHeight="1">
      <c r="A855" s="98"/>
      <c r="B855" s="30" t="s">
        <v>679</v>
      </c>
      <c r="C855" s="41"/>
      <c r="D855" s="54"/>
      <c r="E855" s="162"/>
      <c r="F855" s="162"/>
      <c r="G855" s="163">
        <f t="shared" si="59"/>
        <v>0</v>
      </c>
      <c r="H855" s="160">
        <f t="shared" si="58"/>
        <v>0</v>
      </c>
      <c r="I855" s="160"/>
      <c r="J855" s="160"/>
      <c r="K855" s="160"/>
      <c r="L855" s="160"/>
    </row>
    <row r="856" spans="1:12" ht="2.25" customHeight="1">
      <c r="A856" s="99"/>
      <c r="B856" s="215"/>
      <c r="C856" s="216"/>
      <c r="D856" s="216"/>
      <c r="E856" s="216"/>
      <c r="F856" s="216"/>
      <c r="G856" s="216"/>
      <c r="H856" s="216"/>
      <c r="I856" s="216"/>
      <c r="J856" s="216"/>
      <c r="K856" s="216"/>
      <c r="L856" s="217"/>
    </row>
    <row r="857" spans="1:14" ht="18.75" customHeight="1">
      <c r="A857" s="81"/>
      <c r="B857" s="26" t="s">
        <v>522</v>
      </c>
      <c r="C857" s="26"/>
      <c r="D857" s="26"/>
      <c r="E857" s="26"/>
      <c r="F857" s="26"/>
      <c r="G857" s="161"/>
      <c r="H857" s="160">
        <f>I857+J857+K857+L857</f>
        <v>3295261.8000000003</v>
      </c>
      <c r="I857" s="160">
        <f>SUM(I858:I874)</f>
        <v>1162933.4000000001</v>
      </c>
      <c r="J857" s="160">
        <f>SUM(J858:J874)</f>
        <v>245033.79999999996</v>
      </c>
      <c r="K857" s="160">
        <f>SUM(K858:K874)</f>
        <v>1019424.4999999998</v>
      </c>
      <c r="L857" s="160">
        <f>SUM(L858:L874)</f>
        <v>867870.1</v>
      </c>
      <c r="N857" s="91"/>
    </row>
    <row r="858" spans="1:14" ht="15" customHeight="1">
      <c r="A858" s="98"/>
      <c r="B858" s="30" t="s">
        <v>666</v>
      </c>
      <c r="C858" s="26"/>
      <c r="D858" s="26"/>
      <c r="E858" s="26"/>
      <c r="F858" s="26"/>
      <c r="G858" s="182">
        <f aca="true" t="shared" si="60" ref="G858:G870">+G17+G32+G47+G62+G77+G92+G107+G122+G137+G152+G169+G186+G201+G217+G232+G247+G262+G277+G292+G308+G353+G370+G380+G395+G410+G425+G443+G461+G476+G491+G507+G522+G537+G552+G567+G582+G597+G614+G629+G644+G659+G674+G689+G704+G719+G734+G749+G764+G779+G794+G810+G825+G842+G323+G338</f>
        <v>4103070.800000001</v>
      </c>
      <c r="H858" s="182">
        <f aca="true" t="shared" si="61" ref="H858:H871">I858+J858+K858+L858</f>
        <v>303387.1</v>
      </c>
      <c r="I858" s="182">
        <f aca="true" t="shared" si="62" ref="I858:L871">+I17+I32+I47+I62+I77+I92+I107+I122+I137+I152+I169+I186+I201+I217+I232+I247+I262+I277+I292+I308+I353+I370+I380+I395+I410+I425+I443+I461+I476+I491+I507+I522+I537+I552+I567+I582+I597+I614+I629+I644+I659+I674+I689+I704+I719+I734+I749+I764+I779+I794+I810+I825+I842+I323+I338</f>
        <v>224842.1</v>
      </c>
      <c r="J858" s="182">
        <f t="shared" si="62"/>
        <v>2500</v>
      </c>
      <c r="K858" s="182">
        <f t="shared" si="62"/>
        <v>23214</v>
      </c>
      <c r="L858" s="182">
        <f t="shared" si="62"/>
        <v>52831</v>
      </c>
      <c r="N858" s="91"/>
    </row>
    <row r="859" spans="1:14" ht="15" customHeight="1">
      <c r="A859" s="98"/>
      <c r="B859" s="30" t="s">
        <v>667</v>
      </c>
      <c r="C859" s="26"/>
      <c r="D859" s="26"/>
      <c r="E859" s="26"/>
      <c r="F859" s="26"/>
      <c r="G859" s="182">
        <f t="shared" si="60"/>
        <v>3799683.700000001</v>
      </c>
      <c r="H859" s="182">
        <f t="shared" si="61"/>
        <v>441714.7</v>
      </c>
      <c r="I859" s="182">
        <f t="shared" si="62"/>
        <v>240874.2</v>
      </c>
      <c r="J859" s="182">
        <f t="shared" si="62"/>
        <v>166741.8</v>
      </c>
      <c r="K859" s="182">
        <f t="shared" si="62"/>
        <v>12358.7</v>
      </c>
      <c r="L859" s="182">
        <f t="shared" si="62"/>
        <v>21740</v>
      </c>
      <c r="N859" s="91"/>
    </row>
    <row r="860" spans="1:14" ht="15" customHeight="1">
      <c r="A860" s="98"/>
      <c r="B860" s="30" t="s">
        <v>668</v>
      </c>
      <c r="C860" s="26"/>
      <c r="D860" s="26"/>
      <c r="E860" s="26"/>
      <c r="F860" s="26"/>
      <c r="G860" s="182">
        <f t="shared" si="60"/>
        <v>3357969.0000000014</v>
      </c>
      <c r="H860" s="182">
        <f t="shared" si="61"/>
        <v>373173.39999999997</v>
      </c>
      <c r="I860" s="182">
        <f t="shared" si="62"/>
        <v>237538</v>
      </c>
      <c r="J860" s="182">
        <f t="shared" si="62"/>
        <v>3064.4</v>
      </c>
      <c r="K860" s="182">
        <f t="shared" si="62"/>
        <v>58659.49999999999</v>
      </c>
      <c r="L860" s="182">
        <f t="shared" si="62"/>
        <v>73911.5</v>
      </c>
      <c r="N860" s="91"/>
    </row>
    <row r="861" spans="1:14" ht="15" customHeight="1">
      <c r="A861" s="98"/>
      <c r="B861" s="30" t="s">
        <v>669</v>
      </c>
      <c r="C861" s="26"/>
      <c r="D861" s="26"/>
      <c r="E861" s="26"/>
      <c r="F861" s="26"/>
      <c r="G861" s="182">
        <f t="shared" si="60"/>
        <v>2984795.6000000006</v>
      </c>
      <c r="H861" s="182">
        <f t="shared" si="61"/>
        <v>195912.69999999998</v>
      </c>
      <c r="I861" s="182">
        <f t="shared" si="62"/>
        <v>141131.3</v>
      </c>
      <c r="J861" s="182">
        <f t="shared" si="62"/>
        <v>0</v>
      </c>
      <c r="K861" s="182">
        <f t="shared" si="62"/>
        <v>31198.299999999996</v>
      </c>
      <c r="L861" s="182">
        <f t="shared" si="62"/>
        <v>23583.1</v>
      </c>
      <c r="N861" s="91"/>
    </row>
    <row r="862" spans="1:14" ht="15" customHeight="1">
      <c r="A862" s="98"/>
      <c r="B862" s="30" t="s">
        <v>670</v>
      </c>
      <c r="C862" s="26"/>
      <c r="D862" s="26"/>
      <c r="E862" s="26"/>
      <c r="F862" s="26"/>
      <c r="G862" s="182">
        <f t="shared" si="60"/>
        <v>2788882.900000001</v>
      </c>
      <c r="H862" s="182">
        <f t="shared" si="61"/>
        <v>300026.10000000003</v>
      </c>
      <c r="I862" s="182">
        <f t="shared" si="62"/>
        <v>129947.8</v>
      </c>
      <c r="J862" s="182">
        <f t="shared" si="62"/>
        <v>0</v>
      </c>
      <c r="K862" s="182">
        <f t="shared" si="62"/>
        <v>80694.1</v>
      </c>
      <c r="L862" s="182">
        <f t="shared" si="62"/>
        <v>89384.2</v>
      </c>
      <c r="N862" s="91"/>
    </row>
    <row r="863" spans="1:14" ht="15" customHeight="1">
      <c r="A863" s="98"/>
      <c r="B863" s="30" t="s">
        <v>671</v>
      </c>
      <c r="C863" s="26"/>
      <c r="D863" s="26"/>
      <c r="E863" s="26"/>
      <c r="F863" s="26"/>
      <c r="G863" s="182">
        <f t="shared" si="60"/>
        <v>2488856.8000000007</v>
      </c>
      <c r="H863" s="182">
        <f t="shared" si="61"/>
        <v>238886.5</v>
      </c>
      <c r="I863" s="182">
        <f t="shared" si="62"/>
        <v>188600</v>
      </c>
      <c r="J863" s="182">
        <f t="shared" si="62"/>
        <v>2649.4</v>
      </c>
      <c r="K863" s="182">
        <f t="shared" si="62"/>
        <v>6297.9</v>
      </c>
      <c r="L863" s="182">
        <f t="shared" si="62"/>
        <v>41339.2</v>
      </c>
      <c r="N863" s="91"/>
    </row>
    <row r="864" spans="1:12" ht="15" customHeight="1">
      <c r="A864" s="98"/>
      <c r="B864" s="30" t="s">
        <v>672</v>
      </c>
      <c r="C864" s="41"/>
      <c r="D864" s="54"/>
      <c r="E864" s="162"/>
      <c r="F864" s="162"/>
      <c r="G864" s="182">
        <f t="shared" si="60"/>
        <v>2249970.3000000003</v>
      </c>
      <c r="H864" s="182">
        <f t="shared" si="61"/>
        <v>267313</v>
      </c>
      <c r="I864" s="182">
        <f t="shared" si="62"/>
        <v>0</v>
      </c>
      <c r="J864" s="182">
        <f t="shared" si="62"/>
        <v>4493.4</v>
      </c>
      <c r="K864" s="182">
        <f t="shared" si="62"/>
        <v>88279.29999999999</v>
      </c>
      <c r="L864" s="182">
        <f t="shared" si="62"/>
        <v>174540.30000000002</v>
      </c>
    </row>
    <row r="865" spans="1:12" ht="15" customHeight="1">
      <c r="A865" s="98"/>
      <c r="B865" s="30" t="s">
        <v>673</v>
      </c>
      <c r="C865" s="41"/>
      <c r="D865" s="54"/>
      <c r="E865" s="162"/>
      <c r="F865" s="162"/>
      <c r="G865" s="182">
        <f t="shared" si="60"/>
        <v>1982657.3000000003</v>
      </c>
      <c r="H865" s="182">
        <f t="shared" si="61"/>
        <v>233067.60000000003</v>
      </c>
      <c r="I865" s="182">
        <f t="shared" si="62"/>
        <v>0</v>
      </c>
      <c r="J865" s="182">
        <f t="shared" si="62"/>
        <v>3661.8</v>
      </c>
      <c r="K865" s="182">
        <f t="shared" si="62"/>
        <v>99003.1</v>
      </c>
      <c r="L865" s="182">
        <f t="shared" si="62"/>
        <v>130402.70000000001</v>
      </c>
    </row>
    <row r="866" spans="1:12" ht="15" customHeight="1">
      <c r="A866" s="98"/>
      <c r="B866" s="30" t="s">
        <v>674</v>
      </c>
      <c r="C866" s="41"/>
      <c r="D866" s="54"/>
      <c r="E866" s="162"/>
      <c r="F866" s="162"/>
      <c r="G866" s="182">
        <f t="shared" si="60"/>
        <v>1749589.7000000002</v>
      </c>
      <c r="H866" s="182">
        <f t="shared" si="61"/>
        <v>60015.6</v>
      </c>
      <c r="I866" s="182">
        <f t="shared" si="62"/>
        <v>0</v>
      </c>
      <c r="J866" s="182">
        <f t="shared" si="62"/>
        <v>1023</v>
      </c>
      <c r="K866" s="182">
        <f t="shared" si="62"/>
        <v>56802.5</v>
      </c>
      <c r="L866" s="182">
        <f t="shared" si="62"/>
        <v>2190.1</v>
      </c>
    </row>
    <row r="867" spans="1:12" ht="15" customHeight="1">
      <c r="A867" s="98"/>
      <c r="B867" s="30" t="s">
        <v>675</v>
      </c>
      <c r="C867" s="41"/>
      <c r="D867" s="54"/>
      <c r="E867" s="162"/>
      <c r="F867" s="162"/>
      <c r="G867" s="182">
        <f t="shared" si="60"/>
        <v>1689574.1000000003</v>
      </c>
      <c r="H867" s="182">
        <f t="shared" si="61"/>
        <v>142521.59999999998</v>
      </c>
      <c r="I867" s="182">
        <f t="shared" si="62"/>
        <v>0</v>
      </c>
      <c r="J867" s="182">
        <f t="shared" si="62"/>
        <v>33000</v>
      </c>
      <c r="K867" s="182">
        <f t="shared" si="62"/>
        <v>74985.19999999998</v>
      </c>
      <c r="L867" s="182">
        <f t="shared" si="62"/>
        <v>34536.4</v>
      </c>
    </row>
    <row r="868" spans="1:12" ht="15" customHeight="1">
      <c r="A868" s="98"/>
      <c r="B868" s="30" t="s">
        <v>676</v>
      </c>
      <c r="C868" s="41"/>
      <c r="D868" s="54"/>
      <c r="E868" s="162"/>
      <c r="F868" s="162"/>
      <c r="G868" s="182">
        <f t="shared" si="60"/>
        <v>1547052.5000000002</v>
      </c>
      <c r="H868" s="182">
        <f t="shared" si="61"/>
        <v>119257.2</v>
      </c>
      <c r="I868" s="182">
        <f t="shared" si="62"/>
        <v>0</v>
      </c>
      <c r="J868" s="182">
        <f t="shared" si="62"/>
        <v>0</v>
      </c>
      <c r="K868" s="182">
        <f t="shared" si="62"/>
        <v>91384.7</v>
      </c>
      <c r="L868" s="182">
        <f t="shared" si="62"/>
        <v>27872.5</v>
      </c>
    </row>
    <row r="869" spans="1:12" ht="15" customHeight="1">
      <c r="A869" s="98"/>
      <c r="B869" s="30" t="s">
        <v>677</v>
      </c>
      <c r="C869" s="41"/>
      <c r="D869" s="54"/>
      <c r="E869" s="162"/>
      <c r="F869" s="162"/>
      <c r="G869" s="182">
        <f t="shared" si="60"/>
        <v>1427795.3000000003</v>
      </c>
      <c r="H869" s="182">
        <f t="shared" si="61"/>
        <v>164653.1</v>
      </c>
      <c r="I869" s="182">
        <f t="shared" si="62"/>
        <v>0</v>
      </c>
      <c r="J869" s="182">
        <f t="shared" si="62"/>
        <v>8370</v>
      </c>
      <c r="K869" s="182">
        <f t="shared" si="62"/>
        <v>81423.1</v>
      </c>
      <c r="L869" s="182">
        <f t="shared" si="62"/>
        <v>74860</v>
      </c>
    </row>
    <row r="870" spans="1:12" ht="15" customHeight="1">
      <c r="A870" s="98"/>
      <c r="B870" s="30" t="s">
        <v>678</v>
      </c>
      <c r="C870" s="41"/>
      <c r="D870" s="54"/>
      <c r="E870" s="162"/>
      <c r="F870" s="162"/>
      <c r="G870" s="182">
        <f t="shared" si="60"/>
        <v>1263142.2000000002</v>
      </c>
      <c r="H870" s="182">
        <f t="shared" si="61"/>
        <v>328597.1</v>
      </c>
      <c r="I870" s="182">
        <f t="shared" si="62"/>
        <v>0</v>
      </c>
      <c r="J870" s="182">
        <f t="shared" si="62"/>
        <v>14130</v>
      </c>
      <c r="K870" s="182">
        <f t="shared" si="62"/>
        <v>248767.1</v>
      </c>
      <c r="L870" s="182">
        <f t="shared" si="62"/>
        <v>65700</v>
      </c>
    </row>
    <row r="871" spans="1:12" ht="15" customHeight="1">
      <c r="A871" s="98"/>
      <c r="B871" s="30" t="s">
        <v>679</v>
      </c>
      <c r="C871" s="41"/>
      <c r="D871" s="54"/>
      <c r="E871" s="162"/>
      <c r="F871" s="162"/>
      <c r="G871" s="182">
        <f>+G30+G45+G60+G75+G90+G105+G120+G135+G150+G165+G182+G199+G214+G230+G245+G260+G275+G290+G305+G321+G366+G383+G393+G408+G423+G438+G456+G474+G489+G504+G520+G535+G550+G565+G580+G595+G610+G627+G642+G657+G672+G687+G702+G717+G732+G747+G762+G777+G792+G807+G823+G838+G855+G336+G351</f>
        <v>934545.1000000001</v>
      </c>
      <c r="H871" s="182">
        <f t="shared" si="61"/>
        <v>126736.1</v>
      </c>
      <c r="I871" s="182">
        <f t="shared" si="62"/>
        <v>0</v>
      </c>
      <c r="J871" s="182">
        <f t="shared" si="62"/>
        <v>5400</v>
      </c>
      <c r="K871" s="182">
        <f t="shared" si="62"/>
        <v>66357</v>
      </c>
      <c r="L871" s="182">
        <f t="shared" si="62"/>
        <v>54979.100000000006</v>
      </c>
    </row>
    <row r="872" spans="1:14" ht="15" customHeight="1">
      <c r="A872" s="49"/>
      <c r="B872" s="67"/>
      <c r="C872" s="93"/>
      <c r="D872" s="93"/>
      <c r="E872" s="93"/>
      <c r="F872" s="93"/>
      <c r="G872" s="183"/>
      <c r="H872" s="184"/>
      <c r="I872" s="184"/>
      <c r="J872" s="184"/>
      <c r="K872" s="184"/>
      <c r="L872" s="184"/>
      <c r="N872" s="91"/>
    </row>
    <row r="873" spans="1:14" ht="15" customHeight="1">
      <c r="A873" s="49"/>
      <c r="B873" s="67"/>
      <c r="C873" s="93"/>
      <c r="D873" s="93"/>
      <c r="E873" s="93"/>
      <c r="F873" s="93"/>
      <c r="G873" s="183"/>
      <c r="H873" s="184"/>
      <c r="I873" s="184"/>
      <c r="J873" s="184"/>
      <c r="K873" s="184"/>
      <c r="L873" s="184"/>
      <c r="N873" s="91"/>
    </row>
    <row r="874" spans="1:14" ht="15" customHeight="1">
      <c r="A874" s="49"/>
      <c r="B874" s="67"/>
      <c r="C874" s="93"/>
      <c r="D874" s="93"/>
      <c r="E874" s="93"/>
      <c r="F874" s="93"/>
      <c r="G874" s="183"/>
      <c r="H874" s="184"/>
      <c r="I874" s="184"/>
      <c r="J874" s="184"/>
      <c r="K874" s="184"/>
      <c r="L874" s="184"/>
      <c r="N874" s="91"/>
    </row>
    <row r="875" spans="1:14" ht="15" customHeight="1">
      <c r="A875" s="49"/>
      <c r="B875" s="67"/>
      <c r="C875" s="93"/>
      <c r="D875" s="93"/>
      <c r="E875" s="93"/>
      <c r="F875" s="93"/>
      <c r="G875" s="183"/>
      <c r="H875" s="184"/>
      <c r="I875" s="184"/>
      <c r="J875" s="184"/>
      <c r="K875" s="184"/>
      <c r="L875" s="184"/>
      <c r="N875" s="91"/>
    </row>
    <row r="876" spans="1:14" ht="15" customHeight="1">
      <c r="A876" s="49"/>
      <c r="B876" s="67"/>
      <c r="C876" s="93"/>
      <c r="D876" s="93"/>
      <c r="E876" s="93"/>
      <c r="F876" s="93"/>
      <c r="G876" s="183"/>
      <c r="H876" s="184"/>
      <c r="I876" s="184"/>
      <c r="J876" s="184"/>
      <c r="K876" s="184"/>
      <c r="L876" s="184"/>
      <c r="N876" s="91"/>
    </row>
    <row r="877" spans="1:14" ht="15" customHeight="1">
      <c r="A877" s="49"/>
      <c r="B877" s="67"/>
      <c r="C877" s="93"/>
      <c r="D877" s="93"/>
      <c r="E877" s="93"/>
      <c r="F877" s="93"/>
      <c r="G877" s="183"/>
      <c r="H877" s="184"/>
      <c r="I877" s="184"/>
      <c r="J877" s="184"/>
      <c r="K877" s="184"/>
      <c r="L877" s="184"/>
      <c r="N877" s="91"/>
    </row>
    <row r="878" spans="1:14" ht="15" customHeight="1">
      <c r="A878" s="49"/>
      <c r="B878" s="67"/>
      <c r="C878" s="93"/>
      <c r="D878" s="93"/>
      <c r="E878" s="93"/>
      <c r="F878" s="93"/>
      <c r="G878" s="183"/>
      <c r="H878" s="184"/>
      <c r="I878" s="184"/>
      <c r="J878" s="184"/>
      <c r="K878" s="184"/>
      <c r="L878" s="184"/>
      <c r="N878" s="91"/>
    </row>
    <row r="879" spans="1:14" ht="15" customHeight="1">
      <c r="A879" s="49"/>
      <c r="B879" s="67"/>
      <c r="C879" s="93"/>
      <c r="D879" s="93"/>
      <c r="E879" s="93"/>
      <c r="F879" s="93"/>
      <c r="G879" s="183"/>
      <c r="H879" s="184"/>
      <c r="I879" s="184"/>
      <c r="J879" s="184"/>
      <c r="K879" s="184"/>
      <c r="L879" s="184"/>
      <c r="N879" s="91"/>
    </row>
    <row r="880" spans="1:14" ht="15" customHeight="1">
      <c r="A880" s="49"/>
      <c r="B880" s="67"/>
      <c r="C880" s="93"/>
      <c r="D880" s="93"/>
      <c r="E880" s="93"/>
      <c r="F880" s="93"/>
      <c r="G880" s="183"/>
      <c r="H880" s="184"/>
      <c r="I880" s="184"/>
      <c r="J880" s="184"/>
      <c r="K880" s="184"/>
      <c r="L880" s="184"/>
      <c r="N880" s="91"/>
    </row>
    <row r="881" spans="1:14" ht="15" customHeight="1">
      <c r="A881" s="49"/>
      <c r="B881" s="67"/>
      <c r="C881" s="93"/>
      <c r="D881" s="93"/>
      <c r="E881" s="93"/>
      <c r="F881" s="93"/>
      <c r="G881" s="183"/>
      <c r="H881" s="184"/>
      <c r="I881" s="184"/>
      <c r="J881" s="184"/>
      <c r="K881" s="184"/>
      <c r="L881" s="184"/>
      <c r="N881" s="91"/>
    </row>
    <row r="882" spans="1:14" ht="15" customHeight="1">
      <c r="A882" s="49"/>
      <c r="B882" s="67"/>
      <c r="C882" s="93"/>
      <c r="D882" s="93"/>
      <c r="E882" s="93"/>
      <c r="F882" s="93"/>
      <c r="G882" s="183"/>
      <c r="H882" s="184"/>
      <c r="I882" s="184"/>
      <c r="J882" s="184"/>
      <c r="K882" s="184"/>
      <c r="L882" s="184"/>
      <c r="N882" s="91"/>
    </row>
    <row r="883" spans="1:14" ht="15" customHeight="1">
      <c r="A883" s="49"/>
      <c r="B883" s="67"/>
      <c r="C883" s="93"/>
      <c r="D883" s="93"/>
      <c r="E883" s="93"/>
      <c r="F883" s="93"/>
      <c r="G883" s="183"/>
      <c r="H883" s="184"/>
      <c r="I883" s="184"/>
      <c r="J883" s="184"/>
      <c r="K883" s="184"/>
      <c r="L883" s="184"/>
      <c r="N883" s="91"/>
    </row>
    <row r="884" spans="1:14" ht="15" customHeight="1">
      <c r="A884" s="49"/>
      <c r="B884" s="67"/>
      <c r="C884" s="93"/>
      <c r="D884" s="93"/>
      <c r="E884" s="93"/>
      <c r="F884" s="93"/>
      <c r="G884" s="183"/>
      <c r="H884" s="184"/>
      <c r="I884" s="184"/>
      <c r="J884" s="184"/>
      <c r="K884" s="184"/>
      <c r="L884" s="184"/>
      <c r="N884" s="91"/>
    </row>
    <row r="890" spans="8:12" ht="12.75">
      <c r="H890" s="96"/>
      <c r="I890" s="96"/>
      <c r="J890" s="96"/>
      <c r="K890" s="96"/>
      <c r="L890" s="96"/>
    </row>
  </sheetData>
  <sheetProtection/>
  <mergeCells count="34">
    <mergeCell ref="B611:L611"/>
    <mergeCell ref="B612:L612"/>
    <mergeCell ref="B808:L808"/>
    <mergeCell ref="B840:L840"/>
    <mergeCell ref="B856:L856"/>
    <mergeCell ref="A369:A378"/>
    <mergeCell ref="B439:L439"/>
    <mergeCell ref="B440:L440"/>
    <mergeCell ref="B441:L441"/>
    <mergeCell ref="B457:L457"/>
    <mergeCell ref="B167:L167"/>
    <mergeCell ref="B458:L458"/>
    <mergeCell ref="B183:L183"/>
    <mergeCell ref="B184:L184"/>
    <mergeCell ref="B215:L215"/>
    <mergeCell ref="B306:L306"/>
    <mergeCell ref="B367:L367"/>
    <mergeCell ref="B368:L368"/>
    <mergeCell ref="H11:L11"/>
    <mergeCell ref="H12:H13"/>
    <mergeCell ref="I12:L12"/>
    <mergeCell ref="B14:L14"/>
    <mergeCell ref="B15:L15"/>
    <mergeCell ref="B166:L166"/>
    <mergeCell ref="I2:L2"/>
    <mergeCell ref="A8:L8"/>
    <mergeCell ref="A10:L10"/>
    <mergeCell ref="A11:A13"/>
    <mergeCell ref="B11:B13"/>
    <mergeCell ref="C11:C13"/>
    <mergeCell ref="D11:D13"/>
    <mergeCell ref="E11:E13"/>
    <mergeCell ref="F11:F13"/>
    <mergeCell ref="G11:G13"/>
  </mergeCells>
  <printOptions/>
  <pageMargins left="0.3937007874015748" right="0.1968503937007874" top="0.984251968503937" bottom="0.5905511811023623" header="0.5118110236220472" footer="0.31496062992125984"/>
  <pageSetup firstPageNumber="275" useFirstPageNumber="1" orientation="landscape" paperSize="9" scale="60" r:id="rId4"/>
  <headerFooter>
    <oddFooter>&amp;L&amp;"Times New Roman,обычный"&amp;16&amp;P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EP609"/>
  <sheetViews>
    <sheetView zoomScale="75" zoomScaleNormal="75" zoomScalePageLayoutView="0" workbookViewId="0" topLeftCell="A26">
      <selection activeCell="A74" sqref="A1:IV16384"/>
    </sheetView>
  </sheetViews>
  <sheetFormatPr defaultColWidth="9.140625" defaultRowHeight="12.75"/>
  <cols>
    <col min="1" max="1" width="7.57421875" style="17" customWidth="1"/>
    <col min="2" max="2" width="48.57421875" style="17" customWidth="1"/>
    <col min="3" max="3" width="17.8515625" style="17" customWidth="1"/>
    <col min="4" max="4" width="14.8515625" style="17" customWidth="1"/>
    <col min="5" max="5" width="17.8515625" style="17" customWidth="1"/>
    <col min="6" max="6" width="17.28125" style="17" customWidth="1"/>
    <col min="7" max="7" width="18.7109375" style="59" customWidth="1"/>
    <col min="8" max="12" width="17.140625" style="17" customWidth="1"/>
    <col min="13" max="13" width="9.140625" style="17" customWidth="1"/>
    <col min="14" max="14" width="10.7109375" style="17" bestFit="1" customWidth="1"/>
    <col min="15" max="16384" width="9.140625" style="17" customWidth="1"/>
  </cols>
  <sheetData>
    <row r="1" spans="9:12" ht="60" customHeight="1" hidden="1">
      <c r="I1" s="223" t="s">
        <v>454</v>
      </c>
      <c r="J1" s="223"/>
      <c r="K1" s="223"/>
      <c r="L1" s="223"/>
    </row>
    <row r="2" spans="9:12" ht="18.75" customHeight="1">
      <c r="I2" s="60"/>
      <c r="J2" s="60"/>
      <c r="K2" s="60"/>
      <c r="L2" s="60"/>
    </row>
    <row r="3" spans="1:12" ht="18.75">
      <c r="A3" s="61"/>
      <c r="B3" s="61"/>
      <c r="C3" s="61"/>
      <c r="D3" s="61"/>
      <c r="E3" s="61"/>
      <c r="F3" s="61"/>
      <c r="G3" s="62"/>
      <c r="H3" s="61"/>
      <c r="I3" s="61"/>
      <c r="J3" s="63" t="s">
        <v>444</v>
      </c>
      <c r="K3" s="61"/>
      <c r="L3" s="61"/>
    </row>
    <row r="4" spans="1:12" ht="18.75">
      <c r="A4" s="61"/>
      <c r="B4" s="61"/>
      <c r="C4" s="61"/>
      <c r="D4" s="61"/>
      <c r="E4" s="61"/>
      <c r="F4" s="61"/>
      <c r="G4" s="62"/>
      <c r="H4" s="61"/>
      <c r="I4" s="61"/>
      <c r="J4" s="63" t="s">
        <v>445</v>
      </c>
      <c r="K4" s="61"/>
      <c r="L4" s="61"/>
    </row>
    <row r="5" spans="1:12" ht="18.75">
      <c r="A5" s="61"/>
      <c r="B5" s="61"/>
      <c r="C5" s="61"/>
      <c r="D5" s="61"/>
      <c r="E5" s="61"/>
      <c r="F5" s="61"/>
      <c r="G5" s="62"/>
      <c r="H5" s="61"/>
      <c r="I5" s="61"/>
      <c r="J5" s="63" t="s">
        <v>446</v>
      </c>
      <c r="K5" s="61"/>
      <c r="L5" s="61"/>
    </row>
    <row r="6" spans="1:12" ht="18.75">
      <c r="A6" s="61"/>
      <c r="B6" s="61"/>
      <c r="C6" s="61"/>
      <c r="D6" s="61"/>
      <c r="E6" s="61"/>
      <c r="F6" s="61"/>
      <c r="G6" s="62"/>
      <c r="H6" s="61"/>
      <c r="I6" s="61"/>
      <c r="J6" s="63" t="s">
        <v>447</v>
      </c>
      <c r="K6" s="61"/>
      <c r="L6" s="61"/>
    </row>
    <row r="7" spans="1:12" ht="15.75">
      <c r="A7" s="61"/>
      <c r="B7" s="61"/>
      <c r="C7" s="61"/>
      <c r="D7" s="61"/>
      <c r="E7" s="61"/>
      <c r="F7" s="61"/>
      <c r="G7" s="62"/>
      <c r="H7" s="61"/>
      <c r="I7" s="61"/>
      <c r="K7" s="61"/>
      <c r="L7" s="61"/>
    </row>
    <row r="8" spans="1:12" ht="1.5" customHeight="1">
      <c r="A8" s="61"/>
      <c r="B8" s="61"/>
      <c r="C8" s="61"/>
      <c r="D8" s="61"/>
      <c r="E8" s="61"/>
      <c r="F8" s="61"/>
      <c r="G8" s="62"/>
      <c r="H8" s="61"/>
      <c r="I8" s="61"/>
      <c r="J8" s="61"/>
      <c r="K8" s="61"/>
      <c r="L8" s="61"/>
    </row>
    <row r="9" spans="1:12" ht="22.5">
      <c r="A9" s="209" t="s">
        <v>448</v>
      </c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</row>
    <row r="10" spans="1:12" ht="18.75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</row>
    <row r="11" spans="1:12" ht="15.75">
      <c r="A11" s="210"/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</row>
    <row r="12" spans="1:12" ht="31.5" customHeight="1">
      <c r="A12" s="211" t="s">
        <v>427</v>
      </c>
      <c r="B12" s="211" t="s">
        <v>455</v>
      </c>
      <c r="C12" s="211" t="s">
        <v>456</v>
      </c>
      <c r="D12" s="211" t="s">
        <v>457</v>
      </c>
      <c r="E12" s="211" t="s">
        <v>458</v>
      </c>
      <c r="F12" s="211" t="s">
        <v>459</v>
      </c>
      <c r="G12" s="211" t="s">
        <v>460</v>
      </c>
      <c r="H12" s="211" t="s">
        <v>461</v>
      </c>
      <c r="I12" s="211"/>
      <c r="J12" s="211"/>
      <c r="K12" s="211"/>
      <c r="L12" s="211"/>
    </row>
    <row r="13" spans="1:12" ht="26.25" customHeight="1">
      <c r="A13" s="211"/>
      <c r="B13" s="211"/>
      <c r="C13" s="211"/>
      <c r="D13" s="211"/>
      <c r="E13" s="211"/>
      <c r="F13" s="211"/>
      <c r="G13" s="211"/>
      <c r="H13" s="211" t="s">
        <v>462</v>
      </c>
      <c r="I13" s="211" t="s">
        <v>463</v>
      </c>
      <c r="J13" s="211"/>
      <c r="K13" s="211"/>
      <c r="L13" s="211"/>
    </row>
    <row r="14" spans="1:146" ht="51.75" customHeight="1">
      <c r="A14" s="211"/>
      <c r="B14" s="211"/>
      <c r="C14" s="211"/>
      <c r="D14" s="211"/>
      <c r="E14" s="211"/>
      <c r="F14" s="211"/>
      <c r="G14" s="211"/>
      <c r="H14" s="211"/>
      <c r="I14" s="71" t="s">
        <v>464</v>
      </c>
      <c r="J14" s="71" t="s">
        <v>286</v>
      </c>
      <c r="K14" s="71" t="s">
        <v>287</v>
      </c>
      <c r="L14" s="71" t="s">
        <v>288</v>
      </c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</row>
    <row r="15" spans="1:12" ht="18.75" customHeight="1">
      <c r="A15" s="25"/>
      <c r="B15" s="212" t="s">
        <v>465</v>
      </c>
      <c r="C15" s="212"/>
      <c r="D15" s="212"/>
      <c r="E15" s="212"/>
      <c r="F15" s="212"/>
      <c r="G15" s="212"/>
      <c r="H15" s="212"/>
      <c r="I15" s="212"/>
      <c r="J15" s="212"/>
      <c r="K15" s="212"/>
      <c r="L15" s="212"/>
    </row>
    <row r="16" spans="1:12" ht="18.75" customHeight="1">
      <c r="A16" s="25"/>
      <c r="B16" s="213" t="s">
        <v>198</v>
      </c>
      <c r="C16" s="213"/>
      <c r="D16" s="213"/>
      <c r="E16" s="213"/>
      <c r="F16" s="213"/>
      <c r="G16" s="213"/>
      <c r="H16" s="213"/>
      <c r="I16" s="213"/>
      <c r="J16" s="213"/>
      <c r="K16" s="213"/>
      <c r="L16" s="213"/>
    </row>
    <row r="17" spans="1:12" ht="66" customHeight="1">
      <c r="A17" s="81" t="s">
        <v>152</v>
      </c>
      <c r="B17" s="65" t="s">
        <v>466</v>
      </c>
      <c r="C17" s="55" t="s">
        <v>536</v>
      </c>
      <c r="D17" s="55" t="s">
        <v>200</v>
      </c>
      <c r="E17" s="70">
        <v>6782.5</v>
      </c>
      <c r="F17" s="70"/>
      <c r="G17" s="74"/>
      <c r="H17" s="75">
        <f aca="true" t="shared" si="0" ref="H17:H80">I17+J17+K17+L17</f>
        <v>24092.2</v>
      </c>
      <c r="I17" s="75">
        <f>SUM(I18:I26)</f>
        <v>0</v>
      </c>
      <c r="J17" s="75">
        <f>SUM(J18:J26)</f>
        <v>20708.3</v>
      </c>
      <c r="K17" s="75">
        <f>SUM(K18:K26)</f>
        <v>3383.9</v>
      </c>
      <c r="L17" s="75">
        <f>SUM(L18:L26)</f>
        <v>0</v>
      </c>
    </row>
    <row r="18" spans="1:12" ht="15" customHeight="1">
      <c r="A18" s="98"/>
      <c r="B18" s="30" t="s">
        <v>467</v>
      </c>
      <c r="C18" s="41"/>
      <c r="D18" s="54"/>
      <c r="E18" s="76"/>
      <c r="F18" s="70">
        <v>6782.5</v>
      </c>
      <c r="G18" s="77">
        <v>24092.2</v>
      </c>
      <c r="H18" s="75">
        <f t="shared" si="0"/>
        <v>2525</v>
      </c>
      <c r="I18" s="70">
        <v>0</v>
      </c>
      <c r="J18" s="70">
        <v>2500</v>
      </c>
      <c r="K18" s="70">
        <v>25</v>
      </c>
      <c r="L18" s="70">
        <v>0</v>
      </c>
    </row>
    <row r="19" spans="1:12" ht="15" customHeight="1">
      <c r="A19" s="98"/>
      <c r="B19" s="30" t="s">
        <v>468</v>
      </c>
      <c r="C19" s="41"/>
      <c r="D19" s="54"/>
      <c r="E19" s="76"/>
      <c r="F19" s="76"/>
      <c r="G19" s="77">
        <f>G18-H18</f>
        <v>21567.2</v>
      </c>
      <c r="H19" s="75">
        <f t="shared" si="0"/>
        <v>21567.2</v>
      </c>
      <c r="I19" s="70">
        <v>0</v>
      </c>
      <c r="J19" s="70">
        <v>18208.3</v>
      </c>
      <c r="K19" s="70">
        <v>3358.9</v>
      </c>
      <c r="L19" s="70">
        <v>0</v>
      </c>
    </row>
    <row r="20" spans="1:12" ht="15" customHeight="1">
      <c r="A20" s="98"/>
      <c r="B20" s="30" t="s">
        <v>469</v>
      </c>
      <c r="C20" s="41"/>
      <c r="D20" s="54"/>
      <c r="E20" s="76"/>
      <c r="F20" s="76"/>
      <c r="G20" s="77">
        <f aca="true" t="shared" si="1" ref="G20:G26">G19-H19</f>
        <v>0</v>
      </c>
      <c r="H20" s="75">
        <f t="shared" si="0"/>
        <v>0</v>
      </c>
      <c r="I20" s="70">
        <v>0</v>
      </c>
      <c r="J20" s="70">
        <v>0</v>
      </c>
      <c r="K20" s="70">
        <v>0</v>
      </c>
      <c r="L20" s="70">
        <v>0</v>
      </c>
    </row>
    <row r="21" spans="1:12" ht="15" customHeight="1">
      <c r="A21" s="98"/>
      <c r="B21" s="30" t="s">
        <v>470</v>
      </c>
      <c r="C21" s="41"/>
      <c r="D21" s="54"/>
      <c r="E21" s="76"/>
      <c r="F21" s="76"/>
      <c r="G21" s="77">
        <f t="shared" si="1"/>
        <v>0</v>
      </c>
      <c r="H21" s="75">
        <f t="shared" si="0"/>
        <v>0</v>
      </c>
      <c r="I21" s="70">
        <v>0</v>
      </c>
      <c r="J21" s="70">
        <v>0</v>
      </c>
      <c r="K21" s="70">
        <v>0</v>
      </c>
      <c r="L21" s="70">
        <v>0</v>
      </c>
    </row>
    <row r="22" spans="1:12" ht="15" customHeight="1">
      <c r="A22" s="98"/>
      <c r="B22" s="30" t="s">
        <v>471</v>
      </c>
      <c r="C22" s="41"/>
      <c r="D22" s="54"/>
      <c r="E22" s="76"/>
      <c r="F22" s="76"/>
      <c r="G22" s="77">
        <f t="shared" si="1"/>
        <v>0</v>
      </c>
      <c r="H22" s="75">
        <f t="shared" si="0"/>
        <v>0</v>
      </c>
      <c r="I22" s="70">
        <v>0</v>
      </c>
      <c r="J22" s="70">
        <v>0</v>
      </c>
      <c r="K22" s="70">
        <v>0</v>
      </c>
      <c r="L22" s="70">
        <v>0</v>
      </c>
    </row>
    <row r="23" spans="1:12" ht="15" customHeight="1">
      <c r="A23" s="98"/>
      <c r="B23" s="30" t="s">
        <v>472</v>
      </c>
      <c r="C23" s="41"/>
      <c r="D23" s="54"/>
      <c r="E23" s="76"/>
      <c r="F23" s="76"/>
      <c r="G23" s="77">
        <f t="shared" si="1"/>
        <v>0</v>
      </c>
      <c r="H23" s="75">
        <f t="shared" si="0"/>
        <v>0</v>
      </c>
      <c r="I23" s="70"/>
      <c r="J23" s="70"/>
      <c r="K23" s="70"/>
      <c r="L23" s="70"/>
    </row>
    <row r="24" spans="1:12" ht="15" customHeight="1">
      <c r="A24" s="98"/>
      <c r="B24" s="30" t="s">
        <v>473</v>
      </c>
      <c r="C24" s="41"/>
      <c r="D24" s="54"/>
      <c r="E24" s="76"/>
      <c r="F24" s="76"/>
      <c r="G24" s="77">
        <f t="shared" si="1"/>
        <v>0</v>
      </c>
      <c r="H24" s="75">
        <f t="shared" si="0"/>
        <v>0</v>
      </c>
      <c r="I24" s="70">
        <v>0</v>
      </c>
      <c r="J24" s="70">
        <v>0</v>
      </c>
      <c r="K24" s="70">
        <v>0</v>
      </c>
      <c r="L24" s="70">
        <v>0</v>
      </c>
    </row>
    <row r="25" spans="1:12" ht="15" customHeight="1">
      <c r="A25" s="98"/>
      <c r="B25" s="30" t="s">
        <v>474</v>
      </c>
      <c r="C25" s="41"/>
      <c r="D25" s="54"/>
      <c r="E25" s="76"/>
      <c r="F25" s="76"/>
      <c r="G25" s="77">
        <f t="shared" si="1"/>
        <v>0</v>
      </c>
      <c r="H25" s="75">
        <f t="shared" si="0"/>
        <v>0</v>
      </c>
      <c r="I25" s="70"/>
      <c r="J25" s="70"/>
      <c r="K25" s="70"/>
      <c r="L25" s="70"/>
    </row>
    <row r="26" spans="1:12" ht="15" customHeight="1">
      <c r="A26" s="98"/>
      <c r="B26" s="30" t="s">
        <v>475</v>
      </c>
      <c r="C26" s="41"/>
      <c r="D26" s="54"/>
      <c r="E26" s="76"/>
      <c r="F26" s="76"/>
      <c r="G26" s="77">
        <f t="shared" si="1"/>
        <v>0</v>
      </c>
      <c r="H26" s="75">
        <f t="shared" si="0"/>
        <v>0</v>
      </c>
      <c r="I26" s="70"/>
      <c r="J26" s="70"/>
      <c r="K26" s="70"/>
      <c r="L26" s="70"/>
    </row>
    <row r="27" spans="1:12" ht="18.75" customHeight="1">
      <c r="A27" s="100" t="str">
        <f>+'Прил 3(сформированное)'!A634</f>
        <v>2.7.1</v>
      </c>
      <c r="B27" s="101" t="str">
        <f>+'Прил 3(сформированное)'!B634</f>
        <v>Реконструкция школы № 172</v>
      </c>
      <c r="C27" s="55" t="s">
        <v>476</v>
      </c>
      <c r="D27" s="102" t="e">
        <f>+#REF!</f>
        <v>#REF!</v>
      </c>
      <c r="E27" s="70">
        <v>1770</v>
      </c>
      <c r="F27" s="70"/>
      <c r="G27" s="74"/>
      <c r="H27" s="75">
        <f t="shared" si="0"/>
        <v>6709</v>
      </c>
      <c r="I27" s="75">
        <f>SUM(I28:I36)</f>
        <v>6549</v>
      </c>
      <c r="J27" s="75">
        <f>SUM(J28:J36)</f>
        <v>0</v>
      </c>
      <c r="K27" s="75">
        <f>SUM(K28:K36)</f>
        <v>160</v>
      </c>
      <c r="L27" s="75">
        <f>SUM(L28:L36)</f>
        <v>0</v>
      </c>
    </row>
    <row r="28" spans="1:12" ht="15" customHeight="1">
      <c r="A28" s="98"/>
      <c r="B28" s="78" t="s">
        <v>467</v>
      </c>
      <c r="C28" s="41"/>
      <c r="D28" s="54"/>
      <c r="E28" s="76"/>
      <c r="F28" s="76">
        <v>1770</v>
      </c>
      <c r="G28" s="77">
        <v>6709</v>
      </c>
      <c r="H28" s="75">
        <f t="shared" si="0"/>
        <v>6709</v>
      </c>
      <c r="I28" s="97">
        <f>+'Прил 3(сформированное)'!D635</f>
        <v>6549</v>
      </c>
      <c r="J28" s="97">
        <f>+'Прил 3(сформированное)'!E635</f>
        <v>0</v>
      </c>
      <c r="K28" s="97">
        <f>+'Прил 3(сформированное)'!F635</f>
        <v>160</v>
      </c>
      <c r="L28" s="97">
        <f>+'Прил 3(сформированное)'!G635</f>
        <v>0</v>
      </c>
    </row>
    <row r="29" spans="1:12" ht="15" customHeight="1">
      <c r="A29" s="98"/>
      <c r="B29" s="78" t="s">
        <v>468</v>
      </c>
      <c r="C29" s="41"/>
      <c r="D29" s="54"/>
      <c r="E29" s="76"/>
      <c r="F29" s="76"/>
      <c r="G29" s="77">
        <f>G28-H28</f>
        <v>0</v>
      </c>
      <c r="H29" s="75">
        <f t="shared" si="0"/>
        <v>0</v>
      </c>
      <c r="I29" s="97">
        <f>+'Прил 3(сформированное)'!D636</f>
        <v>0</v>
      </c>
      <c r="J29" s="97">
        <f>+'Прил 3(сформированное)'!E636</f>
        <v>0</v>
      </c>
      <c r="K29" s="97">
        <f>+'Прил 3(сформированное)'!F636</f>
        <v>0</v>
      </c>
      <c r="L29" s="97">
        <f>+'Прил 3(сформированное)'!G636</f>
        <v>0</v>
      </c>
    </row>
    <row r="30" spans="1:12" ht="15" customHeight="1">
      <c r="A30" s="98"/>
      <c r="B30" s="78" t="s">
        <v>469</v>
      </c>
      <c r="C30" s="41"/>
      <c r="D30" s="54"/>
      <c r="E30" s="76"/>
      <c r="F30" s="76"/>
      <c r="G30" s="77">
        <f aca="true" t="shared" si="2" ref="G30:G36">G29-H29</f>
        <v>0</v>
      </c>
      <c r="H30" s="75">
        <f t="shared" si="0"/>
        <v>0</v>
      </c>
      <c r="I30" s="97">
        <f>+'Прил 3(сформированное)'!D637</f>
        <v>0</v>
      </c>
      <c r="J30" s="97">
        <f>+'Прил 3(сформированное)'!E637</f>
        <v>0</v>
      </c>
      <c r="K30" s="97">
        <f>+'Прил 3(сформированное)'!F637</f>
        <v>0</v>
      </c>
      <c r="L30" s="97">
        <f>+'Прил 3(сформированное)'!G637</f>
        <v>0</v>
      </c>
    </row>
    <row r="31" spans="1:12" ht="15" customHeight="1">
      <c r="A31" s="98"/>
      <c r="B31" s="78" t="s">
        <v>470</v>
      </c>
      <c r="C31" s="41"/>
      <c r="D31" s="54"/>
      <c r="E31" s="76"/>
      <c r="F31" s="76"/>
      <c r="G31" s="77">
        <f t="shared" si="2"/>
        <v>0</v>
      </c>
      <c r="H31" s="75">
        <f t="shared" si="0"/>
        <v>0</v>
      </c>
      <c r="I31" s="97">
        <f>+'Прил 3(сформированное)'!D638</f>
        <v>0</v>
      </c>
      <c r="J31" s="97">
        <f>+'Прил 3(сформированное)'!E638</f>
        <v>0</v>
      </c>
      <c r="K31" s="97">
        <f>+'Прил 3(сформированное)'!F638</f>
        <v>0</v>
      </c>
      <c r="L31" s="97">
        <f>+'Прил 3(сформированное)'!G638</f>
        <v>0</v>
      </c>
    </row>
    <row r="32" spans="1:12" ht="15" customHeight="1">
      <c r="A32" s="98"/>
      <c r="B32" s="78" t="s">
        <v>471</v>
      </c>
      <c r="C32" s="41"/>
      <c r="D32" s="54"/>
      <c r="E32" s="76"/>
      <c r="F32" s="76"/>
      <c r="G32" s="77">
        <f t="shared" si="2"/>
        <v>0</v>
      </c>
      <c r="H32" s="75">
        <f t="shared" si="0"/>
        <v>0</v>
      </c>
      <c r="I32" s="97">
        <f>+'Прил 3(сформированное)'!D639</f>
        <v>0</v>
      </c>
      <c r="J32" s="97">
        <f>+'Прил 3(сформированное)'!E639</f>
        <v>0</v>
      </c>
      <c r="K32" s="97">
        <f>+'Прил 3(сформированное)'!F639</f>
        <v>0</v>
      </c>
      <c r="L32" s="97">
        <f>+'Прил 3(сформированное)'!G639</f>
        <v>0</v>
      </c>
    </row>
    <row r="33" spans="1:12" ht="15" customHeight="1">
      <c r="A33" s="98"/>
      <c r="B33" s="78" t="s">
        <v>472</v>
      </c>
      <c r="C33" s="41"/>
      <c r="D33" s="54"/>
      <c r="E33" s="76"/>
      <c r="F33" s="76"/>
      <c r="G33" s="77">
        <f t="shared" si="2"/>
        <v>0</v>
      </c>
      <c r="H33" s="75">
        <f t="shared" si="0"/>
        <v>0</v>
      </c>
      <c r="I33" s="97">
        <f>+'Прил 3(сформированное)'!D640</f>
        <v>0</v>
      </c>
      <c r="J33" s="97">
        <f>+'Прил 3(сформированное)'!E640</f>
        <v>0</v>
      </c>
      <c r="K33" s="97">
        <f>+'Прил 3(сформированное)'!F640</f>
        <v>0</v>
      </c>
      <c r="L33" s="97">
        <f>+'Прил 3(сформированное)'!G640</f>
        <v>0</v>
      </c>
    </row>
    <row r="34" spans="1:12" ht="15" customHeight="1">
      <c r="A34" s="98"/>
      <c r="B34" s="78" t="s">
        <v>473</v>
      </c>
      <c r="C34" s="41"/>
      <c r="D34" s="54"/>
      <c r="E34" s="76"/>
      <c r="F34" s="76"/>
      <c r="G34" s="77">
        <f t="shared" si="2"/>
        <v>0</v>
      </c>
      <c r="H34" s="75">
        <f t="shared" si="0"/>
        <v>0</v>
      </c>
      <c r="I34" s="97">
        <f>+'Прил 3(сформированное)'!D641</f>
        <v>0</v>
      </c>
      <c r="J34" s="97">
        <f>+'Прил 3(сформированное)'!E641</f>
        <v>0</v>
      </c>
      <c r="K34" s="97">
        <f>+'Прил 3(сформированное)'!F641</f>
        <v>0</v>
      </c>
      <c r="L34" s="97">
        <f>+'Прил 3(сформированное)'!G641</f>
        <v>0</v>
      </c>
    </row>
    <row r="35" spans="1:12" ht="15" customHeight="1">
      <c r="A35" s="98"/>
      <c r="B35" s="78" t="s">
        <v>474</v>
      </c>
      <c r="C35" s="41"/>
      <c r="D35" s="54"/>
      <c r="E35" s="76"/>
      <c r="F35" s="76"/>
      <c r="G35" s="77">
        <f t="shared" si="2"/>
        <v>0</v>
      </c>
      <c r="H35" s="75">
        <f t="shared" si="0"/>
        <v>0</v>
      </c>
      <c r="I35" s="97">
        <f>+'Прил 3(сформированное)'!D642</f>
        <v>0</v>
      </c>
      <c r="J35" s="97">
        <f>+'Прил 3(сформированное)'!E642</f>
        <v>0</v>
      </c>
      <c r="K35" s="97">
        <f>+'Прил 3(сформированное)'!F642</f>
        <v>0</v>
      </c>
      <c r="L35" s="97">
        <f>+'Прил 3(сформированное)'!G642</f>
        <v>0</v>
      </c>
    </row>
    <row r="36" spans="1:12" ht="15" customHeight="1">
      <c r="A36" s="99"/>
      <c r="B36" s="78" t="s">
        <v>475</v>
      </c>
      <c r="C36" s="41"/>
      <c r="D36" s="54"/>
      <c r="E36" s="76"/>
      <c r="F36" s="76"/>
      <c r="G36" s="77">
        <f t="shared" si="2"/>
        <v>0</v>
      </c>
      <c r="H36" s="75">
        <f t="shared" si="0"/>
        <v>0</v>
      </c>
      <c r="I36" s="97">
        <f>+'Прил 3(сформированное)'!D643</f>
        <v>0</v>
      </c>
      <c r="J36" s="97">
        <f>+'Прил 3(сформированное)'!E643</f>
        <v>0</v>
      </c>
      <c r="K36" s="97">
        <f>+'Прил 3(сформированное)'!F643</f>
        <v>0</v>
      </c>
      <c r="L36" s="97">
        <f>+'Прил 3(сформированное)'!G643</f>
        <v>0</v>
      </c>
    </row>
    <row r="37" spans="1:12" ht="18.75" customHeight="1">
      <c r="A37" s="100" t="str">
        <f>+'Прил 3(сформированное)'!A649</f>
        <v>2.7.2</v>
      </c>
      <c r="B37" s="101" t="str">
        <f>+'Прил 3(сформированное)'!B649</f>
        <v>Реконструкция школы № 175</v>
      </c>
      <c r="C37" s="55" t="s">
        <v>477</v>
      </c>
      <c r="D37" s="102" t="e">
        <f>+#REF!</f>
        <v>#REF!</v>
      </c>
      <c r="E37" s="70">
        <v>3388</v>
      </c>
      <c r="F37" s="70"/>
      <c r="G37" s="74"/>
      <c r="H37" s="75">
        <f t="shared" si="0"/>
        <v>12535.6</v>
      </c>
      <c r="I37" s="75">
        <f>SUM(I38:I46)</f>
        <v>12535.6</v>
      </c>
      <c r="J37" s="75">
        <f>SUM(J38:J46)</f>
        <v>0</v>
      </c>
      <c r="K37" s="75">
        <f>SUM(K38:K46)</f>
        <v>0</v>
      </c>
      <c r="L37" s="75">
        <f>SUM(L38:L46)</f>
        <v>0</v>
      </c>
    </row>
    <row r="38" spans="1:12" ht="15" customHeight="1">
      <c r="A38" s="98"/>
      <c r="B38" s="30" t="s">
        <v>467</v>
      </c>
      <c r="C38" s="54"/>
      <c r="D38" s="54"/>
      <c r="E38" s="76"/>
      <c r="F38" s="76">
        <v>3388</v>
      </c>
      <c r="G38" s="77">
        <v>12535.6</v>
      </c>
      <c r="H38" s="75">
        <f t="shared" si="0"/>
        <v>12535.6</v>
      </c>
      <c r="I38" s="97">
        <f>+'Прил 3(сформированное)'!D650</f>
        <v>12535.6</v>
      </c>
      <c r="J38" s="97">
        <f>+'Прил 3(сформированное)'!E650</f>
        <v>0</v>
      </c>
      <c r="K38" s="97">
        <f>+'Прил 3(сформированное)'!F650</f>
        <v>0</v>
      </c>
      <c r="L38" s="97">
        <f>+'Прил 3(сформированное)'!G650</f>
        <v>0</v>
      </c>
    </row>
    <row r="39" spans="1:12" ht="15" customHeight="1">
      <c r="A39" s="98"/>
      <c r="B39" s="30" t="s">
        <v>468</v>
      </c>
      <c r="C39" s="54"/>
      <c r="D39" s="54"/>
      <c r="E39" s="76"/>
      <c r="F39" s="76"/>
      <c r="G39" s="77">
        <f>G38-H38</f>
        <v>0</v>
      </c>
      <c r="H39" s="75">
        <f t="shared" si="0"/>
        <v>0</v>
      </c>
      <c r="I39" s="97">
        <f>+'Прил 3(сформированное)'!D651</f>
        <v>0</v>
      </c>
      <c r="J39" s="97">
        <f>+'Прил 3(сформированное)'!E651</f>
        <v>0</v>
      </c>
      <c r="K39" s="97">
        <f>+'Прил 3(сформированное)'!F651</f>
        <v>0</v>
      </c>
      <c r="L39" s="97">
        <f>+'Прил 3(сформированное)'!G651</f>
        <v>0</v>
      </c>
    </row>
    <row r="40" spans="1:12" ht="15" customHeight="1">
      <c r="A40" s="98"/>
      <c r="B40" s="30" t="s">
        <v>469</v>
      </c>
      <c r="C40" s="54"/>
      <c r="D40" s="54"/>
      <c r="E40" s="76"/>
      <c r="F40" s="76"/>
      <c r="G40" s="77">
        <f aca="true" t="shared" si="3" ref="G40:G46">G39-H39</f>
        <v>0</v>
      </c>
      <c r="H40" s="75">
        <f t="shared" si="0"/>
        <v>0</v>
      </c>
      <c r="I40" s="97">
        <f>+'Прил 3(сформированное)'!D652</f>
        <v>0</v>
      </c>
      <c r="J40" s="97">
        <f>+'Прил 3(сформированное)'!E652</f>
        <v>0</v>
      </c>
      <c r="K40" s="97">
        <f>+'Прил 3(сформированное)'!F652</f>
        <v>0</v>
      </c>
      <c r="L40" s="97">
        <f>+'Прил 3(сформированное)'!G652</f>
        <v>0</v>
      </c>
    </row>
    <row r="41" spans="1:12" ht="15" customHeight="1">
      <c r="A41" s="98"/>
      <c r="B41" s="30" t="s">
        <v>470</v>
      </c>
      <c r="C41" s="54"/>
      <c r="D41" s="54"/>
      <c r="E41" s="76"/>
      <c r="F41" s="76"/>
      <c r="G41" s="77">
        <f t="shared" si="3"/>
        <v>0</v>
      </c>
      <c r="H41" s="75">
        <f t="shared" si="0"/>
        <v>0</v>
      </c>
      <c r="I41" s="97">
        <f>+'Прил 3(сформированное)'!D653</f>
        <v>0</v>
      </c>
      <c r="J41" s="97">
        <f>+'Прил 3(сформированное)'!E653</f>
        <v>0</v>
      </c>
      <c r="K41" s="97">
        <f>+'Прил 3(сформированное)'!F653</f>
        <v>0</v>
      </c>
      <c r="L41" s="97">
        <f>+'Прил 3(сформированное)'!G653</f>
        <v>0</v>
      </c>
    </row>
    <row r="42" spans="1:12" ht="15" customHeight="1">
      <c r="A42" s="98"/>
      <c r="B42" s="30" t="s">
        <v>471</v>
      </c>
      <c r="C42" s="54"/>
      <c r="D42" s="54"/>
      <c r="E42" s="76"/>
      <c r="F42" s="76"/>
      <c r="G42" s="77">
        <f t="shared" si="3"/>
        <v>0</v>
      </c>
      <c r="H42" s="75">
        <f t="shared" si="0"/>
        <v>0</v>
      </c>
      <c r="I42" s="97">
        <f>+'Прил 3(сформированное)'!D654</f>
        <v>0</v>
      </c>
      <c r="J42" s="97">
        <f>+'Прил 3(сформированное)'!E654</f>
        <v>0</v>
      </c>
      <c r="K42" s="97">
        <f>+'Прил 3(сформированное)'!F654</f>
        <v>0</v>
      </c>
      <c r="L42" s="97">
        <f>+'Прил 3(сформированное)'!G654</f>
        <v>0</v>
      </c>
    </row>
    <row r="43" spans="1:12" ht="15" customHeight="1">
      <c r="A43" s="98"/>
      <c r="B43" s="30" t="s">
        <v>472</v>
      </c>
      <c r="C43" s="54"/>
      <c r="D43" s="54"/>
      <c r="E43" s="76"/>
      <c r="F43" s="76"/>
      <c r="G43" s="77">
        <f t="shared" si="3"/>
        <v>0</v>
      </c>
      <c r="H43" s="75">
        <f t="shared" si="0"/>
        <v>0</v>
      </c>
      <c r="I43" s="97">
        <f>+'Прил 3(сформированное)'!D655</f>
        <v>0</v>
      </c>
      <c r="J43" s="97">
        <f>+'Прил 3(сформированное)'!E655</f>
        <v>0</v>
      </c>
      <c r="K43" s="97">
        <f>+'Прил 3(сформированное)'!F655</f>
        <v>0</v>
      </c>
      <c r="L43" s="97">
        <f>+'Прил 3(сформированное)'!G655</f>
        <v>0</v>
      </c>
    </row>
    <row r="44" spans="1:12" ht="15" customHeight="1">
      <c r="A44" s="98"/>
      <c r="B44" s="30" t="s">
        <v>473</v>
      </c>
      <c r="C44" s="41"/>
      <c r="D44" s="54"/>
      <c r="E44" s="76"/>
      <c r="F44" s="76"/>
      <c r="G44" s="77">
        <f t="shared" si="3"/>
        <v>0</v>
      </c>
      <c r="H44" s="75">
        <f t="shared" si="0"/>
        <v>0</v>
      </c>
      <c r="I44" s="97">
        <f>+'Прил 3(сформированное)'!D656</f>
        <v>0</v>
      </c>
      <c r="J44" s="97">
        <f>+'Прил 3(сформированное)'!E656</f>
        <v>0</v>
      </c>
      <c r="K44" s="97">
        <f>+'Прил 3(сформированное)'!F656</f>
        <v>0</v>
      </c>
      <c r="L44" s="97">
        <f>+'Прил 3(сформированное)'!G656</f>
        <v>0</v>
      </c>
    </row>
    <row r="45" spans="1:12" ht="15" customHeight="1">
      <c r="A45" s="98"/>
      <c r="B45" s="30" t="s">
        <v>474</v>
      </c>
      <c r="C45" s="41"/>
      <c r="D45" s="54"/>
      <c r="E45" s="76"/>
      <c r="F45" s="76"/>
      <c r="G45" s="77">
        <f t="shared" si="3"/>
        <v>0</v>
      </c>
      <c r="H45" s="75">
        <f t="shared" si="0"/>
        <v>0</v>
      </c>
      <c r="I45" s="97">
        <f>+'Прил 3(сформированное)'!D657</f>
        <v>0</v>
      </c>
      <c r="J45" s="97">
        <f>+'Прил 3(сформированное)'!E657</f>
        <v>0</v>
      </c>
      <c r="K45" s="97">
        <f>+'Прил 3(сформированное)'!F657</f>
        <v>0</v>
      </c>
      <c r="L45" s="97">
        <f>+'Прил 3(сформированное)'!G657</f>
        <v>0</v>
      </c>
    </row>
    <row r="46" spans="1:12" ht="15" customHeight="1">
      <c r="A46" s="99"/>
      <c r="B46" s="30" t="s">
        <v>475</v>
      </c>
      <c r="C46" s="41"/>
      <c r="D46" s="54"/>
      <c r="E46" s="76"/>
      <c r="F46" s="76"/>
      <c r="G46" s="77">
        <f t="shared" si="3"/>
        <v>0</v>
      </c>
      <c r="H46" s="75">
        <f t="shared" si="0"/>
        <v>0</v>
      </c>
      <c r="I46" s="97">
        <f>+'Прил 3(сформированное)'!D658</f>
        <v>0</v>
      </c>
      <c r="J46" s="97">
        <f>+'Прил 3(сформированное)'!E658</f>
        <v>0</v>
      </c>
      <c r="K46" s="97">
        <f>+'Прил 3(сформированное)'!F658</f>
        <v>0</v>
      </c>
      <c r="L46" s="97">
        <f>+'Прил 3(сформированное)'!G658</f>
        <v>0</v>
      </c>
    </row>
    <row r="47" spans="1:12" ht="18.75" customHeight="1">
      <c r="A47" s="100" t="str">
        <f>+'Прил 3(сформированное)'!A664</f>
        <v>2.7.3</v>
      </c>
      <c r="B47" s="101" t="str">
        <f>+'Прил 3(сформированное)'!B664</f>
        <v>Реконструкция пищеблока школы № 174</v>
      </c>
      <c r="C47" s="55" t="s">
        <v>478</v>
      </c>
      <c r="D47" s="102" t="e">
        <f>+#REF!</f>
        <v>#REF!</v>
      </c>
      <c r="E47" s="76">
        <v>2623</v>
      </c>
      <c r="F47" s="76"/>
      <c r="G47" s="74"/>
      <c r="H47" s="75">
        <f t="shared" si="0"/>
        <v>11282.3</v>
      </c>
      <c r="I47" s="75">
        <f>SUM(I48:I56)</f>
        <v>6210</v>
      </c>
      <c r="J47" s="75">
        <f>SUM(J48:J56)</f>
        <v>0</v>
      </c>
      <c r="K47" s="75">
        <f>SUM(K48:K56)</f>
        <v>5072.3</v>
      </c>
      <c r="L47" s="75">
        <f>SUM(L48:L56)</f>
        <v>0</v>
      </c>
    </row>
    <row r="48" spans="1:12" ht="15" customHeight="1">
      <c r="A48" s="98"/>
      <c r="B48" s="30" t="s">
        <v>467</v>
      </c>
      <c r="C48" s="54"/>
      <c r="D48" s="54"/>
      <c r="E48" s="76"/>
      <c r="F48" s="76">
        <v>2623</v>
      </c>
      <c r="G48" s="74">
        <v>11282.3</v>
      </c>
      <c r="H48" s="75">
        <f t="shared" si="0"/>
        <v>72.3</v>
      </c>
      <c r="I48" s="97">
        <f>+'Прил 3(сформированное)'!D665</f>
        <v>0</v>
      </c>
      <c r="J48" s="97">
        <f>+'Прил 3(сформированное)'!E665</f>
        <v>0</v>
      </c>
      <c r="K48" s="97">
        <f>+'Прил 3(сформированное)'!F665</f>
        <v>72.3</v>
      </c>
      <c r="L48" s="97">
        <f>+'Прил 3(сформированное)'!G665</f>
        <v>0</v>
      </c>
    </row>
    <row r="49" spans="1:12" ht="15" customHeight="1">
      <c r="A49" s="98"/>
      <c r="B49" s="30" t="s">
        <v>468</v>
      </c>
      <c r="C49" s="54"/>
      <c r="D49" s="54"/>
      <c r="E49" s="76"/>
      <c r="F49" s="76"/>
      <c r="G49" s="77">
        <f>G48-H48</f>
        <v>11210</v>
      </c>
      <c r="H49" s="75">
        <f t="shared" si="0"/>
        <v>11210</v>
      </c>
      <c r="I49" s="97">
        <f>+'Прил 3(сформированное)'!D666</f>
        <v>6210</v>
      </c>
      <c r="J49" s="97">
        <f>+'Прил 3(сформированное)'!E666</f>
        <v>0</v>
      </c>
      <c r="K49" s="97">
        <f>+'Прил 3(сформированное)'!F666</f>
        <v>5000</v>
      </c>
      <c r="L49" s="97">
        <f>+'Прил 3(сформированное)'!G666</f>
        <v>0</v>
      </c>
    </row>
    <row r="50" spans="1:12" ht="15" customHeight="1">
      <c r="A50" s="98"/>
      <c r="B50" s="30" t="s">
        <v>469</v>
      </c>
      <c r="C50" s="54"/>
      <c r="D50" s="54"/>
      <c r="E50" s="76"/>
      <c r="F50" s="76"/>
      <c r="G50" s="77">
        <f aca="true" t="shared" si="4" ref="G50:G56">G49-H49</f>
        <v>0</v>
      </c>
      <c r="H50" s="75">
        <f t="shared" si="0"/>
        <v>0</v>
      </c>
      <c r="I50" s="97">
        <f>+'Прил 3(сформированное)'!D667</f>
        <v>0</v>
      </c>
      <c r="J50" s="97">
        <f>+'Прил 3(сформированное)'!E667</f>
        <v>0</v>
      </c>
      <c r="K50" s="97">
        <f>+'Прил 3(сформированное)'!F667</f>
        <v>0</v>
      </c>
      <c r="L50" s="97">
        <f>+'Прил 3(сформированное)'!G667</f>
        <v>0</v>
      </c>
    </row>
    <row r="51" spans="1:12" ht="15" customHeight="1">
      <c r="A51" s="98"/>
      <c r="B51" s="30" t="s">
        <v>470</v>
      </c>
      <c r="C51" s="54"/>
      <c r="D51" s="54"/>
      <c r="E51" s="76"/>
      <c r="F51" s="76"/>
      <c r="G51" s="77">
        <f t="shared" si="4"/>
        <v>0</v>
      </c>
      <c r="H51" s="75">
        <f t="shared" si="0"/>
        <v>0</v>
      </c>
      <c r="I51" s="97">
        <f>+'Прил 3(сформированное)'!D668</f>
        <v>0</v>
      </c>
      <c r="J51" s="97">
        <f>+'Прил 3(сформированное)'!E668</f>
        <v>0</v>
      </c>
      <c r="K51" s="97">
        <f>+'Прил 3(сформированное)'!F668</f>
        <v>0</v>
      </c>
      <c r="L51" s="97">
        <f>+'Прил 3(сформированное)'!G668</f>
        <v>0</v>
      </c>
    </row>
    <row r="52" spans="1:12" ht="15" customHeight="1">
      <c r="A52" s="98"/>
      <c r="B52" s="30" t="s">
        <v>471</v>
      </c>
      <c r="C52" s="54"/>
      <c r="D52" s="54"/>
      <c r="E52" s="76"/>
      <c r="F52" s="76"/>
      <c r="G52" s="77">
        <f t="shared" si="4"/>
        <v>0</v>
      </c>
      <c r="H52" s="75">
        <f t="shared" si="0"/>
        <v>0</v>
      </c>
      <c r="I52" s="97">
        <f>+'Прил 3(сформированное)'!D669</f>
        <v>0</v>
      </c>
      <c r="J52" s="97">
        <f>+'Прил 3(сформированное)'!E669</f>
        <v>0</v>
      </c>
      <c r="K52" s="97">
        <f>+'Прил 3(сформированное)'!F669</f>
        <v>0</v>
      </c>
      <c r="L52" s="97">
        <f>+'Прил 3(сформированное)'!G669</f>
        <v>0</v>
      </c>
    </row>
    <row r="53" spans="1:12" ht="15" customHeight="1">
      <c r="A53" s="98"/>
      <c r="B53" s="30" t="s">
        <v>472</v>
      </c>
      <c r="C53" s="54"/>
      <c r="D53" s="54"/>
      <c r="E53" s="76"/>
      <c r="F53" s="76"/>
      <c r="G53" s="77">
        <f t="shared" si="4"/>
        <v>0</v>
      </c>
      <c r="H53" s="75">
        <f t="shared" si="0"/>
        <v>0</v>
      </c>
      <c r="I53" s="97">
        <f>+'Прил 3(сформированное)'!D670</f>
        <v>0</v>
      </c>
      <c r="J53" s="97">
        <f>+'Прил 3(сформированное)'!E670</f>
        <v>0</v>
      </c>
      <c r="K53" s="97">
        <f>+'Прил 3(сформированное)'!F670</f>
        <v>0</v>
      </c>
      <c r="L53" s="97">
        <f>+'Прил 3(сформированное)'!G670</f>
        <v>0</v>
      </c>
    </row>
    <row r="54" spans="1:12" ht="15" customHeight="1">
      <c r="A54" s="98"/>
      <c r="B54" s="30" t="s">
        <v>473</v>
      </c>
      <c r="C54" s="41"/>
      <c r="D54" s="54"/>
      <c r="E54" s="76"/>
      <c r="F54" s="76"/>
      <c r="G54" s="77">
        <f t="shared" si="4"/>
        <v>0</v>
      </c>
      <c r="H54" s="75">
        <f t="shared" si="0"/>
        <v>0</v>
      </c>
      <c r="I54" s="97">
        <f>+'Прил 3(сформированное)'!D671</f>
        <v>0</v>
      </c>
      <c r="J54" s="97">
        <f>+'Прил 3(сформированное)'!E671</f>
        <v>0</v>
      </c>
      <c r="K54" s="97">
        <f>+'Прил 3(сформированное)'!F671</f>
        <v>0</v>
      </c>
      <c r="L54" s="97">
        <f>+'Прил 3(сформированное)'!G671</f>
        <v>0</v>
      </c>
    </row>
    <row r="55" spans="1:12" ht="15" customHeight="1">
      <c r="A55" s="98"/>
      <c r="B55" s="30" t="s">
        <v>474</v>
      </c>
      <c r="C55" s="41"/>
      <c r="D55" s="54"/>
      <c r="E55" s="76"/>
      <c r="F55" s="76"/>
      <c r="G55" s="77">
        <f t="shared" si="4"/>
        <v>0</v>
      </c>
      <c r="H55" s="75">
        <f t="shared" si="0"/>
        <v>0</v>
      </c>
      <c r="I55" s="97">
        <f>+'Прил 3(сформированное)'!D672</f>
        <v>0</v>
      </c>
      <c r="J55" s="97">
        <f>+'Прил 3(сформированное)'!E672</f>
        <v>0</v>
      </c>
      <c r="K55" s="97">
        <f>+'Прил 3(сформированное)'!F672</f>
        <v>0</v>
      </c>
      <c r="L55" s="97">
        <f>+'Прил 3(сформированное)'!G672</f>
        <v>0</v>
      </c>
    </row>
    <row r="56" spans="1:12" ht="15" customHeight="1">
      <c r="A56" s="99"/>
      <c r="B56" s="30" t="s">
        <v>475</v>
      </c>
      <c r="C56" s="41"/>
      <c r="D56" s="54"/>
      <c r="E56" s="76"/>
      <c r="F56" s="76"/>
      <c r="G56" s="77">
        <f t="shared" si="4"/>
        <v>0</v>
      </c>
      <c r="H56" s="75">
        <f t="shared" si="0"/>
        <v>0</v>
      </c>
      <c r="I56" s="97">
        <f>+'Прил 3(сформированное)'!D673</f>
        <v>0</v>
      </c>
      <c r="J56" s="97">
        <f>+'Прил 3(сформированное)'!E673</f>
        <v>0</v>
      </c>
      <c r="K56" s="97">
        <f>+'Прил 3(сформированное)'!F673</f>
        <v>0</v>
      </c>
      <c r="L56" s="97">
        <f>+'Прил 3(сформированное)'!G673</f>
        <v>0</v>
      </c>
    </row>
    <row r="57" spans="1:12" ht="19.5" customHeight="1">
      <c r="A57" s="100" t="str">
        <f>+'Прил 3(сформированное)'!A679</f>
        <v>2.7.4</v>
      </c>
      <c r="B57" s="101" t="str">
        <f>+'Прил 3(сформированное)'!B679</f>
        <v>Реконструкция детского сада № 14</v>
      </c>
      <c r="C57" s="55" t="s">
        <v>479</v>
      </c>
      <c r="D57" s="69" t="s">
        <v>480</v>
      </c>
      <c r="E57" s="70">
        <v>12300</v>
      </c>
      <c r="F57" s="70"/>
      <c r="G57" s="74"/>
      <c r="H57" s="75">
        <f t="shared" si="0"/>
        <v>22496</v>
      </c>
      <c r="I57" s="75">
        <f>SUM(I58:I66)</f>
        <v>22496</v>
      </c>
      <c r="J57" s="75">
        <f>SUM(J58:J66)</f>
        <v>0</v>
      </c>
      <c r="K57" s="75">
        <f>SUM(K58:K66)</f>
        <v>0</v>
      </c>
      <c r="L57" s="75">
        <f>SUM(L58:L66)</f>
        <v>0</v>
      </c>
    </row>
    <row r="58" spans="1:12" ht="15" customHeight="1">
      <c r="A58" s="98"/>
      <c r="B58" s="30" t="s">
        <v>467</v>
      </c>
      <c r="C58" s="54"/>
      <c r="D58" s="54"/>
      <c r="E58" s="76"/>
      <c r="F58" s="76">
        <v>6080</v>
      </c>
      <c r="G58" s="77">
        <v>22496</v>
      </c>
      <c r="H58" s="75">
        <f t="shared" si="0"/>
        <v>22496</v>
      </c>
      <c r="I58" s="97">
        <f>+'Прил 3(сформированное)'!D680</f>
        <v>22496</v>
      </c>
      <c r="J58" s="97">
        <f>+'Прил 3(сформированное)'!E680</f>
        <v>0</v>
      </c>
      <c r="K58" s="97">
        <f>+'Прил 3(сформированное)'!F680</f>
        <v>0</v>
      </c>
      <c r="L58" s="97">
        <f>+'Прил 3(сформированное)'!G680</f>
        <v>0</v>
      </c>
    </row>
    <row r="59" spans="1:12" ht="15" customHeight="1">
      <c r="A59" s="98"/>
      <c r="B59" s="30" t="s">
        <v>468</v>
      </c>
      <c r="C59" s="54"/>
      <c r="D59" s="54"/>
      <c r="E59" s="76"/>
      <c r="F59" s="76"/>
      <c r="G59" s="77">
        <f>G58-H58</f>
        <v>0</v>
      </c>
      <c r="H59" s="75">
        <f t="shared" si="0"/>
        <v>0</v>
      </c>
      <c r="I59" s="97">
        <f>+'Прил 3(сформированное)'!D681</f>
        <v>0</v>
      </c>
      <c r="J59" s="97">
        <f>+'Прил 3(сформированное)'!E681</f>
        <v>0</v>
      </c>
      <c r="K59" s="97">
        <f>+'Прил 3(сформированное)'!F681</f>
        <v>0</v>
      </c>
      <c r="L59" s="97">
        <f>+'Прил 3(сформированное)'!G681</f>
        <v>0</v>
      </c>
    </row>
    <row r="60" spans="1:12" ht="15" customHeight="1">
      <c r="A60" s="98"/>
      <c r="B60" s="30" t="s">
        <v>469</v>
      </c>
      <c r="C60" s="54"/>
      <c r="D60" s="54"/>
      <c r="E60" s="76"/>
      <c r="F60" s="76"/>
      <c r="G60" s="77">
        <f aca="true" t="shared" si="5" ref="G60:G66">G59-H59</f>
        <v>0</v>
      </c>
      <c r="H60" s="75">
        <f t="shared" si="0"/>
        <v>0</v>
      </c>
      <c r="I60" s="97">
        <f>+'Прил 3(сформированное)'!D682</f>
        <v>0</v>
      </c>
      <c r="J60" s="97">
        <f>+'Прил 3(сформированное)'!E682</f>
        <v>0</v>
      </c>
      <c r="K60" s="97">
        <f>+'Прил 3(сформированное)'!F682</f>
        <v>0</v>
      </c>
      <c r="L60" s="97">
        <f>+'Прил 3(сформированное)'!G682</f>
        <v>0</v>
      </c>
    </row>
    <row r="61" spans="1:12" ht="15" customHeight="1">
      <c r="A61" s="98"/>
      <c r="B61" s="30" t="s">
        <v>470</v>
      </c>
      <c r="C61" s="54"/>
      <c r="D61" s="54"/>
      <c r="E61" s="76"/>
      <c r="F61" s="76"/>
      <c r="G61" s="77">
        <f t="shared" si="5"/>
        <v>0</v>
      </c>
      <c r="H61" s="75">
        <f t="shared" si="0"/>
        <v>0</v>
      </c>
      <c r="I61" s="97">
        <f>+'Прил 3(сформированное)'!D683</f>
        <v>0</v>
      </c>
      <c r="J61" s="97">
        <f>+'Прил 3(сформированное)'!E683</f>
        <v>0</v>
      </c>
      <c r="K61" s="97">
        <f>+'Прил 3(сформированное)'!F683</f>
        <v>0</v>
      </c>
      <c r="L61" s="97">
        <f>+'Прил 3(сформированное)'!G683</f>
        <v>0</v>
      </c>
    </row>
    <row r="62" spans="1:12" ht="15" customHeight="1">
      <c r="A62" s="98"/>
      <c r="B62" s="30" t="s">
        <v>471</v>
      </c>
      <c r="C62" s="54"/>
      <c r="D62" s="54"/>
      <c r="E62" s="76"/>
      <c r="F62" s="76"/>
      <c r="G62" s="77">
        <f t="shared" si="5"/>
        <v>0</v>
      </c>
      <c r="H62" s="75">
        <f t="shared" si="0"/>
        <v>0</v>
      </c>
      <c r="I62" s="97">
        <f>+'Прил 3(сформированное)'!D684</f>
        <v>0</v>
      </c>
      <c r="J62" s="97">
        <f>+'Прил 3(сформированное)'!E684</f>
        <v>0</v>
      </c>
      <c r="K62" s="97">
        <f>+'Прил 3(сформированное)'!F684</f>
        <v>0</v>
      </c>
      <c r="L62" s="97">
        <f>+'Прил 3(сформированное)'!G684</f>
        <v>0</v>
      </c>
    </row>
    <row r="63" spans="1:12" ht="15" customHeight="1">
      <c r="A63" s="98"/>
      <c r="B63" s="30" t="s">
        <v>472</v>
      </c>
      <c r="C63" s="54"/>
      <c r="D63" s="54"/>
      <c r="E63" s="76"/>
      <c r="F63" s="76"/>
      <c r="G63" s="77">
        <f t="shared" si="5"/>
        <v>0</v>
      </c>
      <c r="H63" s="75">
        <f t="shared" si="0"/>
        <v>0</v>
      </c>
      <c r="I63" s="97">
        <f>+'Прил 3(сформированное)'!D685</f>
        <v>0</v>
      </c>
      <c r="J63" s="97">
        <f>+'Прил 3(сформированное)'!E685</f>
        <v>0</v>
      </c>
      <c r="K63" s="97">
        <f>+'Прил 3(сформированное)'!F685</f>
        <v>0</v>
      </c>
      <c r="L63" s="97">
        <f>+'Прил 3(сформированное)'!G685</f>
        <v>0</v>
      </c>
    </row>
    <row r="64" spans="1:12" ht="15" customHeight="1">
      <c r="A64" s="98"/>
      <c r="B64" s="30" t="s">
        <v>473</v>
      </c>
      <c r="C64" s="41"/>
      <c r="D64" s="54"/>
      <c r="E64" s="76"/>
      <c r="F64" s="76"/>
      <c r="G64" s="77">
        <f t="shared" si="5"/>
        <v>0</v>
      </c>
      <c r="H64" s="75">
        <f t="shared" si="0"/>
        <v>0</v>
      </c>
      <c r="I64" s="97">
        <f>+'Прил 3(сформированное)'!D686</f>
        <v>0</v>
      </c>
      <c r="J64" s="97">
        <f>+'Прил 3(сформированное)'!E686</f>
        <v>0</v>
      </c>
      <c r="K64" s="97">
        <f>+'Прил 3(сформированное)'!F686</f>
        <v>0</v>
      </c>
      <c r="L64" s="97">
        <f>+'Прил 3(сформированное)'!G686</f>
        <v>0</v>
      </c>
    </row>
    <row r="65" spans="1:12" ht="15" customHeight="1">
      <c r="A65" s="98"/>
      <c r="B65" s="30" t="s">
        <v>474</v>
      </c>
      <c r="C65" s="41"/>
      <c r="D65" s="54"/>
      <c r="E65" s="76"/>
      <c r="F65" s="76"/>
      <c r="G65" s="77">
        <f t="shared" si="5"/>
        <v>0</v>
      </c>
      <c r="H65" s="75">
        <f t="shared" si="0"/>
        <v>0</v>
      </c>
      <c r="I65" s="97">
        <f>+'Прил 3(сформированное)'!D687</f>
        <v>0</v>
      </c>
      <c r="J65" s="97">
        <f>+'Прил 3(сформированное)'!E687</f>
        <v>0</v>
      </c>
      <c r="K65" s="97">
        <f>+'Прил 3(сформированное)'!F687</f>
        <v>0</v>
      </c>
      <c r="L65" s="97">
        <f>+'Прил 3(сформированное)'!G687</f>
        <v>0</v>
      </c>
    </row>
    <row r="66" spans="1:12" ht="15" customHeight="1">
      <c r="A66" s="99"/>
      <c r="B66" s="30" t="s">
        <v>475</v>
      </c>
      <c r="C66" s="41"/>
      <c r="D66" s="54"/>
      <c r="E66" s="76"/>
      <c r="F66" s="76"/>
      <c r="G66" s="77">
        <f t="shared" si="5"/>
        <v>0</v>
      </c>
      <c r="H66" s="75">
        <f t="shared" si="0"/>
        <v>0</v>
      </c>
      <c r="I66" s="97">
        <f>+'Прил 3(сформированное)'!D688</f>
        <v>0</v>
      </c>
      <c r="J66" s="97">
        <f>+'Прил 3(сформированное)'!E688</f>
        <v>0</v>
      </c>
      <c r="K66" s="97">
        <f>+'Прил 3(сформированное)'!F688</f>
        <v>0</v>
      </c>
      <c r="L66" s="97">
        <f>+'Прил 3(сформированное)'!G688</f>
        <v>0</v>
      </c>
    </row>
    <row r="67" spans="1:12" ht="19.5" customHeight="1">
      <c r="A67" s="100" t="str">
        <f>+'Прил 3(сформированное)'!A694</f>
        <v>2.7.5</v>
      </c>
      <c r="B67" s="101" t="str">
        <f>+'Прил 3(сформированное)'!B694</f>
        <v>Реконструкция детского сада № 15 (проектно-изыскательские работы)</v>
      </c>
      <c r="C67" s="55" t="s">
        <v>479</v>
      </c>
      <c r="D67" s="102" t="e">
        <f>+#REF!</f>
        <v>#REF!</v>
      </c>
      <c r="E67" s="70">
        <v>14336</v>
      </c>
      <c r="F67" s="70"/>
      <c r="G67" s="74"/>
      <c r="H67" s="75">
        <f t="shared" si="0"/>
        <v>683.9</v>
      </c>
      <c r="I67" s="75">
        <f>SUM(I68:I76)</f>
        <v>0</v>
      </c>
      <c r="J67" s="75">
        <f>SUM(J68:J76)</f>
        <v>0</v>
      </c>
      <c r="K67" s="75">
        <f>SUM(K68:K76)</f>
        <v>683.9</v>
      </c>
      <c r="L67" s="75">
        <f>SUM(L68:L76)</f>
        <v>0</v>
      </c>
    </row>
    <row r="68" spans="1:12" ht="15" customHeight="1">
      <c r="A68" s="98"/>
      <c r="B68" s="30" t="s">
        <v>467</v>
      </c>
      <c r="C68" s="54"/>
      <c r="D68" s="54"/>
      <c r="E68" s="76"/>
      <c r="F68" s="76">
        <v>14336</v>
      </c>
      <c r="G68" s="77">
        <v>55603.8</v>
      </c>
      <c r="H68" s="75">
        <f t="shared" si="0"/>
        <v>143.5</v>
      </c>
      <c r="I68" s="97">
        <f>+'Прил 3(сформированное)'!D695</f>
        <v>0</v>
      </c>
      <c r="J68" s="97">
        <f>+'Прил 3(сформированное)'!E695</f>
        <v>0</v>
      </c>
      <c r="K68" s="97">
        <f>+'Прил 3(сформированное)'!F695</f>
        <v>143.5</v>
      </c>
      <c r="L68" s="97">
        <f>+'Прил 3(сформированное)'!G695</f>
        <v>0</v>
      </c>
    </row>
    <row r="69" spans="1:12" ht="15" customHeight="1">
      <c r="A69" s="98"/>
      <c r="B69" s="30" t="s">
        <v>468</v>
      </c>
      <c r="C69" s="54"/>
      <c r="D69" s="54"/>
      <c r="E69" s="76"/>
      <c r="F69" s="76"/>
      <c r="G69" s="77">
        <f>G68-H68</f>
        <v>55460.3</v>
      </c>
      <c r="H69" s="75">
        <f t="shared" si="0"/>
        <v>75.4</v>
      </c>
      <c r="I69" s="97">
        <f>+'Прил 3(сформированное)'!D696</f>
        <v>0</v>
      </c>
      <c r="J69" s="97">
        <f>+'Прил 3(сформированное)'!E696</f>
        <v>0</v>
      </c>
      <c r="K69" s="97">
        <f>+'Прил 3(сформированное)'!F696</f>
        <v>75.4</v>
      </c>
      <c r="L69" s="97">
        <f>+'Прил 3(сформированное)'!G696</f>
        <v>0</v>
      </c>
    </row>
    <row r="70" spans="1:12" ht="15" customHeight="1">
      <c r="A70" s="98"/>
      <c r="B70" s="30" t="s">
        <v>469</v>
      </c>
      <c r="C70" s="54"/>
      <c r="D70" s="54"/>
      <c r="E70" s="76"/>
      <c r="F70" s="76"/>
      <c r="G70" s="77">
        <f aca="true" t="shared" si="6" ref="G70:G76">G69-H69</f>
        <v>55384.9</v>
      </c>
      <c r="H70" s="75">
        <f t="shared" si="0"/>
        <v>465</v>
      </c>
      <c r="I70" s="97">
        <f>+'Прил 3(сформированное)'!D697</f>
        <v>0</v>
      </c>
      <c r="J70" s="97">
        <f>+'Прил 3(сформированное)'!E697</f>
        <v>0</v>
      </c>
      <c r="K70" s="97">
        <f>+'Прил 3(сформированное)'!F697</f>
        <v>465</v>
      </c>
      <c r="L70" s="97">
        <f>+'Прил 3(сформированное)'!G697</f>
        <v>0</v>
      </c>
    </row>
    <row r="71" spans="1:12" ht="15" customHeight="1">
      <c r="A71" s="98"/>
      <c r="B71" s="30" t="s">
        <v>470</v>
      </c>
      <c r="C71" s="54"/>
      <c r="D71" s="54"/>
      <c r="E71" s="76"/>
      <c r="F71" s="76"/>
      <c r="G71" s="77">
        <f t="shared" si="6"/>
        <v>54919.9</v>
      </c>
      <c r="H71" s="75">
        <f t="shared" si="0"/>
        <v>0</v>
      </c>
      <c r="I71" s="97">
        <f>+'Прил 3(сформированное)'!D698</f>
        <v>0</v>
      </c>
      <c r="J71" s="97">
        <f>+'Прил 3(сформированное)'!E698</f>
        <v>0</v>
      </c>
      <c r="K71" s="97">
        <f>+'Прил 3(сформированное)'!F698</f>
        <v>0</v>
      </c>
      <c r="L71" s="97">
        <f>+'Прил 3(сформированное)'!G698</f>
        <v>0</v>
      </c>
    </row>
    <row r="72" spans="1:12" ht="15" customHeight="1">
      <c r="A72" s="98"/>
      <c r="B72" s="30" t="s">
        <v>471</v>
      </c>
      <c r="C72" s="54"/>
      <c r="D72" s="54"/>
      <c r="E72" s="76"/>
      <c r="F72" s="76"/>
      <c r="G72" s="77">
        <f t="shared" si="6"/>
        <v>54919.9</v>
      </c>
      <c r="H72" s="75">
        <f t="shared" si="0"/>
        <v>0</v>
      </c>
      <c r="I72" s="97">
        <f>+'Прил 3(сформированное)'!D699</f>
        <v>0</v>
      </c>
      <c r="J72" s="97">
        <f>+'Прил 3(сформированное)'!E699</f>
        <v>0</v>
      </c>
      <c r="K72" s="97">
        <f>+'Прил 3(сформированное)'!F699</f>
        <v>0</v>
      </c>
      <c r="L72" s="97">
        <f>+'Прил 3(сформированное)'!G699</f>
        <v>0</v>
      </c>
    </row>
    <row r="73" spans="1:12" ht="15" customHeight="1">
      <c r="A73" s="98"/>
      <c r="B73" s="30" t="s">
        <v>472</v>
      </c>
      <c r="C73" s="54"/>
      <c r="D73" s="54"/>
      <c r="E73" s="76"/>
      <c r="F73" s="76"/>
      <c r="G73" s="77">
        <f t="shared" si="6"/>
        <v>54919.9</v>
      </c>
      <c r="H73" s="75">
        <f t="shared" si="0"/>
        <v>0</v>
      </c>
      <c r="I73" s="97">
        <f>+'Прил 3(сформированное)'!D700</f>
        <v>0</v>
      </c>
      <c r="J73" s="97">
        <f>+'Прил 3(сформированное)'!E700</f>
        <v>0</v>
      </c>
      <c r="K73" s="97">
        <f>+'Прил 3(сформированное)'!F700</f>
        <v>0</v>
      </c>
      <c r="L73" s="97">
        <f>+'Прил 3(сформированное)'!G700</f>
        <v>0</v>
      </c>
    </row>
    <row r="74" spans="1:12" ht="15" customHeight="1">
      <c r="A74" s="98"/>
      <c r="B74" s="30" t="s">
        <v>473</v>
      </c>
      <c r="C74" s="41"/>
      <c r="D74" s="54"/>
      <c r="E74" s="76"/>
      <c r="F74" s="76"/>
      <c r="G74" s="77">
        <f t="shared" si="6"/>
        <v>54919.9</v>
      </c>
      <c r="H74" s="75">
        <f t="shared" si="0"/>
        <v>0</v>
      </c>
      <c r="I74" s="97">
        <f>+'Прил 3(сформированное)'!D701</f>
        <v>0</v>
      </c>
      <c r="J74" s="97">
        <f>+'Прил 3(сформированное)'!E701</f>
        <v>0</v>
      </c>
      <c r="K74" s="97">
        <f>+'Прил 3(сформированное)'!F701</f>
        <v>0</v>
      </c>
      <c r="L74" s="97">
        <f>+'Прил 3(сформированное)'!G701</f>
        <v>0</v>
      </c>
    </row>
    <row r="75" spans="1:12" ht="15" customHeight="1">
      <c r="A75" s="98"/>
      <c r="B75" s="30" t="s">
        <v>474</v>
      </c>
      <c r="C75" s="41"/>
      <c r="D75" s="54"/>
      <c r="E75" s="76"/>
      <c r="F75" s="76"/>
      <c r="G75" s="77">
        <f t="shared" si="6"/>
        <v>54919.9</v>
      </c>
      <c r="H75" s="75">
        <f t="shared" si="0"/>
        <v>0</v>
      </c>
      <c r="I75" s="97">
        <f>+'Прил 3(сформированное)'!D702</f>
        <v>0</v>
      </c>
      <c r="J75" s="97">
        <f>+'Прил 3(сформированное)'!E702</f>
        <v>0</v>
      </c>
      <c r="K75" s="97">
        <f>+'Прил 3(сформированное)'!F702</f>
        <v>0</v>
      </c>
      <c r="L75" s="97">
        <f>+'Прил 3(сформированное)'!G702</f>
        <v>0</v>
      </c>
    </row>
    <row r="76" spans="1:12" ht="15" customHeight="1">
      <c r="A76" s="99"/>
      <c r="B76" s="30" t="s">
        <v>475</v>
      </c>
      <c r="C76" s="41"/>
      <c r="D76" s="54"/>
      <c r="E76" s="76"/>
      <c r="F76" s="76"/>
      <c r="G76" s="77">
        <f t="shared" si="6"/>
        <v>54919.9</v>
      </c>
      <c r="H76" s="75">
        <f t="shared" si="0"/>
        <v>0</v>
      </c>
      <c r="I76" s="97">
        <f>+'Прил 3(сформированное)'!D703</f>
        <v>0</v>
      </c>
      <c r="J76" s="97">
        <f>+'Прил 3(сформированное)'!E703</f>
        <v>0</v>
      </c>
      <c r="K76" s="97">
        <f>+'Прил 3(сформированное)'!F703</f>
        <v>0</v>
      </c>
      <c r="L76" s="97">
        <f>+'Прил 3(сформированное)'!G703</f>
        <v>0</v>
      </c>
    </row>
    <row r="77" spans="1:12" ht="15.75" customHeight="1">
      <c r="A77" s="100" t="str">
        <f>+'Прил 3(сформированное)'!A709</f>
        <v>2.7.6</v>
      </c>
      <c r="B77" s="101" t="str">
        <f>+'Прил 3(сформированное)'!B709</f>
        <v>Реконструкция детского сада № 32</v>
      </c>
      <c r="C77" s="55" t="s">
        <v>481</v>
      </c>
      <c r="D77" s="69" t="s">
        <v>480</v>
      </c>
      <c r="E77" s="70">
        <v>4040</v>
      </c>
      <c r="F77" s="70"/>
      <c r="G77" s="74"/>
      <c r="H77" s="75">
        <f t="shared" si="0"/>
        <v>13198</v>
      </c>
      <c r="I77" s="75">
        <f>SUM(I78:I86)</f>
        <v>13198</v>
      </c>
      <c r="J77" s="75">
        <f>SUM(J78:J86)</f>
        <v>0</v>
      </c>
      <c r="K77" s="75">
        <f>SUM(K78:K86)</f>
        <v>0</v>
      </c>
      <c r="L77" s="75">
        <f>SUM(L78:L86)</f>
        <v>0</v>
      </c>
    </row>
    <row r="78" spans="1:12" ht="15" customHeight="1">
      <c r="A78" s="98"/>
      <c r="B78" s="30" t="s">
        <v>467</v>
      </c>
      <c r="C78" s="54"/>
      <c r="D78" s="54"/>
      <c r="E78" s="76"/>
      <c r="F78" s="76">
        <v>3567</v>
      </c>
      <c r="G78" s="77">
        <v>13198</v>
      </c>
      <c r="H78" s="75">
        <f t="shared" si="0"/>
        <v>13198</v>
      </c>
      <c r="I78" s="97">
        <f>+'Прил 3(сформированное)'!D710</f>
        <v>13198</v>
      </c>
      <c r="J78" s="97">
        <f>+'Прил 3(сформированное)'!E710</f>
        <v>0</v>
      </c>
      <c r="K78" s="97">
        <f>+'Прил 3(сформированное)'!F710</f>
        <v>0</v>
      </c>
      <c r="L78" s="97">
        <f>+'Прил 3(сформированное)'!G710</f>
        <v>0</v>
      </c>
    </row>
    <row r="79" spans="1:12" ht="15" customHeight="1">
      <c r="A79" s="98"/>
      <c r="B79" s="30" t="s">
        <v>468</v>
      </c>
      <c r="C79" s="54"/>
      <c r="D79" s="54"/>
      <c r="E79" s="76"/>
      <c r="F79" s="76"/>
      <c r="G79" s="77">
        <f>G78-H78</f>
        <v>0</v>
      </c>
      <c r="H79" s="75">
        <f t="shared" si="0"/>
        <v>0</v>
      </c>
      <c r="I79" s="97">
        <f>+'Прил 3(сформированное)'!D711</f>
        <v>0</v>
      </c>
      <c r="J79" s="97">
        <f>+'Прил 3(сформированное)'!E711</f>
        <v>0</v>
      </c>
      <c r="K79" s="97">
        <f>+'Прил 3(сформированное)'!F711</f>
        <v>0</v>
      </c>
      <c r="L79" s="97">
        <f>+'Прил 3(сформированное)'!G711</f>
        <v>0</v>
      </c>
    </row>
    <row r="80" spans="1:12" ht="15" customHeight="1">
      <c r="A80" s="98"/>
      <c r="B80" s="30" t="s">
        <v>469</v>
      </c>
      <c r="C80" s="54"/>
      <c r="D80" s="54"/>
      <c r="E80" s="76"/>
      <c r="F80" s="76"/>
      <c r="G80" s="77">
        <f aca="true" t="shared" si="7" ref="G80:G86">G79-H79</f>
        <v>0</v>
      </c>
      <c r="H80" s="75">
        <f t="shared" si="0"/>
        <v>0</v>
      </c>
      <c r="I80" s="97">
        <f>+'Прил 3(сформированное)'!D712</f>
        <v>0</v>
      </c>
      <c r="J80" s="97">
        <f>+'Прил 3(сформированное)'!E712</f>
        <v>0</v>
      </c>
      <c r="K80" s="97">
        <f>+'Прил 3(сформированное)'!F712</f>
        <v>0</v>
      </c>
      <c r="L80" s="97">
        <f>+'Прил 3(сформированное)'!G712</f>
        <v>0</v>
      </c>
    </row>
    <row r="81" spans="1:12" ht="15" customHeight="1">
      <c r="A81" s="98"/>
      <c r="B81" s="30" t="s">
        <v>470</v>
      </c>
      <c r="C81" s="54"/>
      <c r="D81" s="54"/>
      <c r="E81" s="76"/>
      <c r="F81" s="76"/>
      <c r="G81" s="77">
        <f t="shared" si="7"/>
        <v>0</v>
      </c>
      <c r="H81" s="75">
        <f aca="true" t="shared" si="8" ref="H81:H116">I81+J81+K81+L81</f>
        <v>0</v>
      </c>
      <c r="I81" s="97">
        <f>+'Прил 3(сформированное)'!D713</f>
        <v>0</v>
      </c>
      <c r="J81" s="97">
        <f>+'Прил 3(сформированное)'!E713</f>
        <v>0</v>
      </c>
      <c r="K81" s="97">
        <f>+'Прил 3(сформированное)'!F713</f>
        <v>0</v>
      </c>
      <c r="L81" s="97">
        <f>+'Прил 3(сформированное)'!G713</f>
        <v>0</v>
      </c>
    </row>
    <row r="82" spans="1:12" ht="15" customHeight="1">
      <c r="A82" s="98"/>
      <c r="B82" s="30" t="s">
        <v>471</v>
      </c>
      <c r="C82" s="54"/>
      <c r="D82" s="54"/>
      <c r="E82" s="76"/>
      <c r="F82" s="76"/>
      <c r="G82" s="77">
        <f t="shared" si="7"/>
        <v>0</v>
      </c>
      <c r="H82" s="75">
        <f t="shared" si="8"/>
        <v>0</v>
      </c>
      <c r="I82" s="97">
        <f>+'Прил 3(сформированное)'!D714</f>
        <v>0</v>
      </c>
      <c r="J82" s="97">
        <f>+'Прил 3(сформированное)'!E714</f>
        <v>0</v>
      </c>
      <c r="K82" s="97">
        <f>+'Прил 3(сформированное)'!F714</f>
        <v>0</v>
      </c>
      <c r="L82" s="97">
        <f>+'Прил 3(сформированное)'!G714</f>
        <v>0</v>
      </c>
    </row>
    <row r="83" spans="1:12" ht="15" customHeight="1">
      <c r="A83" s="98"/>
      <c r="B83" s="30" t="s">
        <v>472</v>
      </c>
      <c r="C83" s="54"/>
      <c r="D83" s="54"/>
      <c r="E83" s="76"/>
      <c r="F83" s="76"/>
      <c r="G83" s="77">
        <f t="shared" si="7"/>
        <v>0</v>
      </c>
      <c r="H83" s="75">
        <f t="shared" si="8"/>
        <v>0</v>
      </c>
      <c r="I83" s="97">
        <f>+'Прил 3(сформированное)'!D715</f>
        <v>0</v>
      </c>
      <c r="J83" s="97">
        <f>+'Прил 3(сформированное)'!E715</f>
        <v>0</v>
      </c>
      <c r="K83" s="97">
        <f>+'Прил 3(сформированное)'!F715</f>
        <v>0</v>
      </c>
      <c r="L83" s="97">
        <f>+'Прил 3(сформированное)'!G715</f>
        <v>0</v>
      </c>
    </row>
    <row r="84" spans="1:12" ht="15" customHeight="1">
      <c r="A84" s="98"/>
      <c r="B84" s="30" t="s">
        <v>473</v>
      </c>
      <c r="C84" s="41"/>
      <c r="D84" s="54"/>
      <c r="E84" s="76"/>
      <c r="F84" s="76"/>
      <c r="G84" s="77">
        <f t="shared" si="7"/>
        <v>0</v>
      </c>
      <c r="H84" s="75">
        <f t="shared" si="8"/>
        <v>0</v>
      </c>
      <c r="I84" s="97">
        <f>+'Прил 3(сформированное)'!D716</f>
        <v>0</v>
      </c>
      <c r="J84" s="97">
        <f>+'Прил 3(сформированное)'!E716</f>
        <v>0</v>
      </c>
      <c r="K84" s="97">
        <f>+'Прил 3(сформированное)'!F716</f>
        <v>0</v>
      </c>
      <c r="L84" s="97">
        <f>+'Прил 3(сформированное)'!G716</f>
        <v>0</v>
      </c>
    </row>
    <row r="85" spans="1:12" ht="15" customHeight="1">
      <c r="A85" s="98"/>
      <c r="B85" s="30" t="s">
        <v>474</v>
      </c>
      <c r="C85" s="41"/>
      <c r="D85" s="54"/>
      <c r="E85" s="76"/>
      <c r="F85" s="76"/>
      <c r="G85" s="77">
        <f t="shared" si="7"/>
        <v>0</v>
      </c>
      <c r="H85" s="75">
        <f t="shared" si="8"/>
        <v>0</v>
      </c>
      <c r="I85" s="97">
        <f>+'Прил 3(сформированное)'!D717</f>
        <v>0</v>
      </c>
      <c r="J85" s="97">
        <f>+'Прил 3(сформированное)'!E717</f>
        <v>0</v>
      </c>
      <c r="K85" s="97">
        <f>+'Прил 3(сформированное)'!F717</f>
        <v>0</v>
      </c>
      <c r="L85" s="97">
        <f>+'Прил 3(сформированное)'!G717</f>
        <v>0</v>
      </c>
    </row>
    <row r="86" spans="1:12" ht="15" customHeight="1">
      <c r="A86" s="99"/>
      <c r="B86" s="30" t="s">
        <v>475</v>
      </c>
      <c r="C86" s="41"/>
      <c r="D86" s="54"/>
      <c r="E86" s="76"/>
      <c r="F86" s="76"/>
      <c r="G86" s="77">
        <f t="shared" si="7"/>
        <v>0</v>
      </c>
      <c r="H86" s="75">
        <f t="shared" si="8"/>
        <v>0</v>
      </c>
      <c r="I86" s="97">
        <f>+'Прил 3(сформированное)'!D718</f>
        <v>0</v>
      </c>
      <c r="J86" s="97">
        <f>+'Прил 3(сформированное)'!E718</f>
        <v>0</v>
      </c>
      <c r="K86" s="97">
        <f>+'Прил 3(сформированное)'!F718</f>
        <v>0</v>
      </c>
      <c r="L86" s="97">
        <f>+'Прил 3(сформированное)'!G718</f>
        <v>0</v>
      </c>
    </row>
    <row r="87" spans="1:12" ht="30" customHeight="1">
      <c r="A87" s="100" t="str">
        <f>+'Прил 3(сформированное)'!A724</f>
        <v>2.7.7</v>
      </c>
      <c r="B87" s="101" t="str">
        <f>+'Прил 3(сформированное)'!B724</f>
        <v>Реконструкция Центра дополнительного образования детей «Перспектива» (проектно-изыскательские работы)</v>
      </c>
      <c r="C87" s="55" t="s">
        <v>537</v>
      </c>
      <c r="D87" s="102" t="e">
        <f>+#REF!</f>
        <v>#REF!</v>
      </c>
      <c r="E87" s="70">
        <v>11604</v>
      </c>
      <c r="F87" s="76"/>
      <c r="G87" s="74"/>
      <c r="H87" s="75">
        <f t="shared" si="8"/>
        <v>1214.4</v>
      </c>
      <c r="I87" s="75">
        <f>SUM(I88:I96)</f>
        <v>1214.4</v>
      </c>
      <c r="J87" s="75">
        <f>SUM(J88:J96)</f>
        <v>0</v>
      </c>
      <c r="K87" s="75">
        <f>SUM(K88:K96)</f>
        <v>0</v>
      </c>
      <c r="L87" s="75">
        <f>SUM(L88:L96)</f>
        <v>0</v>
      </c>
    </row>
    <row r="88" spans="1:12" ht="15" customHeight="1">
      <c r="A88" s="98"/>
      <c r="B88" s="30" t="s">
        <v>467</v>
      </c>
      <c r="C88" s="54"/>
      <c r="D88" s="54"/>
      <c r="E88" s="76"/>
      <c r="F88" s="76">
        <v>11604</v>
      </c>
      <c r="G88" s="74">
        <v>45598.5</v>
      </c>
      <c r="H88" s="75">
        <f t="shared" si="8"/>
        <v>1214.4</v>
      </c>
      <c r="I88" s="97">
        <f>+'Прил 3(сформированное)'!D725</f>
        <v>1214.4</v>
      </c>
      <c r="J88" s="97">
        <f>+'Прил 3(сформированное)'!E725</f>
        <v>0</v>
      </c>
      <c r="K88" s="97">
        <f>+'Прил 3(сформированное)'!F725</f>
        <v>0</v>
      </c>
      <c r="L88" s="97">
        <f>+'Прил 3(сформированное)'!G725</f>
        <v>0</v>
      </c>
    </row>
    <row r="89" spans="1:12" ht="15" customHeight="1">
      <c r="A89" s="98"/>
      <c r="B89" s="30" t="s">
        <v>468</v>
      </c>
      <c r="C89" s="54"/>
      <c r="D89" s="54"/>
      <c r="E89" s="76"/>
      <c r="F89" s="76"/>
      <c r="G89" s="77">
        <f>G88-H88</f>
        <v>44384.1</v>
      </c>
      <c r="H89" s="75">
        <f t="shared" si="8"/>
        <v>0</v>
      </c>
      <c r="I89" s="97">
        <f>+'Прил 3(сформированное)'!D726</f>
        <v>0</v>
      </c>
      <c r="J89" s="97">
        <f>+'Прил 3(сформированное)'!E726</f>
        <v>0</v>
      </c>
      <c r="K89" s="97">
        <f>+'Прил 3(сформированное)'!F726</f>
        <v>0</v>
      </c>
      <c r="L89" s="97">
        <f>+'Прил 3(сформированное)'!G726</f>
        <v>0</v>
      </c>
    </row>
    <row r="90" spans="1:12" ht="15" customHeight="1">
      <c r="A90" s="98"/>
      <c r="B90" s="30" t="s">
        <v>469</v>
      </c>
      <c r="C90" s="54"/>
      <c r="D90" s="54"/>
      <c r="E90" s="76"/>
      <c r="F90" s="76"/>
      <c r="G90" s="77">
        <f aca="true" t="shared" si="9" ref="G90:G96">G89-H89</f>
        <v>44384.1</v>
      </c>
      <c r="H90" s="75">
        <f t="shared" si="8"/>
        <v>0</v>
      </c>
      <c r="I90" s="97">
        <f>+'Прил 3(сформированное)'!D727</f>
        <v>0</v>
      </c>
      <c r="J90" s="97">
        <f>+'Прил 3(сформированное)'!E727</f>
        <v>0</v>
      </c>
      <c r="K90" s="97">
        <f>+'Прил 3(сформированное)'!F727</f>
        <v>0</v>
      </c>
      <c r="L90" s="97">
        <f>+'Прил 3(сформированное)'!G727</f>
        <v>0</v>
      </c>
    </row>
    <row r="91" spans="1:12" ht="15" customHeight="1">
      <c r="A91" s="98"/>
      <c r="B91" s="30" t="s">
        <v>470</v>
      </c>
      <c r="C91" s="54"/>
      <c r="D91" s="54"/>
      <c r="E91" s="76"/>
      <c r="F91" s="76"/>
      <c r="G91" s="77">
        <f t="shared" si="9"/>
        <v>44384.1</v>
      </c>
      <c r="H91" s="75">
        <f t="shared" si="8"/>
        <v>0</v>
      </c>
      <c r="I91" s="97">
        <f>+'Прил 3(сформированное)'!D728</f>
        <v>0</v>
      </c>
      <c r="J91" s="97">
        <f>+'Прил 3(сформированное)'!E728</f>
        <v>0</v>
      </c>
      <c r="K91" s="97">
        <f>+'Прил 3(сформированное)'!F728</f>
        <v>0</v>
      </c>
      <c r="L91" s="97">
        <f>+'Прил 3(сформированное)'!G728</f>
        <v>0</v>
      </c>
    </row>
    <row r="92" spans="1:12" ht="15" customHeight="1">
      <c r="A92" s="98"/>
      <c r="B92" s="30" t="s">
        <v>471</v>
      </c>
      <c r="C92" s="54"/>
      <c r="D92" s="54"/>
      <c r="E92" s="76"/>
      <c r="F92" s="76"/>
      <c r="G92" s="77">
        <f t="shared" si="9"/>
        <v>44384.1</v>
      </c>
      <c r="H92" s="75">
        <f t="shared" si="8"/>
        <v>0</v>
      </c>
      <c r="I92" s="97">
        <f>+'Прил 3(сформированное)'!D729</f>
        <v>0</v>
      </c>
      <c r="J92" s="97">
        <f>+'Прил 3(сформированное)'!E729</f>
        <v>0</v>
      </c>
      <c r="K92" s="97">
        <f>+'Прил 3(сформированное)'!F729</f>
        <v>0</v>
      </c>
      <c r="L92" s="97">
        <f>+'Прил 3(сформированное)'!G729</f>
        <v>0</v>
      </c>
    </row>
    <row r="93" spans="1:12" ht="15" customHeight="1">
      <c r="A93" s="98"/>
      <c r="B93" s="30" t="s">
        <v>472</v>
      </c>
      <c r="C93" s="54"/>
      <c r="D93" s="54"/>
      <c r="E93" s="76"/>
      <c r="F93" s="76"/>
      <c r="G93" s="77">
        <f t="shared" si="9"/>
        <v>44384.1</v>
      </c>
      <c r="H93" s="75">
        <f t="shared" si="8"/>
        <v>0</v>
      </c>
      <c r="I93" s="97">
        <f>+'Прил 3(сформированное)'!D730</f>
        <v>0</v>
      </c>
      <c r="J93" s="97">
        <f>+'Прил 3(сформированное)'!E730</f>
        <v>0</v>
      </c>
      <c r="K93" s="97">
        <f>+'Прил 3(сформированное)'!F730</f>
        <v>0</v>
      </c>
      <c r="L93" s="97">
        <f>+'Прил 3(сформированное)'!G730</f>
        <v>0</v>
      </c>
    </row>
    <row r="94" spans="1:12" ht="15" customHeight="1">
      <c r="A94" s="98"/>
      <c r="B94" s="30" t="s">
        <v>473</v>
      </c>
      <c r="C94" s="41"/>
      <c r="D94" s="54"/>
      <c r="E94" s="76"/>
      <c r="F94" s="76"/>
      <c r="G94" s="77">
        <f t="shared" si="9"/>
        <v>44384.1</v>
      </c>
      <c r="H94" s="75">
        <f t="shared" si="8"/>
        <v>0</v>
      </c>
      <c r="I94" s="97">
        <f>+'Прил 3(сформированное)'!D731</f>
        <v>0</v>
      </c>
      <c r="J94" s="97">
        <f>+'Прил 3(сформированное)'!E731</f>
        <v>0</v>
      </c>
      <c r="K94" s="97">
        <f>+'Прил 3(сформированное)'!F731</f>
        <v>0</v>
      </c>
      <c r="L94" s="97">
        <f>+'Прил 3(сформированное)'!G731</f>
        <v>0</v>
      </c>
    </row>
    <row r="95" spans="1:12" ht="15" customHeight="1">
      <c r="A95" s="98"/>
      <c r="B95" s="30" t="s">
        <v>474</v>
      </c>
      <c r="C95" s="41"/>
      <c r="D95" s="54"/>
      <c r="E95" s="76"/>
      <c r="F95" s="76"/>
      <c r="G95" s="77">
        <f t="shared" si="9"/>
        <v>44384.1</v>
      </c>
      <c r="H95" s="75">
        <f t="shared" si="8"/>
        <v>0</v>
      </c>
      <c r="I95" s="97">
        <f>+'Прил 3(сформированное)'!D732</f>
        <v>0</v>
      </c>
      <c r="J95" s="97">
        <f>+'Прил 3(сформированное)'!E732</f>
        <v>0</v>
      </c>
      <c r="K95" s="97">
        <f>+'Прил 3(сформированное)'!F732</f>
        <v>0</v>
      </c>
      <c r="L95" s="97">
        <f>+'Прил 3(сформированное)'!G732</f>
        <v>0</v>
      </c>
    </row>
    <row r="96" spans="1:12" ht="15" customHeight="1">
      <c r="A96" s="99"/>
      <c r="B96" s="30" t="s">
        <v>475</v>
      </c>
      <c r="C96" s="41"/>
      <c r="D96" s="54"/>
      <c r="E96" s="76"/>
      <c r="F96" s="76"/>
      <c r="G96" s="77">
        <f t="shared" si="9"/>
        <v>44384.1</v>
      </c>
      <c r="H96" s="75">
        <f t="shared" si="8"/>
        <v>0</v>
      </c>
      <c r="I96" s="97">
        <f>+'Прил 3(сформированное)'!D733</f>
        <v>0</v>
      </c>
      <c r="J96" s="97">
        <f>+'Прил 3(сформированное)'!E733</f>
        <v>0</v>
      </c>
      <c r="K96" s="97">
        <f>+'Прил 3(сформированное)'!F733</f>
        <v>0</v>
      </c>
      <c r="L96" s="97">
        <f>+'Прил 3(сформированное)'!G733</f>
        <v>0</v>
      </c>
    </row>
    <row r="97" spans="1:12" ht="30" customHeight="1">
      <c r="A97" s="100" t="str">
        <f>+'Прил 3(сформированное)'!A739</f>
        <v>2.7.8</v>
      </c>
      <c r="B97" s="101" t="str">
        <f>+'Прил 3(сформированное)'!B739</f>
        <v>Реконструкция теплицы и переоборудование её под тренажёрный зал </v>
      </c>
      <c r="C97" s="55" t="s">
        <v>538</v>
      </c>
      <c r="D97" s="102" t="e">
        <f>+#REF!</f>
        <v>#REF!</v>
      </c>
      <c r="E97" s="70">
        <v>2239.4</v>
      </c>
      <c r="F97" s="76"/>
      <c r="G97" s="74"/>
      <c r="H97" s="75">
        <f t="shared" si="8"/>
        <v>6952.3</v>
      </c>
      <c r="I97" s="75">
        <f>SUM(I98:I106)</f>
        <v>0</v>
      </c>
      <c r="J97" s="75">
        <f>SUM(J98:J106)</f>
        <v>3064.4</v>
      </c>
      <c r="K97" s="75">
        <f>SUM(K98:K106)</f>
        <v>3887.9</v>
      </c>
      <c r="L97" s="75">
        <f>SUM(L98:L106)</f>
        <v>0</v>
      </c>
    </row>
    <row r="98" spans="1:12" ht="15" customHeight="1">
      <c r="A98" s="98"/>
      <c r="B98" s="78" t="s">
        <v>467</v>
      </c>
      <c r="C98" s="54"/>
      <c r="D98" s="54"/>
      <c r="E98" s="76"/>
      <c r="F98" s="76">
        <v>2239.4</v>
      </c>
      <c r="G98" s="77">
        <v>6952.3</v>
      </c>
      <c r="H98" s="75">
        <f t="shared" si="8"/>
        <v>0</v>
      </c>
      <c r="I98" s="97">
        <f>+'Прил 3(сформированное)'!D740</f>
        <v>0</v>
      </c>
      <c r="J98" s="97">
        <f>+'Прил 3(сформированное)'!E740</f>
        <v>0</v>
      </c>
      <c r="K98" s="97">
        <f>+'Прил 3(сформированное)'!F740</f>
        <v>0</v>
      </c>
      <c r="L98" s="97">
        <f>+'Прил 3(сформированное)'!G740</f>
        <v>0</v>
      </c>
    </row>
    <row r="99" spans="1:12" ht="15" customHeight="1">
      <c r="A99" s="98"/>
      <c r="B99" s="78" t="s">
        <v>468</v>
      </c>
      <c r="C99" s="54"/>
      <c r="D99" s="54"/>
      <c r="E99" s="76"/>
      <c r="F99" s="76"/>
      <c r="G99" s="77">
        <f aca="true" t="shared" si="10" ref="G99:G106">G98-H98</f>
        <v>6952.3</v>
      </c>
      <c r="H99" s="75">
        <f t="shared" si="8"/>
        <v>0</v>
      </c>
      <c r="I99" s="97">
        <f>+'Прил 3(сформированное)'!D741</f>
        <v>0</v>
      </c>
      <c r="J99" s="97">
        <f>+'Прил 3(сформированное)'!E741</f>
        <v>0</v>
      </c>
      <c r="K99" s="97">
        <f>+'Прил 3(сформированное)'!F741</f>
        <v>0</v>
      </c>
      <c r="L99" s="97">
        <f>+'Прил 3(сформированное)'!G741</f>
        <v>0</v>
      </c>
    </row>
    <row r="100" spans="1:12" ht="15" customHeight="1">
      <c r="A100" s="98"/>
      <c r="B100" s="78" t="s">
        <v>469</v>
      </c>
      <c r="C100" s="54"/>
      <c r="D100" s="54"/>
      <c r="E100" s="76"/>
      <c r="F100" s="76"/>
      <c r="G100" s="77">
        <f t="shared" si="10"/>
        <v>6952.3</v>
      </c>
      <c r="H100" s="75">
        <f t="shared" si="8"/>
        <v>6952.3</v>
      </c>
      <c r="I100" s="97">
        <f>+'Прил 3(сформированное)'!D742</f>
        <v>0</v>
      </c>
      <c r="J100" s="97">
        <f>+'Прил 3(сформированное)'!E742</f>
        <v>3064.4</v>
      </c>
      <c r="K100" s="97">
        <f>+'Прил 3(сформированное)'!F742</f>
        <v>3887.9</v>
      </c>
      <c r="L100" s="97">
        <f>+'Прил 3(сформированное)'!G742</f>
        <v>0</v>
      </c>
    </row>
    <row r="101" spans="1:12" ht="15" customHeight="1">
      <c r="A101" s="98"/>
      <c r="B101" s="78" t="s">
        <v>470</v>
      </c>
      <c r="C101" s="54"/>
      <c r="D101" s="54"/>
      <c r="E101" s="76"/>
      <c r="F101" s="76"/>
      <c r="G101" s="77">
        <f t="shared" si="10"/>
        <v>0</v>
      </c>
      <c r="H101" s="75">
        <f t="shared" si="8"/>
        <v>0</v>
      </c>
      <c r="I101" s="97">
        <f>+'Прил 3(сформированное)'!D743</f>
        <v>0</v>
      </c>
      <c r="J101" s="97">
        <f>+'Прил 3(сформированное)'!E743</f>
        <v>0</v>
      </c>
      <c r="K101" s="97">
        <f>+'Прил 3(сформированное)'!F743</f>
        <v>0</v>
      </c>
      <c r="L101" s="97">
        <f>+'Прил 3(сформированное)'!G743</f>
        <v>0</v>
      </c>
    </row>
    <row r="102" spans="1:12" ht="15" customHeight="1">
      <c r="A102" s="98"/>
      <c r="B102" s="78" t="s">
        <v>471</v>
      </c>
      <c r="C102" s="54"/>
      <c r="D102" s="54"/>
      <c r="E102" s="76"/>
      <c r="F102" s="76"/>
      <c r="G102" s="77">
        <f t="shared" si="10"/>
        <v>0</v>
      </c>
      <c r="H102" s="75">
        <f t="shared" si="8"/>
        <v>0</v>
      </c>
      <c r="I102" s="97">
        <f>+'Прил 3(сформированное)'!D744</f>
        <v>0</v>
      </c>
      <c r="J102" s="97">
        <f>+'Прил 3(сформированное)'!E744</f>
        <v>0</v>
      </c>
      <c r="K102" s="97">
        <f>+'Прил 3(сформированное)'!F744</f>
        <v>0</v>
      </c>
      <c r="L102" s="97">
        <f>+'Прил 3(сформированное)'!G744</f>
        <v>0</v>
      </c>
    </row>
    <row r="103" spans="1:12" ht="15" customHeight="1">
      <c r="A103" s="98"/>
      <c r="B103" s="78" t="s">
        <v>472</v>
      </c>
      <c r="C103" s="54"/>
      <c r="D103" s="54"/>
      <c r="E103" s="76"/>
      <c r="F103" s="76"/>
      <c r="G103" s="77">
        <f t="shared" si="10"/>
        <v>0</v>
      </c>
      <c r="H103" s="75">
        <f t="shared" si="8"/>
        <v>0</v>
      </c>
      <c r="I103" s="97">
        <f>+'Прил 3(сформированное)'!D745</f>
        <v>0</v>
      </c>
      <c r="J103" s="97">
        <f>+'Прил 3(сформированное)'!E745</f>
        <v>0</v>
      </c>
      <c r="K103" s="97">
        <f>+'Прил 3(сформированное)'!F745</f>
        <v>0</v>
      </c>
      <c r="L103" s="97">
        <f>+'Прил 3(сформированное)'!G745</f>
        <v>0</v>
      </c>
    </row>
    <row r="104" spans="1:12" ht="15" customHeight="1">
      <c r="A104" s="98"/>
      <c r="B104" s="78" t="s">
        <v>473</v>
      </c>
      <c r="C104" s="41"/>
      <c r="D104" s="54"/>
      <c r="E104" s="76"/>
      <c r="F104" s="76"/>
      <c r="G104" s="77">
        <f t="shared" si="10"/>
        <v>0</v>
      </c>
      <c r="H104" s="75">
        <f t="shared" si="8"/>
        <v>0</v>
      </c>
      <c r="I104" s="97">
        <f>+'Прил 3(сформированное)'!D746</f>
        <v>0</v>
      </c>
      <c r="J104" s="97">
        <f>+'Прил 3(сформированное)'!E746</f>
        <v>0</v>
      </c>
      <c r="K104" s="97">
        <f>+'Прил 3(сформированное)'!F746</f>
        <v>0</v>
      </c>
      <c r="L104" s="97">
        <f>+'Прил 3(сформированное)'!G746</f>
        <v>0</v>
      </c>
    </row>
    <row r="105" spans="1:12" ht="15" customHeight="1">
      <c r="A105" s="98"/>
      <c r="B105" s="78" t="s">
        <v>474</v>
      </c>
      <c r="C105" s="41"/>
      <c r="D105" s="54"/>
      <c r="E105" s="76"/>
      <c r="F105" s="76"/>
      <c r="G105" s="77">
        <f t="shared" si="10"/>
        <v>0</v>
      </c>
      <c r="H105" s="75">
        <f t="shared" si="8"/>
        <v>0</v>
      </c>
      <c r="I105" s="97">
        <f>+'Прил 3(сформированное)'!D747</f>
        <v>0</v>
      </c>
      <c r="J105" s="97">
        <f>+'Прил 3(сформированное)'!E747</f>
        <v>0</v>
      </c>
      <c r="K105" s="97">
        <f>+'Прил 3(сформированное)'!F747</f>
        <v>0</v>
      </c>
      <c r="L105" s="97">
        <f>+'Прил 3(сформированное)'!G747</f>
        <v>0</v>
      </c>
    </row>
    <row r="106" spans="1:12" ht="15" customHeight="1">
      <c r="A106" s="99"/>
      <c r="B106" s="78" t="s">
        <v>475</v>
      </c>
      <c r="C106" s="41"/>
      <c r="D106" s="54"/>
      <c r="E106" s="76"/>
      <c r="F106" s="76"/>
      <c r="G106" s="77">
        <f t="shared" si="10"/>
        <v>0</v>
      </c>
      <c r="H106" s="75">
        <f t="shared" si="8"/>
        <v>0</v>
      </c>
      <c r="I106" s="97">
        <f>+'Прил 3(сформированное)'!D748</f>
        <v>0</v>
      </c>
      <c r="J106" s="97">
        <f>+'Прил 3(сформированное)'!E748</f>
        <v>0</v>
      </c>
      <c r="K106" s="97">
        <f>+'Прил 3(сформированное)'!F748</f>
        <v>0</v>
      </c>
      <c r="L106" s="97">
        <f>+'Прил 3(сформированное)'!G748</f>
        <v>0</v>
      </c>
    </row>
    <row r="107" spans="1:12" ht="31.5" hidden="1">
      <c r="A107" s="219" t="s">
        <v>269</v>
      </c>
      <c r="B107" s="79" t="s">
        <v>482</v>
      </c>
      <c r="C107" s="55" t="s">
        <v>483</v>
      </c>
      <c r="D107" s="55" t="s">
        <v>367</v>
      </c>
      <c r="E107" s="80">
        <v>5916</v>
      </c>
      <c r="F107" s="76"/>
      <c r="G107" s="74"/>
      <c r="H107" s="75">
        <f t="shared" si="8"/>
        <v>0</v>
      </c>
      <c r="I107" s="75">
        <f>SUM(I108:I116)</f>
        <v>0</v>
      </c>
      <c r="J107" s="75">
        <f>SUM(J108:J116)</f>
        <v>0</v>
      </c>
      <c r="K107" s="75">
        <f>SUM(K108:K116)</f>
        <v>0</v>
      </c>
      <c r="L107" s="75">
        <f>SUM(L108:L116)</f>
        <v>0</v>
      </c>
    </row>
    <row r="108" spans="1:12" ht="15" customHeight="1" hidden="1">
      <c r="A108" s="219"/>
      <c r="B108" s="30" t="s">
        <v>467</v>
      </c>
      <c r="C108" s="54"/>
      <c r="D108" s="54"/>
      <c r="E108" s="76"/>
      <c r="F108" s="80"/>
      <c r="G108" s="70"/>
      <c r="H108" s="75">
        <f t="shared" si="8"/>
        <v>0</v>
      </c>
      <c r="I108" s="70">
        <v>0</v>
      </c>
      <c r="J108" s="70">
        <v>0</v>
      </c>
      <c r="K108" s="70">
        <v>0</v>
      </c>
      <c r="L108" s="70">
        <v>0</v>
      </c>
    </row>
    <row r="109" spans="1:12" ht="15" customHeight="1" hidden="1">
      <c r="A109" s="219"/>
      <c r="B109" s="30" t="s">
        <v>468</v>
      </c>
      <c r="C109" s="54"/>
      <c r="D109" s="54"/>
      <c r="E109" s="76"/>
      <c r="F109" s="76"/>
      <c r="G109" s="77"/>
      <c r="H109" s="75">
        <f t="shared" si="8"/>
        <v>0</v>
      </c>
      <c r="I109" s="70">
        <v>0</v>
      </c>
      <c r="J109" s="70">
        <v>0</v>
      </c>
      <c r="K109" s="70">
        <v>0</v>
      </c>
      <c r="L109" s="70">
        <v>0</v>
      </c>
    </row>
    <row r="110" spans="1:12" ht="15" customHeight="1" hidden="1">
      <c r="A110" s="219"/>
      <c r="B110" s="30" t="s">
        <v>469</v>
      </c>
      <c r="C110" s="54"/>
      <c r="D110" s="54"/>
      <c r="E110" s="76"/>
      <c r="F110" s="80">
        <v>5916</v>
      </c>
      <c r="G110" s="70"/>
      <c r="H110" s="75">
        <f t="shared" si="8"/>
        <v>0</v>
      </c>
      <c r="I110" s="70">
        <v>0</v>
      </c>
      <c r="J110" s="70">
        <v>0</v>
      </c>
      <c r="K110" s="70">
        <v>0</v>
      </c>
      <c r="L110" s="70">
        <v>0</v>
      </c>
    </row>
    <row r="111" spans="1:12" ht="15" customHeight="1" hidden="1">
      <c r="A111" s="219"/>
      <c r="B111" s="30" t="s">
        <v>470</v>
      </c>
      <c r="C111" s="54"/>
      <c r="D111" s="54"/>
      <c r="E111" s="76"/>
      <c r="F111" s="76"/>
      <c r="G111" s="77">
        <f aca="true" t="shared" si="11" ref="G111:G116">G110-H110</f>
        <v>0</v>
      </c>
      <c r="H111" s="75">
        <f t="shared" si="8"/>
        <v>0</v>
      </c>
      <c r="I111" s="70">
        <v>0</v>
      </c>
      <c r="J111" s="70">
        <v>0</v>
      </c>
      <c r="K111" s="70">
        <v>0</v>
      </c>
      <c r="L111" s="70">
        <v>0</v>
      </c>
    </row>
    <row r="112" spans="1:12" ht="15" customHeight="1" hidden="1">
      <c r="A112" s="219"/>
      <c r="B112" s="30" t="s">
        <v>471</v>
      </c>
      <c r="C112" s="54"/>
      <c r="D112" s="54"/>
      <c r="E112" s="76"/>
      <c r="F112" s="76"/>
      <c r="G112" s="77">
        <f t="shared" si="11"/>
        <v>0</v>
      </c>
      <c r="H112" s="75">
        <f t="shared" si="8"/>
        <v>0</v>
      </c>
      <c r="I112" s="70">
        <v>0</v>
      </c>
      <c r="J112" s="70">
        <v>0</v>
      </c>
      <c r="K112" s="70">
        <v>0</v>
      </c>
      <c r="L112" s="70">
        <v>0</v>
      </c>
    </row>
    <row r="113" spans="1:12" ht="15" customHeight="1" hidden="1">
      <c r="A113" s="219"/>
      <c r="B113" s="30" t="s">
        <v>472</v>
      </c>
      <c r="C113" s="54"/>
      <c r="D113" s="54"/>
      <c r="E113" s="76"/>
      <c r="F113" s="76"/>
      <c r="G113" s="77">
        <f t="shared" si="11"/>
        <v>0</v>
      </c>
      <c r="H113" s="75">
        <f t="shared" si="8"/>
        <v>0</v>
      </c>
      <c r="I113" s="70">
        <v>0</v>
      </c>
      <c r="J113" s="70">
        <v>0</v>
      </c>
      <c r="K113" s="70">
        <v>0</v>
      </c>
      <c r="L113" s="70">
        <v>0</v>
      </c>
    </row>
    <row r="114" spans="1:12" ht="15" customHeight="1" hidden="1">
      <c r="A114" s="219"/>
      <c r="B114" s="30" t="s">
        <v>473</v>
      </c>
      <c r="C114" s="41"/>
      <c r="D114" s="54"/>
      <c r="E114" s="76"/>
      <c r="F114" s="76"/>
      <c r="G114" s="77">
        <f t="shared" si="11"/>
        <v>0</v>
      </c>
      <c r="H114" s="75">
        <f t="shared" si="8"/>
        <v>0</v>
      </c>
      <c r="I114" s="70">
        <v>0</v>
      </c>
      <c r="J114" s="70">
        <v>0</v>
      </c>
      <c r="K114" s="70">
        <v>0</v>
      </c>
      <c r="L114" s="70">
        <v>0</v>
      </c>
    </row>
    <row r="115" spans="1:12" ht="15" customHeight="1" hidden="1">
      <c r="A115" s="219"/>
      <c r="B115" s="30" t="s">
        <v>474</v>
      </c>
      <c r="C115" s="41"/>
      <c r="D115" s="54"/>
      <c r="E115" s="76"/>
      <c r="F115" s="76"/>
      <c r="G115" s="77">
        <f t="shared" si="11"/>
        <v>0</v>
      </c>
      <c r="H115" s="75">
        <f t="shared" si="8"/>
        <v>0</v>
      </c>
      <c r="I115" s="70">
        <v>0</v>
      </c>
      <c r="J115" s="70">
        <v>0</v>
      </c>
      <c r="K115" s="70">
        <v>0</v>
      </c>
      <c r="L115" s="70">
        <v>0</v>
      </c>
    </row>
    <row r="116" spans="1:12" ht="15" customHeight="1" hidden="1">
      <c r="A116" s="220"/>
      <c r="B116" s="30" t="s">
        <v>475</v>
      </c>
      <c r="C116" s="41"/>
      <c r="D116" s="54"/>
      <c r="E116" s="76"/>
      <c r="F116" s="76"/>
      <c r="G116" s="77">
        <f t="shared" si="11"/>
        <v>0</v>
      </c>
      <c r="H116" s="75">
        <f t="shared" si="8"/>
        <v>0</v>
      </c>
      <c r="I116" s="70">
        <v>0</v>
      </c>
      <c r="J116" s="70">
        <v>0</v>
      </c>
      <c r="K116" s="70">
        <v>0</v>
      </c>
      <c r="L116" s="70">
        <v>0</v>
      </c>
    </row>
    <row r="117" spans="1:12" ht="18.75" customHeight="1">
      <c r="A117" s="66"/>
      <c r="B117" s="212" t="s">
        <v>101</v>
      </c>
      <c r="C117" s="212"/>
      <c r="D117" s="212"/>
      <c r="E117" s="212"/>
      <c r="F117" s="212"/>
      <c r="G117" s="212"/>
      <c r="H117" s="212"/>
      <c r="I117" s="212"/>
      <c r="J117" s="212"/>
      <c r="K117" s="212"/>
      <c r="L117" s="212"/>
    </row>
    <row r="118" spans="1:12" ht="18.75" customHeight="1">
      <c r="A118" s="81"/>
      <c r="B118" s="213" t="s">
        <v>102</v>
      </c>
      <c r="C118" s="213"/>
      <c r="D118" s="213"/>
      <c r="E118" s="213"/>
      <c r="F118" s="213"/>
      <c r="G118" s="213"/>
      <c r="H118" s="213"/>
      <c r="I118" s="213"/>
      <c r="J118" s="213"/>
      <c r="K118" s="213"/>
      <c r="L118" s="213"/>
    </row>
    <row r="119" spans="1:12" ht="64.5" customHeight="1">
      <c r="A119" s="119" t="str">
        <f>+'Прил 3(сформированное)'!A1180</f>
        <v>3.3</v>
      </c>
      <c r="B119" s="120" t="str">
        <f>+'Прил 3(сформированное)'!B1180</f>
        <v>Реконструкция первого этажа здания базы МУП ГЖКУ и переоборудование его  под регистрационно-экзаменационное отделение ОГИБДД ОВД</v>
      </c>
      <c r="C119" s="55" t="s">
        <v>539</v>
      </c>
      <c r="D119" s="102" t="e">
        <f>+#REF!</f>
        <v>#REF!</v>
      </c>
      <c r="E119" s="29">
        <v>830.9</v>
      </c>
      <c r="F119" s="76"/>
      <c r="G119" s="74"/>
      <c r="H119" s="75">
        <f aca="true" t="shared" si="12" ref="H119:H128">I119+J119+K119+L119</f>
        <v>3109.9</v>
      </c>
      <c r="I119" s="75">
        <f>SUM(I120:I128)</f>
        <v>0</v>
      </c>
      <c r="J119" s="75">
        <f>SUM(J120:J128)</f>
        <v>0</v>
      </c>
      <c r="K119" s="75">
        <f>SUM(K120:K128)</f>
        <v>3109.9</v>
      </c>
      <c r="L119" s="75">
        <f>SUM(L120:L128)</f>
        <v>0</v>
      </c>
    </row>
    <row r="120" spans="1:12" ht="15" customHeight="1">
      <c r="A120" s="98"/>
      <c r="B120" s="78" t="s">
        <v>467</v>
      </c>
      <c r="C120" s="54"/>
      <c r="D120" s="54"/>
      <c r="E120" s="76"/>
      <c r="F120" s="29">
        <v>830.9</v>
      </c>
      <c r="G120" s="74">
        <f>2147.3+962.6</f>
        <v>3109.9</v>
      </c>
      <c r="H120" s="75">
        <f t="shared" si="12"/>
        <v>0</v>
      </c>
      <c r="I120" s="97">
        <f>+'Прил 3(сформированное)'!D1181</f>
        <v>0</v>
      </c>
      <c r="J120" s="97">
        <f>+'Прил 3(сформированное)'!E1181</f>
        <v>0</v>
      </c>
      <c r="K120" s="97">
        <f>+'Прил 3(сформированное)'!F1181</f>
        <v>0</v>
      </c>
      <c r="L120" s="97">
        <f>+'Прил 3(сформированное)'!G1181</f>
        <v>0</v>
      </c>
    </row>
    <row r="121" spans="1:12" ht="15" customHeight="1">
      <c r="A121" s="98"/>
      <c r="B121" s="78" t="s">
        <v>468</v>
      </c>
      <c r="C121" s="54"/>
      <c r="D121" s="54"/>
      <c r="E121" s="76"/>
      <c r="F121" s="76"/>
      <c r="G121" s="77">
        <f aca="true" t="shared" si="13" ref="G121:G128">G120-H120</f>
        <v>3109.9</v>
      </c>
      <c r="H121" s="75">
        <f t="shared" si="12"/>
        <v>0</v>
      </c>
      <c r="I121" s="97">
        <f>+'Прил 3(сформированное)'!D1182</f>
        <v>0</v>
      </c>
      <c r="J121" s="97">
        <f>+'Прил 3(сформированное)'!E1182</f>
        <v>0</v>
      </c>
      <c r="K121" s="97">
        <f>+'Прил 3(сформированное)'!F1182</f>
        <v>0</v>
      </c>
      <c r="L121" s="97">
        <f>+'Прил 3(сформированное)'!G1182</f>
        <v>0</v>
      </c>
    </row>
    <row r="122" spans="1:12" ht="15" customHeight="1">
      <c r="A122" s="98"/>
      <c r="B122" s="78" t="s">
        <v>469</v>
      </c>
      <c r="C122" s="54"/>
      <c r="D122" s="54"/>
      <c r="E122" s="76"/>
      <c r="F122" s="76"/>
      <c r="G122" s="77">
        <f t="shared" si="13"/>
        <v>3109.9</v>
      </c>
      <c r="H122" s="75">
        <f t="shared" si="12"/>
        <v>1693</v>
      </c>
      <c r="I122" s="97">
        <f>+'Прил 3(сформированное)'!D1183</f>
        <v>0</v>
      </c>
      <c r="J122" s="97">
        <f>+'Прил 3(сформированное)'!E1183</f>
        <v>0</v>
      </c>
      <c r="K122" s="97">
        <f>+'Прил 3(сформированное)'!F1183</f>
        <v>1693</v>
      </c>
      <c r="L122" s="97">
        <f>+'Прил 3(сформированное)'!G1183</f>
        <v>0</v>
      </c>
    </row>
    <row r="123" spans="1:12" ht="15" customHeight="1">
      <c r="A123" s="98"/>
      <c r="B123" s="78" t="s">
        <v>470</v>
      </c>
      <c r="C123" s="54"/>
      <c r="D123" s="54"/>
      <c r="E123" s="76"/>
      <c r="F123" s="76"/>
      <c r="G123" s="77">
        <f t="shared" si="13"/>
        <v>1416.9</v>
      </c>
      <c r="H123" s="75">
        <f t="shared" si="12"/>
        <v>1416.9</v>
      </c>
      <c r="I123" s="97">
        <f>+'Прил 3(сформированное)'!D1184</f>
        <v>0</v>
      </c>
      <c r="J123" s="97">
        <f>+'Прил 3(сформированное)'!E1184</f>
        <v>0</v>
      </c>
      <c r="K123" s="97">
        <f>+'Прил 3(сформированное)'!F1184</f>
        <v>1416.9</v>
      </c>
      <c r="L123" s="97">
        <f>+'Прил 3(сформированное)'!G1184</f>
        <v>0</v>
      </c>
    </row>
    <row r="124" spans="1:12" ht="15" customHeight="1">
      <c r="A124" s="98"/>
      <c r="B124" s="78" t="s">
        <v>471</v>
      </c>
      <c r="C124" s="54"/>
      <c r="D124" s="54"/>
      <c r="E124" s="76"/>
      <c r="F124" s="76"/>
      <c r="G124" s="77">
        <f t="shared" si="13"/>
        <v>0</v>
      </c>
      <c r="H124" s="75">
        <f t="shared" si="12"/>
        <v>0</v>
      </c>
      <c r="I124" s="97">
        <f>+'Прил 3(сформированное)'!D1185</f>
        <v>0</v>
      </c>
      <c r="J124" s="97">
        <f>+'Прил 3(сформированное)'!E1185</f>
        <v>0</v>
      </c>
      <c r="K124" s="97">
        <f>+'Прил 3(сформированное)'!F1185</f>
        <v>0</v>
      </c>
      <c r="L124" s="97">
        <f>+'Прил 3(сформированное)'!G1185</f>
        <v>0</v>
      </c>
    </row>
    <row r="125" spans="1:12" ht="15" customHeight="1">
      <c r="A125" s="98"/>
      <c r="B125" s="78" t="s">
        <v>472</v>
      </c>
      <c r="C125" s="54"/>
      <c r="D125" s="54"/>
      <c r="E125" s="76"/>
      <c r="F125" s="76"/>
      <c r="G125" s="77">
        <f t="shared" si="13"/>
        <v>0</v>
      </c>
      <c r="H125" s="75">
        <f t="shared" si="12"/>
        <v>0</v>
      </c>
      <c r="I125" s="97">
        <f>+'Прил 3(сформированное)'!D1186</f>
        <v>0</v>
      </c>
      <c r="J125" s="97">
        <f>+'Прил 3(сформированное)'!E1186</f>
        <v>0</v>
      </c>
      <c r="K125" s="97">
        <f>+'Прил 3(сформированное)'!F1186</f>
        <v>0</v>
      </c>
      <c r="L125" s="97">
        <f>+'Прил 3(сформированное)'!G1186</f>
        <v>0</v>
      </c>
    </row>
    <row r="126" spans="1:12" ht="15" customHeight="1">
      <c r="A126" s="98"/>
      <c r="B126" s="78" t="s">
        <v>473</v>
      </c>
      <c r="C126" s="41"/>
      <c r="D126" s="54"/>
      <c r="E126" s="76"/>
      <c r="F126" s="76"/>
      <c r="G126" s="77">
        <f t="shared" si="13"/>
        <v>0</v>
      </c>
      <c r="H126" s="75">
        <f t="shared" si="12"/>
        <v>0</v>
      </c>
      <c r="I126" s="97">
        <f>+'Прил 3(сформированное)'!D1187</f>
        <v>0</v>
      </c>
      <c r="J126" s="97">
        <f>+'Прил 3(сформированное)'!E1187</f>
        <v>0</v>
      </c>
      <c r="K126" s="97">
        <f>+'Прил 3(сформированное)'!F1187</f>
        <v>0</v>
      </c>
      <c r="L126" s="97">
        <f>+'Прил 3(сформированное)'!G1187</f>
        <v>0</v>
      </c>
    </row>
    <row r="127" spans="1:12" ht="15" customHeight="1">
      <c r="A127" s="98"/>
      <c r="B127" s="78" t="s">
        <v>474</v>
      </c>
      <c r="C127" s="41"/>
      <c r="D127" s="54"/>
      <c r="E127" s="76"/>
      <c r="F127" s="76"/>
      <c r="G127" s="77">
        <f t="shared" si="13"/>
        <v>0</v>
      </c>
      <c r="H127" s="75">
        <f t="shared" si="12"/>
        <v>0</v>
      </c>
      <c r="I127" s="97">
        <f>+'Прил 3(сформированное)'!D1188</f>
        <v>0</v>
      </c>
      <c r="J127" s="97">
        <f>+'Прил 3(сформированное)'!E1188</f>
        <v>0</v>
      </c>
      <c r="K127" s="97">
        <f>+'Прил 3(сформированное)'!F1188</f>
        <v>0</v>
      </c>
      <c r="L127" s="97">
        <f>+'Прил 3(сформированное)'!G1188</f>
        <v>0</v>
      </c>
    </row>
    <row r="128" spans="1:12" ht="15" customHeight="1">
      <c r="A128" s="99"/>
      <c r="B128" s="78" t="s">
        <v>475</v>
      </c>
      <c r="C128" s="41"/>
      <c r="D128" s="54"/>
      <c r="E128" s="76"/>
      <c r="F128" s="76"/>
      <c r="G128" s="77">
        <f t="shared" si="13"/>
        <v>0</v>
      </c>
      <c r="H128" s="75">
        <f t="shared" si="12"/>
        <v>0</v>
      </c>
      <c r="I128" s="97">
        <f>+'Прил 3(сформированное)'!D1189</f>
        <v>0</v>
      </c>
      <c r="J128" s="97">
        <f>+'Прил 3(сформированное)'!E1189</f>
        <v>0</v>
      </c>
      <c r="K128" s="97">
        <f>+'Прил 3(сформированное)'!F1189</f>
        <v>0</v>
      </c>
      <c r="L128" s="97">
        <f>+'Прил 3(сформированное)'!G1189</f>
        <v>0</v>
      </c>
    </row>
    <row r="129" spans="1:12" ht="18.75" customHeight="1">
      <c r="A129" s="99"/>
      <c r="B129" s="213" t="s">
        <v>484</v>
      </c>
      <c r="C129" s="213"/>
      <c r="D129" s="213"/>
      <c r="E129" s="213"/>
      <c r="F129" s="213"/>
      <c r="G129" s="213"/>
      <c r="H129" s="213"/>
      <c r="I129" s="213"/>
      <c r="J129" s="213"/>
      <c r="K129" s="213"/>
      <c r="L129" s="213"/>
    </row>
    <row r="130" spans="1:12" ht="18.75" customHeight="1">
      <c r="A130" s="81"/>
      <c r="B130" s="214" t="s">
        <v>485</v>
      </c>
      <c r="C130" s="214"/>
      <c r="D130" s="214"/>
      <c r="E130" s="214"/>
      <c r="F130" s="214"/>
      <c r="G130" s="214"/>
      <c r="H130" s="214"/>
      <c r="I130" s="214"/>
      <c r="J130" s="214"/>
      <c r="K130" s="214"/>
      <c r="L130" s="214"/>
    </row>
    <row r="131" spans="1:12" ht="19.5" customHeight="1">
      <c r="A131" s="104" t="str">
        <f>+'Прил 3(сформированное)'!A1409</f>
        <v>3.8.1</v>
      </c>
      <c r="B131" s="122" t="s">
        <v>527</v>
      </c>
      <c r="C131" s="55"/>
      <c r="D131" s="102"/>
      <c r="E131" s="70"/>
      <c r="F131" s="70"/>
      <c r="G131" s="74"/>
      <c r="H131" s="75">
        <f aca="true" t="shared" si="14" ref="H131:H150">I131+J131+K131+L131</f>
        <v>0</v>
      </c>
      <c r="I131" s="75">
        <f>SUM(I132:I140)</f>
        <v>0</v>
      </c>
      <c r="J131" s="75">
        <f>SUM(J132:J140)</f>
        <v>0</v>
      </c>
      <c r="K131" s="75">
        <f>SUM(K132:K140)</f>
        <v>0</v>
      </c>
      <c r="L131" s="75">
        <f>SUM(L132:L140)</f>
        <v>0</v>
      </c>
    </row>
    <row r="132" spans="1:12" ht="15" customHeight="1" hidden="1">
      <c r="A132" s="98"/>
      <c r="B132" s="78" t="s">
        <v>467</v>
      </c>
      <c r="C132" s="54"/>
      <c r="D132" s="54"/>
      <c r="E132" s="76"/>
      <c r="F132" s="70"/>
      <c r="G132" s="74"/>
      <c r="H132" s="75">
        <f t="shared" si="14"/>
        <v>0</v>
      </c>
      <c r="I132" s="97">
        <f>+'Прил 3(сформированное)'!D1410</f>
        <v>0</v>
      </c>
      <c r="J132" s="97">
        <f>+'Прил 3(сформированное)'!E1410</f>
        <v>0</v>
      </c>
      <c r="K132" s="97">
        <f>+'Прил 3(сформированное)'!F1410</f>
        <v>0</v>
      </c>
      <c r="L132" s="97">
        <f>+'Прил 3(сформированное)'!G1410</f>
        <v>0</v>
      </c>
    </row>
    <row r="133" spans="1:12" ht="15" customHeight="1" hidden="1">
      <c r="A133" s="98"/>
      <c r="B133" s="78" t="s">
        <v>468</v>
      </c>
      <c r="C133" s="54"/>
      <c r="D133" s="54"/>
      <c r="E133" s="76"/>
      <c r="F133" s="76"/>
      <c r="G133" s="77"/>
      <c r="H133" s="75">
        <f t="shared" si="14"/>
        <v>0</v>
      </c>
      <c r="I133" s="97">
        <f>+'Прил 3(сформированное)'!D1411</f>
        <v>0</v>
      </c>
      <c r="J133" s="97">
        <f>+'Прил 3(сформированное)'!E1411</f>
        <v>0</v>
      </c>
      <c r="K133" s="97">
        <f>+'Прил 3(сформированное)'!F1411</f>
        <v>0</v>
      </c>
      <c r="L133" s="97">
        <f>+'Прил 3(сформированное)'!G1411</f>
        <v>0</v>
      </c>
    </row>
    <row r="134" spans="1:12" ht="15" customHeight="1" hidden="1">
      <c r="A134" s="98"/>
      <c r="B134" s="78" t="s">
        <v>469</v>
      </c>
      <c r="C134" s="54"/>
      <c r="D134" s="54"/>
      <c r="E134" s="76"/>
      <c r="F134" s="76"/>
      <c r="G134" s="77"/>
      <c r="H134" s="75">
        <f t="shared" si="14"/>
        <v>0</v>
      </c>
      <c r="I134" s="97">
        <f>+'Прил 3(сформированное)'!D1412</f>
        <v>0</v>
      </c>
      <c r="J134" s="97">
        <f>+'Прил 3(сформированное)'!E1412</f>
        <v>0</v>
      </c>
      <c r="K134" s="97">
        <f>+'Прил 3(сформированное)'!F1412</f>
        <v>0</v>
      </c>
      <c r="L134" s="97">
        <f>+'Прил 3(сформированное)'!G1412</f>
        <v>0</v>
      </c>
    </row>
    <row r="135" spans="1:12" ht="15" customHeight="1" hidden="1">
      <c r="A135" s="98"/>
      <c r="B135" s="78" t="s">
        <v>470</v>
      </c>
      <c r="C135" s="54"/>
      <c r="D135" s="54"/>
      <c r="E135" s="76"/>
      <c r="F135" s="76"/>
      <c r="G135" s="77"/>
      <c r="H135" s="75">
        <f t="shared" si="14"/>
        <v>0</v>
      </c>
      <c r="I135" s="97">
        <f>+'Прил 3(сформированное)'!D1413</f>
        <v>0</v>
      </c>
      <c r="J135" s="97">
        <f>+'Прил 3(сформированное)'!E1413</f>
        <v>0</v>
      </c>
      <c r="K135" s="97">
        <f>+'Прил 3(сформированное)'!F1413</f>
        <v>0</v>
      </c>
      <c r="L135" s="97">
        <f>+'Прил 3(сформированное)'!G1413</f>
        <v>0</v>
      </c>
    </row>
    <row r="136" spans="1:12" ht="15" customHeight="1" hidden="1">
      <c r="A136" s="98"/>
      <c r="B136" s="78" t="s">
        <v>471</v>
      </c>
      <c r="C136" s="54"/>
      <c r="D136" s="54"/>
      <c r="E136" s="76"/>
      <c r="F136" s="76"/>
      <c r="G136" s="77"/>
      <c r="H136" s="75">
        <f t="shared" si="14"/>
        <v>0</v>
      </c>
      <c r="I136" s="97">
        <f>+'Прил 3(сформированное)'!D1414</f>
        <v>0</v>
      </c>
      <c r="J136" s="97">
        <f>+'Прил 3(сформированное)'!E1414</f>
        <v>0</v>
      </c>
      <c r="K136" s="97">
        <f>+'Прил 3(сформированное)'!F1414</f>
        <v>0</v>
      </c>
      <c r="L136" s="97">
        <f>+'Прил 3(сформированное)'!G1414</f>
        <v>0</v>
      </c>
    </row>
    <row r="137" spans="1:12" ht="15" customHeight="1" hidden="1">
      <c r="A137" s="98"/>
      <c r="B137" s="78" t="s">
        <v>472</v>
      </c>
      <c r="C137" s="54"/>
      <c r="D137" s="54"/>
      <c r="E137" s="76"/>
      <c r="F137" s="76"/>
      <c r="G137" s="77"/>
      <c r="H137" s="75">
        <f t="shared" si="14"/>
        <v>0</v>
      </c>
      <c r="I137" s="97">
        <f>+'Прил 3(сформированное)'!D1415</f>
        <v>0</v>
      </c>
      <c r="J137" s="97">
        <f>+'Прил 3(сформированное)'!E1415</f>
        <v>0</v>
      </c>
      <c r="K137" s="97">
        <f>+'Прил 3(сформированное)'!F1415</f>
        <v>0</v>
      </c>
      <c r="L137" s="97">
        <f>+'Прил 3(сформированное)'!G1415</f>
        <v>0</v>
      </c>
    </row>
    <row r="138" spans="1:12" ht="15" customHeight="1" hidden="1">
      <c r="A138" s="98"/>
      <c r="B138" s="78" t="s">
        <v>473</v>
      </c>
      <c r="C138" s="41"/>
      <c r="D138" s="54"/>
      <c r="E138" s="76"/>
      <c r="F138" s="76"/>
      <c r="G138" s="77"/>
      <c r="H138" s="75">
        <f t="shared" si="14"/>
        <v>0</v>
      </c>
      <c r="I138" s="97">
        <f>+'Прил 3(сформированное)'!D1416</f>
        <v>0</v>
      </c>
      <c r="J138" s="97">
        <f>+'Прил 3(сформированное)'!E1416</f>
        <v>0</v>
      </c>
      <c r="K138" s="97">
        <f>+'Прил 3(сформированное)'!F1416</f>
        <v>0</v>
      </c>
      <c r="L138" s="97">
        <f>+'Прил 3(сформированное)'!G1416</f>
        <v>0</v>
      </c>
    </row>
    <row r="139" spans="1:12" ht="15" customHeight="1" hidden="1">
      <c r="A139" s="98"/>
      <c r="B139" s="78" t="s">
        <v>474</v>
      </c>
      <c r="C139" s="41"/>
      <c r="D139" s="54"/>
      <c r="E139" s="76"/>
      <c r="F139" s="76"/>
      <c r="G139" s="77"/>
      <c r="H139" s="75">
        <f t="shared" si="14"/>
        <v>0</v>
      </c>
      <c r="I139" s="97">
        <f>+'Прил 3(сформированное)'!D1417</f>
        <v>0</v>
      </c>
      <c r="J139" s="97">
        <f>+'Прил 3(сформированное)'!E1417</f>
        <v>0</v>
      </c>
      <c r="K139" s="97">
        <f>+'Прил 3(сформированное)'!F1417</f>
        <v>0</v>
      </c>
      <c r="L139" s="97">
        <f>+'Прил 3(сформированное)'!G1417</f>
        <v>0</v>
      </c>
    </row>
    <row r="140" spans="1:12" ht="15" customHeight="1" hidden="1">
      <c r="A140" s="99"/>
      <c r="B140" s="78" t="s">
        <v>475</v>
      </c>
      <c r="C140" s="41"/>
      <c r="D140" s="54"/>
      <c r="E140" s="76"/>
      <c r="F140" s="76"/>
      <c r="G140" s="77"/>
      <c r="H140" s="75">
        <f t="shared" si="14"/>
        <v>0</v>
      </c>
      <c r="I140" s="97">
        <f>+'Прил 3(сформированное)'!D1418</f>
        <v>0</v>
      </c>
      <c r="J140" s="97">
        <f>+'Прил 3(сформированное)'!E1418</f>
        <v>0</v>
      </c>
      <c r="K140" s="97">
        <f>+'Прил 3(сформированное)'!F1418</f>
        <v>0</v>
      </c>
      <c r="L140" s="97">
        <f>+'Прил 3(сформированное)'!G1418</f>
        <v>0</v>
      </c>
    </row>
    <row r="141" spans="1:12" ht="46.5" customHeight="1">
      <c r="A141" s="100" t="str">
        <f>+'Прил 3(сформированное)'!A1424</f>
        <v>3.8.2</v>
      </c>
      <c r="B141" s="101" t="str">
        <f>+'Прил 3(сформированное)'!B1424</f>
        <v>Реконструкция здания физиотерапевтической поликлиники и создание на её базе санатория-профилактория «Красноярочка»</v>
      </c>
      <c r="C141" s="55" t="s">
        <v>535</v>
      </c>
      <c r="D141" s="102" t="e">
        <f>+#REF!</f>
        <v>#REF!</v>
      </c>
      <c r="E141" s="70">
        <v>30274.8</v>
      </c>
      <c r="F141" s="70"/>
      <c r="G141" s="74"/>
      <c r="H141" s="75">
        <f t="shared" si="14"/>
        <v>138827.3</v>
      </c>
      <c r="I141" s="75">
        <f>SUM(I142:I150)</f>
        <v>138827.3</v>
      </c>
      <c r="J141" s="75">
        <f>SUM(J142:J150)</f>
        <v>0</v>
      </c>
      <c r="K141" s="75">
        <f>SUM(K142:K150)</f>
        <v>0</v>
      </c>
      <c r="L141" s="75">
        <f>SUM(L142:L150)</f>
        <v>0</v>
      </c>
    </row>
    <row r="142" spans="1:12" ht="15" customHeight="1">
      <c r="A142" s="98"/>
      <c r="B142" s="30" t="s">
        <v>467</v>
      </c>
      <c r="C142" s="54"/>
      <c r="D142" s="54"/>
      <c r="E142" s="76"/>
      <c r="F142" s="70">
        <v>30274.8</v>
      </c>
      <c r="G142" s="74">
        <v>138827.3</v>
      </c>
      <c r="H142" s="75">
        <f t="shared" si="14"/>
        <v>0</v>
      </c>
      <c r="I142" s="97">
        <f>+'Прил 3(сформированное)'!D1425</f>
        <v>0</v>
      </c>
      <c r="J142" s="97">
        <f>+'Прил 3(сформированное)'!E1425</f>
        <v>0</v>
      </c>
      <c r="K142" s="97">
        <f>+'Прил 3(сформированное)'!F1425</f>
        <v>0</v>
      </c>
      <c r="L142" s="97">
        <f>+'Прил 3(сформированное)'!G1425</f>
        <v>0</v>
      </c>
    </row>
    <row r="143" spans="1:12" ht="15" customHeight="1">
      <c r="A143" s="98"/>
      <c r="B143" s="30" t="s">
        <v>468</v>
      </c>
      <c r="C143" s="54"/>
      <c r="D143" s="54"/>
      <c r="E143" s="76"/>
      <c r="F143" s="76"/>
      <c r="G143" s="77">
        <f aca="true" t="shared" si="15" ref="G143:G150">G142-H142</f>
        <v>138827.3</v>
      </c>
      <c r="H143" s="75">
        <f t="shared" si="14"/>
        <v>804.4</v>
      </c>
      <c r="I143" s="97">
        <f>+'Прил 3(сформированное)'!D1426</f>
        <v>804.4</v>
      </c>
      <c r="J143" s="97">
        <f>+'Прил 3(сформированное)'!E1426</f>
        <v>0</v>
      </c>
      <c r="K143" s="97">
        <f>+'Прил 3(сформированное)'!F1426</f>
        <v>0</v>
      </c>
      <c r="L143" s="97">
        <f>+'Прил 3(сформированное)'!G1426</f>
        <v>0</v>
      </c>
    </row>
    <row r="144" spans="1:12" ht="15" customHeight="1">
      <c r="A144" s="98"/>
      <c r="B144" s="30" t="s">
        <v>469</v>
      </c>
      <c r="C144" s="54"/>
      <c r="D144" s="54"/>
      <c r="E144" s="76"/>
      <c r="F144" s="76"/>
      <c r="G144" s="77">
        <f t="shared" si="15"/>
        <v>138022.9</v>
      </c>
      <c r="H144" s="75">
        <f t="shared" si="14"/>
        <v>43114.8</v>
      </c>
      <c r="I144" s="97">
        <f>+'Прил 3(сформированное)'!D1427</f>
        <v>43114.8</v>
      </c>
      <c r="J144" s="97">
        <f>+'Прил 3(сформированное)'!E1427</f>
        <v>0</v>
      </c>
      <c r="K144" s="97">
        <f>+'Прил 3(сформированное)'!F1427</f>
        <v>0</v>
      </c>
      <c r="L144" s="97">
        <f>+'Прил 3(сформированное)'!G1427</f>
        <v>0</v>
      </c>
    </row>
    <row r="145" spans="1:12" ht="15" customHeight="1">
      <c r="A145" s="98"/>
      <c r="B145" s="30" t="s">
        <v>470</v>
      </c>
      <c r="C145" s="54"/>
      <c r="D145" s="54"/>
      <c r="E145" s="76"/>
      <c r="F145" s="76"/>
      <c r="G145" s="77">
        <f t="shared" si="15"/>
        <v>94908.09999999999</v>
      </c>
      <c r="H145" s="75">
        <f t="shared" si="14"/>
        <v>45960.3</v>
      </c>
      <c r="I145" s="97">
        <f>+'Прил 3(сформированное)'!D1428</f>
        <v>45960.3</v>
      </c>
      <c r="J145" s="97">
        <f>+'Прил 3(сформированное)'!E1428</f>
        <v>0</v>
      </c>
      <c r="K145" s="97">
        <f>+'Прил 3(сформированное)'!F1428</f>
        <v>0</v>
      </c>
      <c r="L145" s="97">
        <f>+'Прил 3(сформированное)'!G1428</f>
        <v>0</v>
      </c>
    </row>
    <row r="146" spans="1:12" ht="15" customHeight="1">
      <c r="A146" s="98"/>
      <c r="B146" s="30" t="s">
        <v>471</v>
      </c>
      <c r="C146" s="54"/>
      <c r="D146" s="54"/>
      <c r="E146" s="76"/>
      <c r="F146" s="76"/>
      <c r="G146" s="77">
        <f t="shared" si="15"/>
        <v>48947.79999999999</v>
      </c>
      <c r="H146" s="75">
        <f t="shared" si="14"/>
        <v>48947.8</v>
      </c>
      <c r="I146" s="97">
        <f>+'Прил 3(сформированное)'!D1429</f>
        <v>48947.8</v>
      </c>
      <c r="J146" s="97">
        <f>+'Прил 3(сформированное)'!E1429</f>
        <v>0</v>
      </c>
      <c r="K146" s="97">
        <f>+'Прил 3(сформированное)'!F1429</f>
        <v>0</v>
      </c>
      <c r="L146" s="97">
        <f>+'Прил 3(сформированное)'!G1429</f>
        <v>0</v>
      </c>
    </row>
    <row r="147" spans="1:12" ht="15" customHeight="1">
      <c r="A147" s="98"/>
      <c r="B147" s="30" t="s">
        <v>472</v>
      </c>
      <c r="C147" s="54"/>
      <c r="D147" s="54"/>
      <c r="E147" s="76"/>
      <c r="F147" s="76"/>
      <c r="G147" s="77">
        <f t="shared" si="15"/>
        <v>0</v>
      </c>
      <c r="H147" s="75">
        <f t="shared" si="14"/>
        <v>0</v>
      </c>
      <c r="I147" s="97">
        <f>+'Прил 3(сформированное)'!D1430</f>
        <v>0</v>
      </c>
      <c r="J147" s="97">
        <f>+'Прил 3(сформированное)'!E1430</f>
        <v>0</v>
      </c>
      <c r="K147" s="97">
        <f>+'Прил 3(сформированное)'!F1430</f>
        <v>0</v>
      </c>
      <c r="L147" s="97">
        <f>+'Прил 3(сформированное)'!G1430</f>
        <v>0</v>
      </c>
    </row>
    <row r="148" spans="1:12" ht="15" customHeight="1">
      <c r="A148" s="98"/>
      <c r="B148" s="30" t="s">
        <v>473</v>
      </c>
      <c r="C148" s="41"/>
      <c r="D148" s="54"/>
      <c r="E148" s="76"/>
      <c r="F148" s="76"/>
      <c r="G148" s="77">
        <f t="shared" si="15"/>
        <v>0</v>
      </c>
      <c r="H148" s="75">
        <f t="shared" si="14"/>
        <v>0</v>
      </c>
      <c r="I148" s="97">
        <f>+'Прил 3(сформированное)'!D1431</f>
        <v>0</v>
      </c>
      <c r="J148" s="97">
        <f>+'Прил 3(сформированное)'!E1431</f>
        <v>0</v>
      </c>
      <c r="K148" s="97">
        <f>+'Прил 3(сформированное)'!F1431</f>
        <v>0</v>
      </c>
      <c r="L148" s="97">
        <f>+'Прил 3(сформированное)'!G1431</f>
        <v>0</v>
      </c>
    </row>
    <row r="149" spans="1:12" ht="15" customHeight="1">
      <c r="A149" s="98"/>
      <c r="B149" s="30" t="s">
        <v>474</v>
      </c>
      <c r="C149" s="41"/>
      <c r="D149" s="54"/>
      <c r="E149" s="76"/>
      <c r="F149" s="76"/>
      <c r="G149" s="77">
        <f t="shared" si="15"/>
        <v>0</v>
      </c>
      <c r="H149" s="75">
        <f t="shared" si="14"/>
        <v>0</v>
      </c>
      <c r="I149" s="97">
        <f>+'Прил 3(сформированное)'!D1432</f>
        <v>0</v>
      </c>
      <c r="J149" s="97">
        <f>+'Прил 3(сформированное)'!E1432</f>
        <v>0</v>
      </c>
      <c r="K149" s="97">
        <f>+'Прил 3(сформированное)'!F1432</f>
        <v>0</v>
      </c>
      <c r="L149" s="97">
        <f>+'Прил 3(сформированное)'!G1432</f>
        <v>0</v>
      </c>
    </row>
    <row r="150" spans="1:12" ht="15" customHeight="1">
      <c r="A150" s="99"/>
      <c r="B150" s="30" t="s">
        <v>475</v>
      </c>
      <c r="C150" s="41"/>
      <c r="D150" s="54"/>
      <c r="E150" s="76"/>
      <c r="F150" s="76"/>
      <c r="G150" s="77">
        <f t="shared" si="15"/>
        <v>0</v>
      </c>
      <c r="H150" s="75">
        <f t="shared" si="14"/>
        <v>0</v>
      </c>
      <c r="I150" s="97">
        <f>+'Прил 3(сформированное)'!D1433</f>
        <v>0</v>
      </c>
      <c r="J150" s="97">
        <f>+'Прил 3(сформированное)'!E1433</f>
        <v>0</v>
      </c>
      <c r="K150" s="97">
        <f>+'Прил 3(сформированное)'!F1433</f>
        <v>0</v>
      </c>
      <c r="L150" s="97">
        <f>+'Прил 3(сформированное)'!G1433</f>
        <v>0</v>
      </c>
    </row>
    <row r="151" spans="1:12" ht="18.75" customHeight="1">
      <c r="A151" s="41"/>
      <c r="B151" s="214" t="s">
        <v>486</v>
      </c>
      <c r="C151" s="214"/>
      <c r="D151" s="214"/>
      <c r="E151" s="214"/>
      <c r="F151" s="214"/>
      <c r="G151" s="214"/>
      <c r="H151" s="214"/>
      <c r="I151" s="214"/>
      <c r="J151" s="214"/>
      <c r="K151" s="214"/>
      <c r="L151" s="214"/>
    </row>
    <row r="152" spans="1:13" ht="33" customHeight="1">
      <c r="A152" s="100" t="str">
        <f>+'Прил 3(сформированное)'!A1697</f>
        <v>3.11</v>
      </c>
      <c r="B152" s="101" t="str">
        <f>+'Прил 3(сформированное)'!B1697</f>
        <v>Строительство универсального спортивного зала с искусственным льдом и трибунами для зрителей</v>
      </c>
      <c r="C152" s="55" t="s">
        <v>487</v>
      </c>
      <c r="D152" s="102" t="e">
        <f>+#REF!</f>
        <v>#REF!</v>
      </c>
      <c r="E152" s="70">
        <v>81509.1</v>
      </c>
      <c r="F152" s="70"/>
      <c r="G152" s="74"/>
      <c r="H152" s="75">
        <f aca="true" t="shared" si="16" ref="H152:H201">I152+J152+K152+L152</f>
        <v>231449.8</v>
      </c>
      <c r="I152" s="75">
        <f>SUM(I153:I161)</f>
        <v>68016.7</v>
      </c>
      <c r="J152" s="75">
        <f>SUM(J153:J161)</f>
        <v>0</v>
      </c>
      <c r="K152" s="75">
        <f>SUM(K153:K161)</f>
        <v>163433.1</v>
      </c>
      <c r="L152" s="75">
        <f>SUM(L153:L161)</f>
        <v>0</v>
      </c>
      <c r="M152" s="137"/>
    </row>
    <row r="153" spans="1:12" ht="15" customHeight="1">
      <c r="A153" s="98"/>
      <c r="B153" s="30" t="s">
        <v>467</v>
      </c>
      <c r="C153" s="54"/>
      <c r="D153" s="54"/>
      <c r="E153" s="76"/>
      <c r="F153" s="70">
        <v>81509.1</v>
      </c>
      <c r="G153" s="106">
        <v>617252.9</v>
      </c>
      <c r="H153" s="75">
        <f t="shared" si="16"/>
        <v>5647</v>
      </c>
      <c r="I153" s="97">
        <f>+'Прил 3(сформированное)'!D1698</f>
        <v>5647</v>
      </c>
      <c r="J153" s="97">
        <f>+'Прил 3(сформированное)'!E1698</f>
        <v>0</v>
      </c>
      <c r="K153" s="97">
        <f>+'Прил 3(сформированное)'!F1698</f>
        <v>0</v>
      </c>
      <c r="L153" s="97">
        <f>+'Прил 3(сформированное)'!G1698</f>
        <v>0</v>
      </c>
    </row>
    <row r="154" spans="1:12" ht="15" customHeight="1">
      <c r="A154" s="98"/>
      <c r="B154" s="30" t="s">
        <v>468</v>
      </c>
      <c r="C154" s="54"/>
      <c r="D154" s="54"/>
      <c r="E154" s="76"/>
      <c r="F154" s="76"/>
      <c r="G154" s="77">
        <f>G153-H153</f>
        <v>611605.9</v>
      </c>
      <c r="H154" s="75">
        <f t="shared" si="16"/>
        <v>32506.699999999997</v>
      </c>
      <c r="I154" s="97">
        <f>+'Прил 3(сформированное)'!D1699</f>
        <v>32326.1</v>
      </c>
      <c r="J154" s="97">
        <f>+'Прил 3(сформированное)'!E1699</f>
        <v>0</v>
      </c>
      <c r="K154" s="97">
        <f>+'Прил 3(сформированное)'!F1699</f>
        <v>180.6</v>
      </c>
      <c r="L154" s="97">
        <f>+'Прил 3(сформированное)'!G1699</f>
        <v>0</v>
      </c>
    </row>
    <row r="155" spans="1:12" ht="15" customHeight="1">
      <c r="A155" s="98"/>
      <c r="B155" s="30" t="s">
        <v>469</v>
      </c>
      <c r="C155" s="54"/>
      <c r="D155" s="54"/>
      <c r="E155" s="76"/>
      <c r="F155" s="76"/>
      <c r="G155" s="77">
        <f aca="true" t="shared" si="17" ref="G155:G161">G154-H154</f>
        <v>579099.2000000001</v>
      </c>
      <c r="H155" s="75">
        <f t="shared" si="16"/>
        <v>9800.6</v>
      </c>
      <c r="I155" s="97">
        <f>+'Прил 3(сформированное)'!D1700</f>
        <v>9280.6</v>
      </c>
      <c r="J155" s="97">
        <f>+'Прил 3(сформированное)'!E1700</f>
        <v>0</v>
      </c>
      <c r="K155" s="97">
        <f>+'Прил 3(сформированное)'!F1700</f>
        <v>520</v>
      </c>
      <c r="L155" s="97">
        <f>+'Прил 3(сформированное)'!G1700</f>
        <v>0</v>
      </c>
    </row>
    <row r="156" spans="1:12" ht="15" customHeight="1">
      <c r="A156" s="98"/>
      <c r="B156" s="30" t="s">
        <v>470</v>
      </c>
      <c r="C156" s="54"/>
      <c r="D156" s="54"/>
      <c r="E156" s="76"/>
      <c r="F156" s="76"/>
      <c r="G156" s="77">
        <f t="shared" si="17"/>
        <v>569298.6000000001</v>
      </c>
      <c r="H156" s="75">
        <f t="shared" si="16"/>
        <v>20763</v>
      </c>
      <c r="I156" s="97">
        <f>+'Прил 3(сформированное)'!D1701</f>
        <v>20763</v>
      </c>
      <c r="J156" s="97">
        <f>+'Прил 3(сформированное)'!E1701</f>
        <v>0</v>
      </c>
      <c r="K156" s="97">
        <f>+'Прил 3(сформированное)'!F1701</f>
        <v>0</v>
      </c>
      <c r="L156" s="97">
        <f>+'Прил 3(сформированное)'!G1701</f>
        <v>0</v>
      </c>
    </row>
    <row r="157" spans="1:12" ht="15" customHeight="1">
      <c r="A157" s="98"/>
      <c r="B157" s="30" t="s">
        <v>471</v>
      </c>
      <c r="C157" s="54"/>
      <c r="D157" s="54"/>
      <c r="E157" s="76"/>
      <c r="F157" s="76"/>
      <c r="G157" s="77">
        <f t="shared" si="17"/>
        <v>548535.6000000001</v>
      </c>
      <c r="H157" s="75">
        <f t="shared" si="16"/>
        <v>0</v>
      </c>
      <c r="I157" s="97">
        <f>+'Прил 3(сформированное)'!D1702</f>
        <v>0</v>
      </c>
      <c r="J157" s="97">
        <f>+'Прил 3(сформированное)'!E1702</f>
        <v>0</v>
      </c>
      <c r="K157" s="97">
        <f>+'Прил 3(сформированное)'!F1702</f>
        <v>0</v>
      </c>
      <c r="L157" s="97">
        <f>+'Прил 3(сформированное)'!G1702</f>
        <v>0</v>
      </c>
    </row>
    <row r="158" spans="1:12" ht="15" customHeight="1">
      <c r="A158" s="98"/>
      <c r="B158" s="30" t="s">
        <v>472</v>
      </c>
      <c r="C158" s="54"/>
      <c r="D158" s="54"/>
      <c r="E158" s="76"/>
      <c r="F158" s="76"/>
      <c r="G158" s="77">
        <f t="shared" si="17"/>
        <v>548535.6000000001</v>
      </c>
      <c r="H158" s="75">
        <f t="shared" si="16"/>
        <v>0</v>
      </c>
      <c r="I158" s="97">
        <f>+'Прил 3(сформированное)'!D1703</f>
        <v>0</v>
      </c>
      <c r="J158" s="97">
        <f>+'Прил 3(сформированное)'!E1703</f>
        <v>0</v>
      </c>
      <c r="K158" s="97">
        <f>+'Прил 3(сформированное)'!F1703</f>
        <v>0</v>
      </c>
      <c r="L158" s="97">
        <f>+'Прил 3(сформированное)'!G1703</f>
        <v>0</v>
      </c>
    </row>
    <row r="159" spans="1:12" ht="15" customHeight="1">
      <c r="A159" s="98"/>
      <c r="B159" s="30" t="s">
        <v>473</v>
      </c>
      <c r="C159" s="41"/>
      <c r="D159" s="54"/>
      <c r="E159" s="76"/>
      <c r="F159" s="76"/>
      <c r="G159" s="77">
        <f t="shared" si="17"/>
        <v>548535.6000000001</v>
      </c>
      <c r="H159" s="75">
        <f t="shared" si="16"/>
        <v>20560</v>
      </c>
      <c r="I159" s="97">
        <f>+'Прил 3(сформированное)'!D1704</f>
        <v>0</v>
      </c>
      <c r="J159" s="97">
        <f>+'Прил 3(сформированное)'!E1704</f>
        <v>0</v>
      </c>
      <c r="K159" s="97">
        <f>+'Прил 3(сформированное)'!F1704</f>
        <v>20560</v>
      </c>
      <c r="L159" s="97">
        <f>+'Прил 3(сформированное)'!G1704</f>
        <v>0</v>
      </c>
    </row>
    <row r="160" spans="1:12" ht="15" customHeight="1">
      <c r="A160" s="98"/>
      <c r="B160" s="30" t="s">
        <v>474</v>
      </c>
      <c r="C160" s="41"/>
      <c r="D160" s="54"/>
      <c r="E160" s="76"/>
      <c r="F160" s="76"/>
      <c r="G160" s="77">
        <f t="shared" si="17"/>
        <v>527975.6000000001</v>
      </c>
      <c r="H160" s="75">
        <f t="shared" si="16"/>
        <v>87966</v>
      </c>
      <c r="I160" s="97">
        <f>+'Прил 3(сформированное)'!D1705</f>
        <v>0</v>
      </c>
      <c r="J160" s="97">
        <f>+'Прил 3(сформированное)'!E1705</f>
        <v>0</v>
      </c>
      <c r="K160" s="97">
        <f>+'Прил 3(сформированное)'!F1705</f>
        <v>87966</v>
      </c>
      <c r="L160" s="97">
        <f>+'Прил 3(сформированное)'!G1705</f>
        <v>0</v>
      </c>
    </row>
    <row r="161" spans="1:12" ht="15" customHeight="1">
      <c r="A161" s="99"/>
      <c r="B161" s="30" t="s">
        <v>475</v>
      </c>
      <c r="C161" s="41"/>
      <c r="D161" s="54"/>
      <c r="E161" s="76"/>
      <c r="F161" s="76"/>
      <c r="G161" s="77">
        <f t="shared" si="17"/>
        <v>440009.6000000001</v>
      </c>
      <c r="H161" s="75">
        <f t="shared" si="16"/>
        <v>54206.5</v>
      </c>
      <c r="I161" s="97">
        <f>+'Прил 3(сформированное)'!D1706</f>
        <v>0</v>
      </c>
      <c r="J161" s="97">
        <f>+'Прил 3(сформированное)'!E1706</f>
        <v>0</v>
      </c>
      <c r="K161" s="97">
        <f>+'Прил 3(сформированное)'!F1706</f>
        <v>54206.5</v>
      </c>
      <c r="L161" s="97">
        <f>+'Прил 3(сформированное)'!G1706</f>
        <v>0</v>
      </c>
    </row>
    <row r="162" spans="1:12" ht="47.25" customHeight="1">
      <c r="A162" s="100" t="str">
        <f>+'Прил 3(сформированное)'!A1712</f>
        <v>3.12</v>
      </c>
      <c r="B162" s="101" t="str">
        <f>+'Прил 3(сформированное)'!B1712</f>
        <v>Строительство городского плавательного бассейна на базе незавершенного строительством спортивно-оздоровительного корпуса</v>
      </c>
      <c r="C162" s="55" t="s">
        <v>540</v>
      </c>
      <c r="D162" s="102" t="e">
        <f>+#REF!</f>
        <v>#REF!</v>
      </c>
      <c r="E162" s="70">
        <v>37966.7</v>
      </c>
      <c r="F162" s="70"/>
      <c r="G162" s="74"/>
      <c r="H162" s="75">
        <f t="shared" si="16"/>
        <v>219768.59999999998</v>
      </c>
      <c r="I162" s="75">
        <f>SUM(I163:I171)</f>
        <v>167496.3</v>
      </c>
      <c r="J162" s="75">
        <f>SUM(J163:J171)</f>
        <v>0</v>
      </c>
      <c r="K162" s="75">
        <f>SUM(K163:K171)</f>
        <v>52272.3</v>
      </c>
      <c r="L162" s="75">
        <f>SUM(L163:L171)</f>
        <v>0</v>
      </c>
    </row>
    <row r="163" spans="1:12" ht="15" customHeight="1">
      <c r="A163" s="98"/>
      <c r="B163" s="30" t="s">
        <v>467</v>
      </c>
      <c r="C163" s="54"/>
      <c r="D163" s="54"/>
      <c r="E163" s="76"/>
      <c r="F163" s="70">
        <v>37966.7</v>
      </c>
      <c r="G163" s="74">
        <v>219768.6</v>
      </c>
      <c r="H163" s="75">
        <f t="shared" si="16"/>
        <v>3498</v>
      </c>
      <c r="I163" s="97">
        <f>+'Прил 3(сформированное)'!D1713</f>
        <v>0</v>
      </c>
      <c r="J163" s="97">
        <f>+'Прил 3(сформированное)'!E1713</f>
        <v>0</v>
      </c>
      <c r="K163" s="97">
        <f>+'Прил 3(сформированное)'!F1713</f>
        <v>3498</v>
      </c>
      <c r="L163" s="97">
        <f>+'Прил 3(сформированное)'!G1713</f>
        <v>0</v>
      </c>
    </row>
    <row r="164" spans="1:12" ht="15" customHeight="1">
      <c r="A164" s="98"/>
      <c r="B164" s="30" t="s">
        <v>468</v>
      </c>
      <c r="C164" s="54"/>
      <c r="D164" s="54"/>
      <c r="E164" s="76"/>
      <c r="F164" s="76"/>
      <c r="G164" s="77">
        <f>G163-H163</f>
        <v>216270.6</v>
      </c>
      <c r="H164" s="75">
        <f t="shared" si="16"/>
        <v>35443.9</v>
      </c>
      <c r="I164" s="97">
        <f>+'Прил 3(сформированное)'!D1714</f>
        <v>35000</v>
      </c>
      <c r="J164" s="97">
        <f>+'Прил 3(сформированное)'!E1714</f>
        <v>0</v>
      </c>
      <c r="K164" s="97">
        <f>+'Прил 3(сформированное)'!F1714</f>
        <v>443.9</v>
      </c>
      <c r="L164" s="97">
        <f>+'Прил 3(сформированное)'!G1714</f>
        <v>0</v>
      </c>
    </row>
    <row r="165" spans="1:12" ht="15" customHeight="1">
      <c r="A165" s="98"/>
      <c r="B165" s="30" t="s">
        <v>469</v>
      </c>
      <c r="C165" s="54"/>
      <c r="D165" s="54"/>
      <c r="E165" s="76"/>
      <c r="F165" s="76"/>
      <c r="G165" s="77">
        <f aca="true" t="shared" si="18" ref="G165:G171">G164-H164</f>
        <v>180826.7</v>
      </c>
      <c r="H165" s="75">
        <f t="shared" si="16"/>
        <v>73413.3</v>
      </c>
      <c r="I165" s="97">
        <f>+'Прил 3(сформированное)'!D1715</f>
        <v>72323.3</v>
      </c>
      <c r="J165" s="97">
        <f>+'Прил 3(сформированное)'!E1715</f>
        <v>0</v>
      </c>
      <c r="K165" s="97">
        <f>+'Прил 3(сформированное)'!F1715</f>
        <v>1090</v>
      </c>
      <c r="L165" s="97">
        <f>+'Прил 3(сформированное)'!G1715</f>
        <v>0</v>
      </c>
    </row>
    <row r="166" spans="1:12" ht="15" customHeight="1">
      <c r="A166" s="98"/>
      <c r="B166" s="30" t="s">
        <v>470</v>
      </c>
      <c r="C166" s="54"/>
      <c r="D166" s="54"/>
      <c r="E166" s="76"/>
      <c r="F166" s="76"/>
      <c r="G166" s="77">
        <f t="shared" si="18"/>
        <v>107413.40000000001</v>
      </c>
      <c r="H166" s="75">
        <f t="shared" si="16"/>
        <v>26584</v>
      </c>
      <c r="I166" s="97">
        <f>+'Прил 3(сформированное)'!D1716</f>
        <v>20173</v>
      </c>
      <c r="J166" s="97">
        <f>+'Прил 3(сформированное)'!E1716</f>
        <v>0</v>
      </c>
      <c r="K166" s="97">
        <f>+'Прил 3(сформированное)'!F1716</f>
        <v>6411</v>
      </c>
      <c r="L166" s="97">
        <f>+'Прил 3(сформированное)'!G1716</f>
        <v>0</v>
      </c>
    </row>
    <row r="167" spans="1:12" ht="15" customHeight="1">
      <c r="A167" s="98"/>
      <c r="B167" s="30" t="s">
        <v>471</v>
      </c>
      <c r="C167" s="54"/>
      <c r="D167" s="54"/>
      <c r="E167" s="76"/>
      <c r="F167" s="76"/>
      <c r="G167" s="77">
        <f t="shared" si="18"/>
        <v>80829.40000000001</v>
      </c>
      <c r="H167" s="75">
        <f t="shared" si="16"/>
        <v>80829.4</v>
      </c>
      <c r="I167" s="97">
        <f>+'Прил 3(сформированное)'!D1717</f>
        <v>40000</v>
      </c>
      <c r="J167" s="97">
        <f>+'Прил 3(сформированное)'!E1717</f>
        <v>0</v>
      </c>
      <c r="K167" s="97">
        <f>+'Прил 3(сформированное)'!F1717</f>
        <v>40829.4</v>
      </c>
      <c r="L167" s="97">
        <f>+'Прил 3(сформированное)'!G1717</f>
        <v>0</v>
      </c>
    </row>
    <row r="168" spans="1:12" ht="15" customHeight="1">
      <c r="A168" s="98"/>
      <c r="B168" s="30" t="s">
        <v>472</v>
      </c>
      <c r="C168" s="54"/>
      <c r="D168" s="54"/>
      <c r="E168" s="76"/>
      <c r="F168" s="76"/>
      <c r="G168" s="77">
        <f t="shared" si="18"/>
        <v>0</v>
      </c>
      <c r="H168" s="75">
        <f t="shared" si="16"/>
        <v>0</v>
      </c>
      <c r="I168" s="97">
        <f>+'Прил 3(сформированное)'!D1718</f>
        <v>0</v>
      </c>
      <c r="J168" s="97">
        <f>+'Прил 3(сформированное)'!E1718</f>
        <v>0</v>
      </c>
      <c r="K168" s="97">
        <f>+'Прил 3(сформированное)'!F1718</f>
        <v>0</v>
      </c>
      <c r="L168" s="97">
        <f>+'Прил 3(сформированное)'!G1718</f>
        <v>0</v>
      </c>
    </row>
    <row r="169" spans="1:12" ht="15" customHeight="1">
      <c r="A169" s="98"/>
      <c r="B169" s="30" t="s">
        <v>473</v>
      </c>
      <c r="C169" s="41"/>
      <c r="D169" s="54"/>
      <c r="E169" s="76"/>
      <c r="F169" s="76"/>
      <c r="G169" s="77">
        <f t="shared" si="18"/>
        <v>0</v>
      </c>
      <c r="H169" s="75">
        <f t="shared" si="16"/>
        <v>0</v>
      </c>
      <c r="I169" s="97">
        <f>+'Прил 3(сформированное)'!D1719</f>
        <v>0</v>
      </c>
      <c r="J169" s="97">
        <f>+'Прил 3(сформированное)'!E1719</f>
        <v>0</v>
      </c>
      <c r="K169" s="97">
        <f>+'Прил 3(сформированное)'!F1719</f>
        <v>0</v>
      </c>
      <c r="L169" s="97">
        <f>+'Прил 3(сформированное)'!G1719</f>
        <v>0</v>
      </c>
    </row>
    <row r="170" spans="1:12" ht="15" customHeight="1">
      <c r="A170" s="98"/>
      <c r="B170" s="30" t="s">
        <v>474</v>
      </c>
      <c r="C170" s="41"/>
      <c r="D170" s="54"/>
      <c r="E170" s="76"/>
      <c r="F170" s="76"/>
      <c r="G170" s="77">
        <f t="shared" si="18"/>
        <v>0</v>
      </c>
      <c r="H170" s="75">
        <f t="shared" si="16"/>
        <v>0</v>
      </c>
      <c r="I170" s="97">
        <f>+'Прил 3(сформированное)'!D1720</f>
        <v>0</v>
      </c>
      <c r="J170" s="97">
        <f>+'Прил 3(сформированное)'!E1720</f>
        <v>0</v>
      </c>
      <c r="K170" s="97">
        <f>+'Прил 3(сформированное)'!F1720</f>
        <v>0</v>
      </c>
      <c r="L170" s="97">
        <f>+'Прил 3(сформированное)'!G1720</f>
        <v>0</v>
      </c>
    </row>
    <row r="171" spans="1:12" ht="15" customHeight="1">
      <c r="A171" s="99"/>
      <c r="B171" s="30" t="s">
        <v>475</v>
      </c>
      <c r="C171" s="41"/>
      <c r="D171" s="54"/>
      <c r="E171" s="76"/>
      <c r="F171" s="76"/>
      <c r="G171" s="77">
        <f t="shared" si="18"/>
        <v>0</v>
      </c>
      <c r="H171" s="75">
        <f t="shared" si="16"/>
        <v>0</v>
      </c>
      <c r="I171" s="97">
        <f>+'Прил 3(сформированное)'!D1721</f>
        <v>0</v>
      </c>
      <c r="J171" s="97">
        <f>+'Прил 3(сформированное)'!E1721</f>
        <v>0</v>
      </c>
      <c r="K171" s="97">
        <f>+'Прил 3(сформированное)'!F1721</f>
        <v>0</v>
      </c>
      <c r="L171" s="97">
        <f>+'Прил 3(сформированное)'!G1721</f>
        <v>0</v>
      </c>
    </row>
    <row r="172" spans="1:12" ht="33.75" customHeight="1">
      <c r="A172" s="100" t="str">
        <f>+'Прил 3(сформированное)'!A1727</f>
        <v>3.13</v>
      </c>
      <c r="B172" s="101" t="str">
        <f>+'Прил 3(сформированное)'!B1727</f>
        <v>Строительство бытовых помещений искусственного футбольного поля</v>
      </c>
      <c r="C172" s="55" t="s">
        <v>541</v>
      </c>
      <c r="D172" s="102" t="e">
        <f>+#REF!</f>
        <v>#REF!</v>
      </c>
      <c r="E172" s="70">
        <v>3204.5</v>
      </c>
      <c r="F172" s="70"/>
      <c r="G172" s="74"/>
      <c r="H172" s="75">
        <f t="shared" si="16"/>
        <v>5011.7</v>
      </c>
      <c r="I172" s="75">
        <f>SUM(I173:I181)</f>
        <v>0</v>
      </c>
      <c r="J172" s="75">
        <f>SUM(J173:J181)</f>
        <v>0</v>
      </c>
      <c r="K172" s="75">
        <f>SUM(K173:K181)</f>
        <v>5011.7</v>
      </c>
      <c r="L172" s="75">
        <f>SUM(L173:L181)</f>
        <v>0</v>
      </c>
    </row>
    <row r="173" spans="1:12" ht="15" customHeight="1">
      <c r="A173" s="98"/>
      <c r="B173" s="30" t="s">
        <v>467</v>
      </c>
      <c r="C173" s="54"/>
      <c r="D173" s="54"/>
      <c r="E173" s="76"/>
      <c r="F173" s="70">
        <v>3204.5</v>
      </c>
      <c r="G173" s="74">
        <v>5011.7</v>
      </c>
      <c r="H173" s="75">
        <f t="shared" si="16"/>
        <v>0</v>
      </c>
      <c r="I173" s="97">
        <f>+'Прил 3(сформированное)'!D1728</f>
        <v>0</v>
      </c>
      <c r="J173" s="97">
        <f>+'Прил 3(сформированное)'!E1728</f>
        <v>0</v>
      </c>
      <c r="K173" s="97">
        <f>+'Прил 3(сформированное)'!F1728</f>
        <v>0</v>
      </c>
      <c r="L173" s="97">
        <f>+'Прил 3(сформированное)'!G1728</f>
        <v>0</v>
      </c>
    </row>
    <row r="174" spans="1:12" ht="15" customHeight="1">
      <c r="A174" s="98"/>
      <c r="B174" s="30" t="s">
        <v>468</v>
      </c>
      <c r="C174" s="54"/>
      <c r="D174" s="54"/>
      <c r="E174" s="76"/>
      <c r="F174" s="76"/>
      <c r="G174" s="77">
        <f aca="true" t="shared" si="19" ref="G174:G181">G173-H173</f>
        <v>5011.7</v>
      </c>
      <c r="H174" s="75">
        <f t="shared" si="16"/>
        <v>700</v>
      </c>
      <c r="I174" s="97">
        <f>+'Прил 3(сформированное)'!D1729</f>
        <v>0</v>
      </c>
      <c r="J174" s="97">
        <f>+'Прил 3(сформированное)'!E1729</f>
        <v>0</v>
      </c>
      <c r="K174" s="97">
        <f>+'Прил 3(сформированное)'!F1729</f>
        <v>700</v>
      </c>
      <c r="L174" s="97">
        <f>+'Прил 3(сформированное)'!G1729</f>
        <v>0</v>
      </c>
    </row>
    <row r="175" spans="1:12" ht="15" customHeight="1">
      <c r="A175" s="98"/>
      <c r="B175" s="30" t="s">
        <v>469</v>
      </c>
      <c r="C175" s="54"/>
      <c r="D175" s="54"/>
      <c r="E175" s="76"/>
      <c r="F175" s="76"/>
      <c r="G175" s="77">
        <f t="shared" si="19"/>
        <v>4311.7</v>
      </c>
      <c r="H175" s="75">
        <f t="shared" si="16"/>
        <v>4311.7</v>
      </c>
      <c r="I175" s="97">
        <f>+'Прил 3(сформированное)'!D1730</f>
        <v>0</v>
      </c>
      <c r="J175" s="97">
        <f>+'Прил 3(сформированное)'!E1730</f>
        <v>0</v>
      </c>
      <c r="K175" s="97">
        <f>+'Прил 3(сформированное)'!F1730</f>
        <v>4311.7</v>
      </c>
      <c r="L175" s="97">
        <f>+'Прил 3(сформированное)'!G1730</f>
        <v>0</v>
      </c>
    </row>
    <row r="176" spans="1:12" ht="15" customHeight="1">
      <c r="A176" s="98"/>
      <c r="B176" s="30" t="s">
        <v>470</v>
      </c>
      <c r="C176" s="54"/>
      <c r="D176" s="54"/>
      <c r="E176" s="76"/>
      <c r="F176" s="76"/>
      <c r="G176" s="77">
        <f t="shared" si="19"/>
        <v>0</v>
      </c>
      <c r="H176" s="75">
        <f t="shared" si="16"/>
        <v>0</v>
      </c>
      <c r="I176" s="97">
        <f>+'Прил 3(сформированное)'!D1731</f>
        <v>0</v>
      </c>
      <c r="J176" s="97">
        <f>+'Прил 3(сформированное)'!E1731</f>
        <v>0</v>
      </c>
      <c r="K176" s="97">
        <f>+'Прил 3(сформированное)'!F1731</f>
        <v>0</v>
      </c>
      <c r="L176" s="97">
        <f>+'Прил 3(сформированное)'!G1731</f>
        <v>0</v>
      </c>
    </row>
    <row r="177" spans="1:12" ht="15" customHeight="1">
      <c r="A177" s="98"/>
      <c r="B177" s="30" t="s">
        <v>471</v>
      </c>
      <c r="C177" s="54"/>
      <c r="D177" s="54"/>
      <c r="E177" s="76"/>
      <c r="F177" s="76"/>
      <c r="G177" s="77">
        <f t="shared" si="19"/>
        <v>0</v>
      </c>
      <c r="H177" s="75">
        <f t="shared" si="16"/>
        <v>0</v>
      </c>
      <c r="I177" s="97">
        <f>+'Прил 3(сформированное)'!D1732</f>
        <v>0</v>
      </c>
      <c r="J177" s="97">
        <f>+'Прил 3(сформированное)'!E1732</f>
        <v>0</v>
      </c>
      <c r="K177" s="97">
        <f>+'Прил 3(сформированное)'!F1732</f>
        <v>0</v>
      </c>
      <c r="L177" s="97">
        <f>+'Прил 3(сформированное)'!G1732</f>
        <v>0</v>
      </c>
    </row>
    <row r="178" spans="1:12" ht="15" customHeight="1">
      <c r="A178" s="98"/>
      <c r="B178" s="30" t="s">
        <v>472</v>
      </c>
      <c r="C178" s="54"/>
      <c r="D178" s="54"/>
      <c r="E178" s="76"/>
      <c r="F178" s="76"/>
      <c r="G178" s="77">
        <f t="shared" si="19"/>
        <v>0</v>
      </c>
      <c r="H178" s="75">
        <f t="shared" si="16"/>
        <v>0</v>
      </c>
      <c r="I178" s="97">
        <f>+'Прил 3(сформированное)'!D1733</f>
        <v>0</v>
      </c>
      <c r="J178" s="97">
        <f>+'Прил 3(сформированное)'!E1733</f>
        <v>0</v>
      </c>
      <c r="K178" s="97">
        <f>+'Прил 3(сформированное)'!F1733</f>
        <v>0</v>
      </c>
      <c r="L178" s="97">
        <f>+'Прил 3(сформированное)'!G1733</f>
        <v>0</v>
      </c>
    </row>
    <row r="179" spans="1:12" ht="15" customHeight="1">
      <c r="A179" s="98"/>
      <c r="B179" s="30" t="s">
        <v>473</v>
      </c>
      <c r="C179" s="41"/>
      <c r="D179" s="54"/>
      <c r="E179" s="76"/>
      <c r="F179" s="76"/>
      <c r="G179" s="77">
        <f t="shared" si="19"/>
        <v>0</v>
      </c>
      <c r="H179" s="75">
        <f t="shared" si="16"/>
        <v>0</v>
      </c>
      <c r="I179" s="97">
        <f>+'Прил 3(сформированное)'!D1734</f>
        <v>0</v>
      </c>
      <c r="J179" s="97">
        <f>+'Прил 3(сформированное)'!E1734</f>
        <v>0</v>
      </c>
      <c r="K179" s="97">
        <f>+'Прил 3(сформированное)'!F1734</f>
        <v>0</v>
      </c>
      <c r="L179" s="97">
        <f>+'Прил 3(сформированное)'!G1734</f>
        <v>0</v>
      </c>
    </row>
    <row r="180" spans="1:12" ht="15" customHeight="1">
      <c r="A180" s="98"/>
      <c r="B180" s="30" t="s">
        <v>474</v>
      </c>
      <c r="C180" s="41"/>
      <c r="D180" s="54"/>
      <c r="E180" s="76"/>
      <c r="F180" s="76"/>
      <c r="G180" s="77">
        <f t="shared" si="19"/>
        <v>0</v>
      </c>
      <c r="H180" s="75">
        <f t="shared" si="16"/>
        <v>0</v>
      </c>
      <c r="I180" s="97">
        <f>+'Прил 3(сформированное)'!D1735</f>
        <v>0</v>
      </c>
      <c r="J180" s="97">
        <f>+'Прил 3(сформированное)'!E1735</f>
        <v>0</v>
      </c>
      <c r="K180" s="97">
        <f>+'Прил 3(сформированное)'!F1735</f>
        <v>0</v>
      </c>
      <c r="L180" s="97">
        <f>+'Прил 3(сформированное)'!G1735</f>
        <v>0</v>
      </c>
    </row>
    <row r="181" spans="1:12" ht="15" customHeight="1">
      <c r="A181" s="99"/>
      <c r="B181" s="30" t="s">
        <v>475</v>
      </c>
      <c r="C181" s="41"/>
      <c r="D181" s="54"/>
      <c r="E181" s="76"/>
      <c r="F181" s="76"/>
      <c r="G181" s="77">
        <f t="shared" si="19"/>
        <v>0</v>
      </c>
      <c r="H181" s="75">
        <f t="shared" si="16"/>
        <v>0</v>
      </c>
      <c r="I181" s="97">
        <f>+'Прил 3(сформированное)'!D1736</f>
        <v>0</v>
      </c>
      <c r="J181" s="97">
        <f>+'Прил 3(сформированное)'!E1736</f>
        <v>0</v>
      </c>
      <c r="K181" s="97">
        <f>+'Прил 3(сформированное)'!F1736</f>
        <v>0</v>
      </c>
      <c r="L181" s="97">
        <f>+'Прил 3(сформированное)'!G1736</f>
        <v>0</v>
      </c>
    </row>
    <row r="182" spans="1:12" ht="33" customHeight="1">
      <c r="A182" s="100" t="str">
        <f>+'Прил 3(сформированное)'!A1742</f>
        <v>3.14</v>
      </c>
      <c r="B182" s="101" t="str">
        <f>+'Прил 3(сформированное)'!B1742</f>
        <v>Строительство учебно-тренировочной пожарной вышки</v>
      </c>
      <c r="C182" s="55" t="s">
        <v>488</v>
      </c>
      <c r="D182" s="102" t="e">
        <f>+#REF!</f>
        <v>#REF!</v>
      </c>
      <c r="E182" s="70">
        <v>1048.7</v>
      </c>
      <c r="F182" s="70"/>
      <c r="G182" s="74"/>
      <c r="H182" s="75">
        <f t="shared" si="16"/>
        <v>3662.6</v>
      </c>
      <c r="I182" s="75">
        <f>SUM(I183:I191)</f>
        <v>0</v>
      </c>
      <c r="J182" s="75">
        <f>SUM(J183:J191)</f>
        <v>0</v>
      </c>
      <c r="K182" s="75">
        <f>SUM(K183:K191)</f>
        <v>3662.6</v>
      </c>
      <c r="L182" s="75">
        <f>SUM(L183:L191)</f>
        <v>0</v>
      </c>
    </row>
    <row r="183" spans="1:12" ht="15" customHeight="1">
      <c r="A183" s="98"/>
      <c r="B183" s="30" t="s">
        <v>467</v>
      </c>
      <c r="C183" s="54"/>
      <c r="D183" s="54"/>
      <c r="E183" s="76"/>
      <c r="F183" s="70">
        <v>1048.7</v>
      </c>
      <c r="G183" s="74">
        <v>3662.6</v>
      </c>
      <c r="H183" s="75">
        <f t="shared" si="16"/>
        <v>0</v>
      </c>
      <c r="I183" s="97">
        <f>+'Прил 3(сформированное)'!D1743</f>
        <v>0</v>
      </c>
      <c r="J183" s="97">
        <f>+'Прил 3(сформированное)'!E1743</f>
        <v>0</v>
      </c>
      <c r="K183" s="97">
        <f>+'Прил 3(сформированное)'!F1743</f>
        <v>0</v>
      </c>
      <c r="L183" s="97">
        <f>+'Прил 3(сформированное)'!G1743</f>
        <v>0</v>
      </c>
    </row>
    <row r="184" spans="1:12" ht="15" customHeight="1">
      <c r="A184" s="98"/>
      <c r="B184" s="30" t="s">
        <v>468</v>
      </c>
      <c r="C184" s="54"/>
      <c r="D184" s="54"/>
      <c r="E184" s="76"/>
      <c r="F184" s="70"/>
      <c r="G184" s="77">
        <f aca="true" t="shared" si="20" ref="G184:G191">G183-H183</f>
        <v>3662.6</v>
      </c>
      <c r="H184" s="75">
        <f t="shared" si="16"/>
        <v>310</v>
      </c>
      <c r="I184" s="97">
        <f>+'Прил 3(сформированное)'!D1744</f>
        <v>0</v>
      </c>
      <c r="J184" s="97">
        <f>+'Прил 3(сформированное)'!E1744</f>
        <v>0</v>
      </c>
      <c r="K184" s="97">
        <f>+'Прил 3(сформированное)'!F1744</f>
        <v>310</v>
      </c>
      <c r="L184" s="97">
        <f>+'Прил 3(сформированное)'!G1744</f>
        <v>0</v>
      </c>
    </row>
    <row r="185" spans="1:12" ht="15" customHeight="1">
      <c r="A185" s="98"/>
      <c r="B185" s="30" t="s">
        <v>469</v>
      </c>
      <c r="C185" s="54"/>
      <c r="D185" s="54"/>
      <c r="E185" s="76"/>
      <c r="F185" s="76"/>
      <c r="G185" s="77">
        <f t="shared" si="20"/>
        <v>3352.6</v>
      </c>
      <c r="H185" s="75">
        <f t="shared" si="16"/>
        <v>3352.6</v>
      </c>
      <c r="I185" s="97">
        <f>+'Прил 3(сформированное)'!D1745</f>
        <v>0</v>
      </c>
      <c r="J185" s="97">
        <f>+'Прил 3(сформированное)'!E1745</f>
        <v>0</v>
      </c>
      <c r="K185" s="97">
        <f>+'Прил 3(сформированное)'!F1745</f>
        <v>3352.6</v>
      </c>
      <c r="L185" s="97">
        <f>+'Прил 3(сформированное)'!G1745</f>
        <v>0</v>
      </c>
    </row>
    <row r="186" spans="1:12" ht="15" customHeight="1">
      <c r="A186" s="98"/>
      <c r="B186" s="30" t="s">
        <v>470</v>
      </c>
      <c r="C186" s="54"/>
      <c r="D186" s="54"/>
      <c r="E186" s="76"/>
      <c r="F186" s="76"/>
      <c r="G186" s="77">
        <f t="shared" si="20"/>
        <v>0</v>
      </c>
      <c r="H186" s="75">
        <f t="shared" si="16"/>
        <v>0</v>
      </c>
      <c r="I186" s="97">
        <f>+'Прил 3(сформированное)'!D1746</f>
        <v>0</v>
      </c>
      <c r="J186" s="97">
        <f>+'Прил 3(сформированное)'!E1746</f>
        <v>0</v>
      </c>
      <c r="K186" s="97">
        <f>+'Прил 3(сформированное)'!F1746</f>
        <v>0</v>
      </c>
      <c r="L186" s="97">
        <f>+'Прил 3(сформированное)'!G1746</f>
        <v>0</v>
      </c>
    </row>
    <row r="187" spans="1:12" ht="15" customHeight="1">
      <c r="A187" s="98"/>
      <c r="B187" s="30" t="s">
        <v>471</v>
      </c>
      <c r="C187" s="54"/>
      <c r="D187" s="54"/>
      <c r="E187" s="76"/>
      <c r="F187" s="76"/>
      <c r="G187" s="77">
        <f t="shared" si="20"/>
        <v>0</v>
      </c>
      <c r="H187" s="75">
        <f t="shared" si="16"/>
        <v>0</v>
      </c>
      <c r="I187" s="97">
        <f>+'Прил 3(сформированное)'!D1747</f>
        <v>0</v>
      </c>
      <c r="J187" s="97">
        <f>+'Прил 3(сформированное)'!E1747</f>
        <v>0</v>
      </c>
      <c r="K187" s="97">
        <f>+'Прил 3(сформированное)'!F1747</f>
        <v>0</v>
      </c>
      <c r="L187" s="97">
        <f>+'Прил 3(сформированное)'!G1747</f>
        <v>0</v>
      </c>
    </row>
    <row r="188" spans="1:12" ht="15" customHeight="1">
      <c r="A188" s="98"/>
      <c r="B188" s="30" t="s">
        <v>472</v>
      </c>
      <c r="C188" s="54"/>
      <c r="D188" s="54"/>
      <c r="E188" s="76"/>
      <c r="F188" s="76"/>
      <c r="G188" s="77">
        <f t="shared" si="20"/>
        <v>0</v>
      </c>
      <c r="H188" s="75">
        <f t="shared" si="16"/>
        <v>0</v>
      </c>
      <c r="I188" s="97">
        <f>+'Прил 3(сформированное)'!D1748</f>
        <v>0</v>
      </c>
      <c r="J188" s="97">
        <f>+'Прил 3(сформированное)'!E1748</f>
        <v>0</v>
      </c>
      <c r="K188" s="97">
        <f>+'Прил 3(сформированное)'!F1748</f>
        <v>0</v>
      </c>
      <c r="L188" s="97">
        <f>+'Прил 3(сформированное)'!G1748</f>
        <v>0</v>
      </c>
    </row>
    <row r="189" spans="1:12" ht="15" customHeight="1">
      <c r="A189" s="98"/>
      <c r="B189" s="30" t="s">
        <v>473</v>
      </c>
      <c r="C189" s="41"/>
      <c r="D189" s="54"/>
      <c r="E189" s="76"/>
      <c r="F189" s="76"/>
      <c r="G189" s="77">
        <f t="shared" si="20"/>
        <v>0</v>
      </c>
      <c r="H189" s="75">
        <f t="shared" si="16"/>
        <v>0</v>
      </c>
      <c r="I189" s="97">
        <f>+'Прил 3(сформированное)'!D1749</f>
        <v>0</v>
      </c>
      <c r="J189" s="97">
        <f>+'Прил 3(сформированное)'!E1749</f>
        <v>0</v>
      </c>
      <c r="K189" s="97">
        <f>+'Прил 3(сформированное)'!F1749</f>
        <v>0</v>
      </c>
      <c r="L189" s="97">
        <f>+'Прил 3(сформированное)'!G1749</f>
        <v>0</v>
      </c>
    </row>
    <row r="190" spans="1:12" ht="15" customHeight="1">
      <c r="A190" s="98"/>
      <c r="B190" s="30" t="s">
        <v>474</v>
      </c>
      <c r="C190" s="41"/>
      <c r="D190" s="54"/>
      <c r="E190" s="76"/>
      <c r="F190" s="76"/>
      <c r="G190" s="77">
        <f t="shared" si="20"/>
        <v>0</v>
      </c>
      <c r="H190" s="75">
        <f t="shared" si="16"/>
        <v>0</v>
      </c>
      <c r="I190" s="97">
        <f>+'Прил 3(сформированное)'!D1750</f>
        <v>0</v>
      </c>
      <c r="J190" s="97">
        <f>+'Прил 3(сформированное)'!E1750</f>
        <v>0</v>
      </c>
      <c r="K190" s="97">
        <f>+'Прил 3(сформированное)'!F1750</f>
        <v>0</v>
      </c>
      <c r="L190" s="97">
        <f>+'Прил 3(сформированное)'!G1750</f>
        <v>0</v>
      </c>
    </row>
    <row r="191" spans="1:12" ht="15" customHeight="1">
      <c r="A191" s="99"/>
      <c r="B191" s="30" t="s">
        <v>475</v>
      </c>
      <c r="C191" s="41"/>
      <c r="D191" s="54"/>
      <c r="E191" s="76"/>
      <c r="F191" s="76"/>
      <c r="G191" s="77">
        <f t="shared" si="20"/>
        <v>0</v>
      </c>
      <c r="H191" s="75">
        <f t="shared" si="16"/>
        <v>0</v>
      </c>
      <c r="I191" s="97">
        <f>+'Прил 3(сформированное)'!D1751</f>
        <v>0</v>
      </c>
      <c r="J191" s="97">
        <f>+'Прил 3(сформированное)'!E1751</f>
        <v>0</v>
      </c>
      <c r="K191" s="97">
        <f>+'Прил 3(сформированное)'!F1751</f>
        <v>0</v>
      </c>
      <c r="L191" s="97">
        <f>+'Прил 3(сформированное)'!G1751</f>
        <v>0</v>
      </c>
    </row>
    <row r="192" spans="1:12" ht="33" customHeight="1">
      <c r="A192" s="100" t="str">
        <f>+'Прил 3(сформированное)'!A1757</f>
        <v>3.15</v>
      </c>
      <c r="B192" s="101" t="str">
        <f>+'Прил 3(сформированное)'!B1757</f>
        <v>Реконструкция и расширение межшкольного стадиона «Труд»</v>
      </c>
      <c r="C192" s="55" t="s">
        <v>489</v>
      </c>
      <c r="D192" s="69" t="s">
        <v>490</v>
      </c>
      <c r="E192" s="70">
        <v>16240</v>
      </c>
      <c r="F192" s="70"/>
      <c r="G192" s="74"/>
      <c r="H192" s="75">
        <f t="shared" si="16"/>
        <v>9149.2</v>
      </c>
      <c r="I192" s="75">
        <f>SUM(I193:I201)</f>
        <v>8954</v>
      </c>
      <c r="J192" s="75">
        <f>SUM(J193:J201)</f>
        <v>0</v>
      </c>
      <c r="K192" s="75">
        <f>SUM(K193:K201)</f>
        <v>195.2</v>
      </c>
      <c r="L192" s="75">
        <f>SUM(L193:L201)</f>
        <v>0</v>
      </c>
    </row>
    <row r="193" spans="1:12" ht="15" customHeight="1">
      <c r="A193" s="98"/>
      <c r="B193" s="30" t="s">
        <v>467</v>
      </c>
      <c r="C193" s="54"/>
      <c r="D193" s="54"/>
      <c r="E193" s="76"/>
      <c r="F193" s="70">
        <v>2473</v>
      </c>
      <c r="G193" s="74">
        <v>9149.2</v>
      </c>
      <c r="H193" s="75">
        <f t="shared" si="16"/>
        <v>9149.2</v>
      </c>
      <c r="I193" s="97">
        <f>+'Прил 3(сформированное)'!D1758</f>
        <v>8954</v>
      </c>
      <c r="J193" s="97">
        <f>+'Прил 3(сформированное)'!E1758</f>
        <v>0</v>
      </c>
      <c r="K193" s="97">
        <f>+'Прил 3(сформированное)'!F1758</f>
        <v>195.2</v>
      </c>
      <c r="L193" s="97">
        <f>+'Прил 3(сформированное)'!G1758</f>
        <v>0</v>
      </c>
    </row>
    <row r="194" spans="1:12" ht="15" customHeight="1">
      <c r="A194" s="98"/>
      <c r="B194" s="30" t="s">
        <v>468</v>
      </c>
      <c r="C194" s="54"/>
      <c r="D194" s="54"/>
      <c r="E194" s="76"/>
      <c r="F194" s="76"/>
      <c r="G194" s="77">
        <f>G193-H193</f>
        <v>0</v>
      </c>
      <c r="H194" s="75">
        <f t="shared" si="16"/>
        <v>0</v>
      </c>
      <c r="I194" s="97">
        <f>+'Прил 3(сформированное)'!D1759</f>
        <v>0</v>
      </c>
      <c r="J194" s="97">
        <f>+'Прил 3(сформированное)'!E1759</f>
        <v>0</v>
      </c>
      <c r="K194" s="97">
        <f>+'Прил 3(сформированное)'!F1759</f>
        <v>0</v>
      </c>
      <c r="L194" s="97">
        <f>+'Прил 3(сформированное)'!G1759</f>
        <v>0</v>
      </c>
    </row>
    <row r="195" spans="1:12" ht="15" customHeight="1">
      <c r="A195" s="98"/>
      <c r="B195" s="30" t="s">
        <v>469</v>
      </c>
      <c r="C195" s="54"/>
      <c r="D195" s="54"/>
      <c r="E195" s="76"/>
      <c r="F195" s="76"/>
      <c r="G195" s="77">
        <f aca="true" t="shared" si="21" ref="G195:G201">G194-H194</f>
        <v>0</v>
      </c>
      <c r="H195" s="75">
        <f t="shared" si="16"/>
        <v>0</v>
      </c>
      <c r="I195" s="97">
        <f>+'Прил 3(сформированное)'!D1760</f>
        <v>0</v>
      </c>
      <c r="J195" s="97">
        <f>+'Прил 3(сформированное)'!E1760</f>
        <v>0</v>
      </c>
      <c r="K195" s="97">
        <f>+'Прил 3(сформированное)'!F1760</f>
        <v>0</v>
      </c>
      <c r="L195" s="97">
        <f>+'Прил 3(сформированное)'!G1760</f>
        <v>0</v>
      </c>
    </row>
    <row r="196" spans="1:12" ht="15" customHeight="1">
      <c r="A196" s="98"/>
      <c r="B196" s="30" t="s">
        <v>470</v>
      </c>
      <c r="C196" s="54"/>
      <c r="D196" s="54"/>
      <c r="E196" s="76"/>
      <c r="F196" s="76"/>
      <c r="G196" s="77">
        <f t="shared" si="21"/>
        <v>0</v>
      </c>
      <c r="H196" s="75">
        <f t="shared" si="16"/>
        <v>0</v>
      </c>
      <c r="I196" s="97">
        <f>+'Прил 3(сформированное)'!D1761</f>
        <v>0</v>
      </c>
      <c r="J196" s="97">
        <f>+'Прил 3(сформированное)'!E1761</f>
        <v>0</v>
      </c>
      <c r="K196" s="97">
        <f>+'Прил 3(сформированное)'!F1761</f>
        <v>0</v>
      </c>
      <c r="L196" s="97">
        <f>+'Прил 3(сформированное)'!G1761</f>
        <v>0</v>
      </c>
    </row>
    <row r="197" spans="1:12" ht="15" customHeight="1">
      <c r="A197" s="98"/>
      <c r="B197" s="30" t="s">
        <v>471</v>
      </c>
      <c r="C197" s="54"/>
      <c r="D197" s="54"/>
      <c r="E197" s="76"/>
      <c r="F197" s="76"/>
      <c r="G197" s="77">
        <f t="shared" si="21"/>
        <v>0</v>
      </c>
      <c r="H197" s="75">
        <f t="shared" si="16"/>
        <v>0</v>
      </c>
      <c r="I197" s="97">
        <f>+'Прил 3(сформированное)'!D1762</f>
        <v>0</v>
      </c>
      <c r="J197" s="97">
        <f>+'Прил 3(сформированное)'!E1762</f>
        <v>0</v>
      </c>
      <c r="K197" s="97">
        <f>+'Прил 3(сформированное)'!F1762</f>
        <v>0</v>
      </c>
      <c r="L197" s="97">
        <f>+'Прил 3(сформированное)'!G1762</f>
        <v>0</v>
      </c>
    </row>
    <row r="198" spans="1:12" ht="15" customHeight="1">
      <c r="A198" s="98"/>
      <c r="B198" s="30" t="s">
        <v>472</v>
      </c>
      <c r="C198" s="54"/>
      <c r="D198" s="54"/>
      <c r="E198" s="76"/>
      <c r="F198" s="76"/>
      <c r="G198" s="77">
        <f t="shared" si="21"/>
        <v>0</v>
      </c>
      <c r="H198" s="75">
        <f t="shared" si="16"/>
        <v>0</v>
      </c>
      <c r="I198" s="97">
        <f>+'Прил 3(сформированное)'!D1763</f>
        <v>0</v>
      </c>
      <c r="J198" s="97">
        <f>+'Прил 3(сформированное)'!E1763</f>
        <v>0</v>
      </c>
      <c r="K198" s="97">
        <f>+'Прил 3(сформированное)'!F1763</f>
        <v>0</v>
      </c>
      <c r="L198" s="97">
        <f>+'Прил 3(сформированное)'!G1763</f>
        <v>0</v>
      </c>
    </row>
    <row r="199" spans="1:12" ht="15" customHeight="1">
      <c r="A199" s="98"/>
      <c r="B199" s="30" t="s">
        <v>473</v>
      </c>
      <c r="C199" s="41"/>
      <c r="D199" s="54"/>
      <c r="E199" s="76"/>
      <c r="F199" s="76"/>
      <c r="G199" s="77">
        <f t="shared" si="21"/>
        <v>0</v>
      </c>
      <c r="H199" s="75">
        <f t="shared" si="16"/>
        <v>0</v>
      </c>
      <c r="I199" s="97">
        <f>+'Прил 3(сформированное)'!D1764</f>
        <v>0</v>
      </c>
      <c r="J199" s="97">
        <f>+'Прил 3(сформированное)'!E1764</f>
        <v>0</v>
      </c>
      <c r="K199" s="97">
        <f>+'Прил 3(сформированное)'!F1764</f>
        <v>0</v>
      </c>
      <c r="L199" s="97">
        <f>+'Прил 3(сформированное)'!G1764</f>
        <v>0</v>
      </c>
    </row>
    <row r="200" spans="1:12" ht="15" customHeight="1">
      <c r="A200" s="98"/>
      <c r="B200" s="30" t="s">
        <v>474</v>
      </c>
      <c r="C200" s="41"/>
      <c r="D200" s="54"/>
      <c r="E200" s="76"/>
      <c r="F200" s="76"/>
      <c r="G200" s="77">
        <f t="shared" si="21"/>
        <v>0</v>
      </c>
      <c r="H200" s="75">
        <f t="shared" si="16"/>
        <v>0</v>
      </c>
      <c r="I200" s="97">
        <f>+'Прил 3(сформированное)'!D1765</f>
        <v>0</v>
      </c>
      <c r="J200" s="97">
        <f>+'Прил 3(сформированное)'!E1765</f>
        <v>0</v>
      </c>
      <c r="K200" s="97">
        <f>+'Прил 3(сформированное)'!F1765</f>
        <v>0</v>
      </c>
      <c r="L200" s="97">
        <f>+'Прил 3(сформированное)'!G1765</f>
        <v>0</v>
      </c>
    </row>
    <row r="201" spans="1:12" ht="15" customHeight="1">
      <c r="A201" s="99"/>
      <c r="B201" s="30" t="s">
        <v>475</v>
      </c>
      <c r="C201" s="41"/>
      <c r="D201" s="54"/>
      <c r="E201" s="76"/>
      <c r="F201" s="76"/>
      <c r="G201" s="77">
        <f t="shared" si="21"/>
        <v>0</v>
      </c>
      <c r="H201" s="75">
        <f t="shared" si="16"/>
        <v>0</v>
      </c>
      <c r="I201" s="97">
        <f>+'Прил 3(сформированное)'!D1766</f>
        <v>0</v>
      </c>
      <c r="J201" s="97">
        <f>+'Прил 3(сформированное)'!E1766</f>
        <v>0</v>
      </c>
      <c r="K201" s="97">
        <f>+'Прил 3(сформированное)'!F1766</f>
        <v>0</v>
      </c>
      <c r="L201" s="97">
        <f>+'Прил 3(сформированное)'!G1766</f>
        <v>0</v>
      </c>
    </row>
    <row r="202" spans="1:13" ht="51" customHeight="1">
      <c r="A202" s="100" t="str">
        <f>+'Прил 3(сформированное)'!A1772</f>
        <v>3.15-1</v>
      </c>
      <c r="B202" s="101" t="str">
        <f>+'Прил 3(сформированное)'!B1772</f>
        <v>Реконструкция жилищно-эксплуатационной конторы №6 и создание на её базе спортивного комплекса</v>
      </c>
      <c r="C202" s="112" t="s">
        <v>542</v>
      </c>
      <c r="D202" s="113" t="e">
        <f>+#REF!</f>
        <v>#REF!</v>
      </c>
      <c r="E202" s="107">
        <v>6352.285714285715</v>
      </c>
      <c r="F202" s="107"/>
      <c r="G202" s="108"/>
      <c r="H202" s="114">
        <f aca="true" t="shared" si="22" ref="H202:H211">I202+J202+K202+L202</f>
        <v>11464.4</v>
      </c>
      <c r="I202" s="114">
        <f>SUM(I203:I211)</f>
        <v>0</v>
      </c>
      <c r="J202" s="114">
        <f>SUM(J203:J211)</f>
        <v>3415.2000000000003</v>
      </c>
      <c r="K202" s="75">
        <f>SUM(K203:K211)</f>
        <v>6899.2</v>
      </c>
      <c r="L202" s="75">
        <f>SUM(L203:L211)</f>
        <v>1150</v>
      </c>
      <c r="M202" s="137"/>
    </row>
    <row r="203" spans="1:12" ht="15" customHeight="1">
      <c r="A203" s="98"/>
      <c r="B203" s="30" t="s">
        <v>467</v>
      </c>
      <c r="C203" s="115"/>
      <c r="D203" s="115"/>
      <c r="E203" s="109"/>
      <c r="F203" s="107">
        <f>+G203/7</f>
        <v>6352.285714285715</v>
      </c>
      <c r="G203" s="108">
        <v>44466</v>
      </c>
      <c r="H203" s="114">
        <f t="shared" si="22"/>
        <v>0</v>
      </c>
      <c r="I203" s="116">
        <f>+'Прил 3(сформированное)'!D1773</f>
        <v>0</v>
      </c>
      <c r="J203" s="116">
        <f>+'Прил 3(сформированное)'!E1773</f>
        <v>0</v>
      </c>
      <c r="K203" s="97">
        <f>+'Прил 3(сформированное)'!F1773</f>
        <v>0</v>
      </c>
      <c r="L203" s="97">
        <f>+'Прил 3(сформированное)'!G1773</f>
        <v>0</v>
      </c>
    </row>
    <row r="204" spans="1:12" ht="15" customHeight="1">
      <c r="A204" s="98"/>
      <c r="B204" s="30" t="s">
        <v>468</v>
      </c>
      <c r="C204" s="115"/>
      <c r="D204" s="115"/>
      <c r="E204" s="109"/>
      <c r="F204" s="109"/>
      <c r="G204" s="117">
        <f>G203-H203</f>
        <v>44466</v>
      </c>
      <c r="H204" s="114">
        <f t="shared" si="22"/>
        <v>0</v>
      </c>
      <c r="I204" s="116">
        <f>+'Прил 3(сформированное)'!D1774</f>
        <v>0</v>
      </c>
      <c r="J204" s="116">
        <f>+'Прил 3(сформированное)'!E1774</f>
        <v>0</v>
      </c>
      <c r="K204" s="97">
        <f>+'Прил 3(сформированное)'!F1774</f>
        <v>0</v>
      </c>
      <c r="L204" s="97">
        <f>+'Прил 3(сформированное)'!G1774</f>
        <v>0</v>
      </c>
    </row>
    <row r="205" spans="1:12" ht="15" customHeight="1">
      <c r="A205" s="98"/>
      <c r="B205" s="30" t="s">
        <v>469</v>
      </c>
      <c r="C205" s="115"/>
      <c r="D205" s="115"/>
      <c r="E205" s="109"/>
      <c r="F205" s="109"/>
      <c r="G205" s="117">
        <f aca="true" t="shared" si="23" ref="G205:G211">G204-H204</f>
        <v>44466</v>
      </c>
      <c r="H205" s="114">
        <f t="shared" si="22"/>
        <v>0</v>
      </c>
      <c r="I205" s="116">
        <f>+'Прил 3(сформированное)'!D1775</f>
        <v>0</v>
      </c>
      <c r="J205" s="116">
        <f>+'Прил 3(сформированное)'!E1775</f>
        <v>0</v>
      </c>
      <c r="K205" s="97">
        <f>+'Прил 3(сформированное)'!F1775</f>
        <v>0</v>
      </c>
      <c r="L205" s="97">
        <f>+'Прил 3(сформированное)'!G1775</f>
        <v>0</v>
      </c>
    </row>
    <row r="206" spans="1:12" ht="15" customHeight="1">
      <c r="A206" s="98"/>
      <c r="B206" s="30" t="s">
        <v>470</v>
      </c>
      <c r="C206" s="115"/>
      <c r="D206" s="115"/>
      <c r="E206" s="109"/>
      <c r="F206" s="109"/>
      <c r="G206" s="117">
        <f t="shared" si="23"/>
        <v>44466</v>
      </c>
      <c r="H206" s="114">
        <f t="shared" si="22"/>
        <v>0</v>
      </c>
      <c r="I206" s="116">
        <f>+'Прил 3(сформированное)'!D1776</f>
        <v>0</v>
      </c>
      <c r="J206" s="116">
        <f>+'Прил 3(сформированное)'!E1776</f>
        <v>0</v>
      </c>
      <c r="K206" s="97">
        <f>+'Прил 3(сформированное)'!F1776</f>
        <v>0</v>
      </c>
      <c r="L206" s="97">
        <f>+'Прил 3(сформированное)'!G1776</f>
        <v>0</v>
      </c>
    </row>
    <row r="207" spans="1:12" ht="15" customHeight="1">
      <c r="A207" s="98"/>
      <c r="B207" s="30" t="s">
        <v>471</v>
      </c>
      <c r="C207" s="115"/>
      <c r="D207" s="115"/>
      <c r="E207" s="109"/>
      <c r="F207" s="109"/>
      <c r="G207" s="117">
        <f t="shared" si="23"/>
        <v>44466</v>
      </c>
      <c r="H207" s="114">
        <f t="shared" si="22"/>
        <v>0</v>
      </c>
      <c r="I207" s="116">
        <f>+'Прил 3(сформированное)'!D1777</f>
        <v>0</v>
      </c>
      <c r="J207" s="116">
        <f>+'Прил 3(сформированное)'!E1777</f>
        <v>0</v>
      </c>
      <c r="K207" s="97">
        <f>+'Прил 3(сформированное)'!F1777</f>
        <v>0</v>
      </c>
      <c r="L207" s="97">
        <f>+'Прил 3(сформированное)'!G1777</f>
        <v>0</v>
      </c>
    </row>
    <row r="208" spans="1:12" ht="15" customHeight="1">
      <c r="A208" s="98"/>
      <c r="B208" s="30" t="s">
        <v>472</v>
      </c>
      <c r="C208" s="115"/>
      <c r="D208" s="115"/>
      <c r="E208" s="109"/>
      <c r="F208" s="109"/>
      <c r="G208" s="117">
        <f t="shared" si="23"/>
        <v>44466</v>
      </c>
      <c r="H208" s="114">
        <f t="shared" si="22"/>
        <v>0</v>
      </c>
      <c r="I208" s="116">
        <f>+'Прил 3(сформированное)'!D1778</f>
        <v>0</v>
      </c>
      <c r="J208" s="116">
        <f>+'Прил 3(сформированное)'!E1778</f>
        <v>0</v>
      </c>
      <c r="K208" s="97">
        <f>+'Прил 3(сформированное)'!F1778</f>
        <v>0</v>
      </c>
      <c r="L208" s="97">
        <f>+'Прил 3(сформированное)'!G1778</f>
        <v>0</v>
      </c>
    </row>
    <row r="209" spans="1:12" ht="15" customHeight="1">
      <c r="A209" s="98"/>
      <c r="B209" s="30" t="s">
        <v>473</v>
      </c>
      <c r="C209" s="118"/>
      <c r="D209" s="115"/>
      <c r="E209" s="109"/>
      <c r="F209" s="109"/>
      <c r="G209" s="117">
        <f t="shared" si="23"/>
        <v>44466</v>
      </c>
      <c r="H209" s="114">
        <f t="shared" si="22"/>
        <v>2993.4</v>
      </c>
      <c r="I209" s="116">
        <f>+'Прил 3(сформированное)'!D1779</f>
        <v>0</v>
      </c>
      <c r="J209" s="116">
        <f>+'Прил 3(сформированное)'!E1779</f>
        <v>2993.4</v>
      </c>
      <c r="K209" s="97">
        <f>+'Прил 3(сформированное)'!F1779</f>
        <v>0</v>
      </c>
      <c r="L209" s="97">
        <f>+'Прил 3(сформированное)'!G1779</f>
        <v>0</v>
      </c>
    </row>
    <row r="210" spans="1:12" ht="15" customHeight="1">
      <c r="A210" s="98"/>
      <c r="B210" s="30" t="s">
        <v>474</v>
      </c>
      <c r="C210" s="118"/>
      <c r="D210" s="115"/>
      <c r="E210" s="109"/>
      <c r="F210" s="109"/>
      <c r="G210" s="117">
        <f t="shared" si="23"/>
        <v>41472.6</v>
      </c>
      <c r="H210" s="114">
        <f t="shared" si="22"/>
        <v>6871.8</v>
      </c>
      <c r="I210" s="116">
        <f>+'Прил 3(сформированное)'!D1780</f>
        <v>0</v>
      </c>
      <c r="J210" s="116">
        <f>+'Прил 3(сформированное)'!E1780</f>
        <v>421.8</v>
      </c>
      <c r="K210" s="97">
        <f>+'Прил 3(сформированное)'!F1780</f>
        <v>6000</v>
      </c>
      <c r="L210" s="97">
        <f>+'Прил 3(сформированное)'!G1780</f>
        <v>450</v>
      </c>
    </row>
    <row r="211" spans="1:12" ht="15" customHeight="1">
      <c r="A211" s="99"/>
      <c r="B211" s="30" t="s">
        <v>475</v>
      </c>
      <c r="C211" s="118"/>
      <c r="D211" s="115"/>
      <c r="E211" s="109"/>
      <c r="F211" s="109"/>
      <c r="G211" s="117">
        <f t="shared" si="23"/>
        <v>34600.799999999996</v>
      </c>
      <c r="H211" s="114">
        <f t="shared" si="22"/>
        <v>1599.2</v>
      </c>
      <c r="I211" s="116">
        <f>+'Прил 3(сформированное)'!D1781</f>
        <v>0</v>
      </c>
      <c r="J211" s="116">
        <f>+'Прил 3(сформированное)'!E1781</f>
        <v>0</v>
      </c>
      <c r="K211" s="97">
        <f>+'Прил 3(сформированное)'!F1781</f>
        <v>899.2</v>
      </c>
      <c r="L211" s="97">
        <f>+'Прил 3(сформированное)'!G1781</f>
        <v>700</v>
      </c>
    </row>
    <row r="212" spans="1:12" ht="18" customHeight="1">
      <c r="A212" s="41"/>
      <c r="B212" s="213" t="s">
        <v>491</v>
      </c>
      <c r="C212" s="213"/>
      <c r="D212" s="213"/>
      <c r="E212" s="213"/>
      <c r="F212" s="213"/>
      <c r="G212" s="213"/>
      <c r="H212" s="213"/>
      <c r="I212" s="213"/>
      <c r="J212" s="213"/>
      <c r="K212" s="213"/>
      <c r="L212" s="213"/>
    </row>
    <row r="213" spans="1:12" ht="66" customHeight="1">
      <c r="A213" s="110" t="s">
        <v>531</v>
      </c>
      <c r="B213" s="51" t="s">
        <v>492</v>
      </c>
      <c r="C213" s="55" t="s">
        <v>543</v>
      </c>
      <c r="D213" s="69">
        <v>2010</v>
      </c>
      <c r="E213" s="70">
        <v>1621.6</v>
      </c>
      <c r="F213" s="70"/>
      <c r="G213" s="74"/>
      <c r="H213" s="75">
        <f aca="true" t="shared" si="24" ref="H213:H222">I213+J213+K213+L213</f>
        <v>5052.8</v>
      </c>
      <c r="I213" s="75">
        <f>SUM(I214:I222)</f>
        <v>0</v>
      </c>
      <c r="J213" s="75">
        <f>SUM(J214:J222)</f>
        <v>0</v>
      </c>
      <c r="K213" s="75">
        <f>SUM(K214:K222)</f>
        <v>5052.8</v>
      </c>
      <c r="L213" s="75">
        <f>SUM(L214:L222)</f>
        <v>0</v>
      </c>
    </row>
    <row r="214" spans="1:12" ht="15" customHeight="1">
      <c r="A214" s="98"/>
      <c r="B214" s="30" t="s">
        <v>467</v>
      </c>
      <c r="C214" s="54"/>
      <c r="D214" s="54"/>
      <c r="E214" s="76"/>
      <c r="F214" s="70">
        <v>1621.6</v>
      </c>
      <c r="G214" s="105">
        <v>5052.8</v>
      </c>
      <c r="H214" s="75">
        <f t="shared" si="24"/>
        <v>0</v>
      </c>
      <c r="I214" s="70">
        <v>0</v>
      </c>
      <c r="J214" s="70">
        <v>0</v>
      </c>
      <c r="K214" s="70">
        <v>0</v>
      </c>
      <c r="L214" s="70">
        <v>0</v>
      </c>
    </row>
    <row r="215" spans="1:12" ht="15" customHeight="1">
      <c r="A215" s="98"/>
      <c r="B215" s="30" t="s">
        <v>468</v>
      </c>
      <c r="C215" s="54"/>
      <c r="D215" s="54"/>
      <c r="E215" s="76"/>
      <c r="F215" s="76"/>
      <c r="G215" s="77">
        <f aca="true" t="shared" si="25" ref="G215:G222">G214-H214</f>
        <v>5052.8</v>
      </c>
      <c r="H215" s="75">
        <f t="shared" si="24"/>
        <v>0</v>
      </c>
      <c r="I215" s="70">
        <v>0</v>
      </c>
      <c r="J215" s="70">
        <v>0</v>
      </c>
      <c r="K215" s="70">
        <v>0</v>
      </c>
      <c r="L215" s="70">
        <v>0</v>
      </c>
    </row>
    <row r="216" spans="1:12" ht="15" customHeight="1">
      <c r="A216" s="98"/>
      <c r="B216" s="30" t="s">
        <v>469</v>
      </c>
      <c r="C216" s="54"/>
      <c r="D216" s="54"/>
      <c r="E216" s="76"/>
      <c r="F216" s="76"/>
      <c r="G216" s="77">
        <f t="shared" si="25"/>
        <v>5052.8</v>
      </c>
      <c r="H216" s="75">
        <f t="shared" si="24"/>
        <v>0</v>
      </c>
      <c r="I216" s="70">
        <v>0</v>
      </c>
      <c r="J216" s="70">
        <v>0</v>
      </c>
      <c r="K216" s="70">
        <v>0</v>
      </c>
      <c r="L216" s="70">
        <v>0</v>
      </c>
    </row>
    <row r="217" spans="1:12" ht="15" customHeight="1">
      <c r="A217" s="98"/>
      <c r="B217" s="30" t="s">
        <v>470</v>
      </c>
      <c r="C217" s="54"/>
      <c r="D217" s="54"/>
      <c r="E217" s="76"/>
      <c r="F217" s="76"/>
      <c r="G217" s="77">
        <f t="shared" si="25"/>
        <v>5052.8</v>
      </c>
      <c r="H217" s="75">
        <f t="shared" si="24"/>
        <v>5052.8</v>
      </c>
      <c r="I217" s="70">
        <v>0</v>
      </c>
      <c r="J217" s="70">
        <v>0</v>
      </c>
      <c r="K217" s="70">
        <v>5052.8</v>
      </c>
      <c r="L217" s="70">
        <v>0</v>
      </c>
    </row>
    <row r="218" spans="1:12" ht="15" customHeight="1">
      <c r="A218" s="98"/>
      <c r="B218" s="30" t="s">
        <v>471</v>
      </c>
      <c r="C218" s="54"/>
      <c r="D218" s="54"/>
      <c r="E218" s="76"/>
      <c r="F218" s="76"/>
      <c r="G218" s="77">
        <f t="shared" si="25"/>
        <v>0</v>
      </c>
      <c r="H218" s="75">
        <f t="shared" si="24"/>
        <v>0</v>
      </c>
      <c r="I218" s="70">
        <v>0</v>
      </c>
      <c r="J218" s="70">
        <v>0</v>
      </c>
      <c r="K218" s="70">
        <v>0</v>
      </c>
      <c r="L218" s="70">
        <v>0</v>
      </c>
    </row>
    <row r="219" spans="1:12" ht="15" customHeight="1">
      <c r="A219" s="98"/>
      <c r="B219" s="30" t="s">
        <v>472</v>
      </c>
      <c r="C219" s="54"/>
      <c r="D219" s="54"/>
      <c r="E219" s="76"/>
      <c r="F219" s="76"/>
      <c r="G219" s="77">
        <f t="shared" si="25"/>
        <v>0</v>
      </c>
      <c r="H219" s="75">
        <f t="shared" si="24"/>
        <v>0</v>
      </c>
      <c r="I219" s="70">
        <v>0</v>
      </c>
      <c r="J219" s="70">
        <v>0</v>
      </c>
      <c r="K219" s="70">
        <v>0</v>
      </c>
      <c r="L219" s="70">
        <v>0</v>
      </c>
    </row>
    <row r="220" spans="1:12" ht="15" customHeight="1">
      <c r="A220" s="98"/>
      <c r="B220" s="30" t="s">
        <v>473</v>
      </c>
      <c r="C220" s="41"/>
      <c r="D220" s="54"/>
      <c r="E220" s="76"/>
      <c r="F220" s="76"/>
      <c r="G220" s="77">
        <f t="shared" si="25"/>
        <v>0</v>
      </c>
      <c r="H220" s="75">
        <f t="shared" si="24"/>
        <v>0</v>
      </c>
      <c r="I220" s="70">
        <v>0</v>
      </c>
      <c r="J220" s="70">
        <v>0</v>
      </c>
      <c r="K220" s="70">
        <v>0</v>
      </c>
      <c r="L220" s="70">
        <v>0</v>
      </c>
    </row>
    <row r="221" spans="1:12" ht="15" customHeight="1">
      <c r="A221" s="98"/>
      <c r="B221" s="30" t="s">
        <v>474</v>
      </c>
      <c r="C221" s="41"/>
      <c r="D221" s="54"/>
      <c r="E221" s="76"/>
      <c r="F221" s="76"/>
      <c r="G221" s="77">
        <f t="shared" si="25"/>
        <v>0</v>
      </c>
      <c r="H221" s="75">
        <f t="shared" si="24"/>
        <v>0</v>
      </c>
      <c r="I221" s="70">
        <v>0</v>
      </c>
      <c r="J221" s="70">
        <v>0</v>
      </c>
      <c r="K221" s="70">
        <v>0</v>
      </c>
      <c r="L221" s="70">
        <v>0</v>
      </c>
    </row>
    <row r="222" spans="1:12" ht="15" customHeight="1">
      <c r="A222" s="99"/>
      <c r="B222" s="30" t="s">
        <v>475</v>
      </c>
      <c r="C222" s="41"/>
      <c r="D222" s="54"/>
      <c r="E222" s="76"/>
      <c r="F222" s="76"/>
      <c r="G222" s="77">
        <f t="shared" si="25"/>
        <v>0</v>
      </c>
      <c r="H222" s="75">
        <f t="shared" si="24"/>
        <v>0</v>
      </c>
      <c r="I222" s="70">
        <v>0</v>
      </c>
      <c r="J222" s="70">
        <v>0</v>
      </c>
      <c r="K222" s="70">
        <v>0</v>
      </c>
      <c r="L222" s="70">
        <v>0</v>
      </c>
    </row>
    <row r="223" spans="1:13" ht="66" customHeight="1">
      <c r="A223" s="110" t="s">
        <v>532</v>
      </c>
      <c r="B223" s="65" t="s">
        <v>528</v>
      </c>
      <c r="C223" s="55" t="s">
        <v>515</v>
      </c>
      <c r="D223" s="69" t="s">
        <v>199</v>
      </c>
      <c r="E223" s="70">
        <v>1313.8</v>
      </c>
      <c r="F223" s="70"/>
      <c r="G223" s="74"/>
      <c r="H223" s="75">
        <f aca="true" t="shared" si="26" ref="H223:H232">I223+J223+K223+L223</f>
        <v>9108.1</v>
      </c>
      <c r="I223" s="75">
        <f>SUM(I224:I232)</f>
        <v>0</v>
      </c>
      <c r="J223" s="75">
        <f>SUM(J224:J232)</f>
        <v>2649.4</v>
      </c>
      <c r="K223" s="75">
        <f>SUM(K224:K232)</f>
        <v>6458.7</v>
      </c>
      <c r="L223" s="75">
        <f>SUM(L224:L232)</f>
        <v>0</v>
      </c>
      <c r="M223" s="137"/>
    </row>
    <row r="224" spans="1:12" ht="15" customHeight="1">
      <c r="A224" s="123"/>
      <c r="B224" s="30" t="s">
        <v>467</v>
      </c>
      <c r="C224" s="54"/>
      <c r="D224" s="54"/>
      <c r="E224" s="76"/>
      <c r="F224" s="70">
        <v>1313.8</v>
      </c>
      <c r="G224" s="74">
        <v>9108.1</v>
      </c>
      <c r="H224" s="75">
        <f t="shared" si="26"/>
        <v>0</v>
      </c>
      <c r="I224" s="70">
        <v>0</v>
      </c>
      <c r="J224" s="70">
        <v>0</v>
      </c>
      <c r="K224" s="70">
        <v>0</v>
      </c>
      <c r="L224" s="70">
        <v>0</v>
      </c>
    </row>
    <row r="225" spans="1:12" ht="15" customHeight="1">
      <c r="A225" s="123"/>
      <c r="B225" s="30" t="s">
        <v>468</v>
      </c>
      <c r="C225" s="54"/>
      <c r="D225" s="54"/>
      <c r="E225" s="76"/>
      <c r="F225" s="76"/>
      <c r="G225" s="77">
        <f aca="true" t="shared" si="27" ref="G225:G232">G224-H224</f>
        <v>9108.1</v>
      </c>
      <c r="H225" s="75">
        <f t="shared" si="26"/>
        <v>0</v>
      </c>
      <c r="I225" s="70">
        <v>0</v>
      </c>
      <c r="J225" s="70">
        <v>0</v>
      </c>
      <c r="K225" s="70">
        <v>0</v>
      </c>
      <c r="L225" s="70">
        <v>0</v>
      </c>
    </row>
    <row r="226" spans="1:12" ht="15" customHeight="1">
      <c r="A226" s="123"/>
      <c r="B226" s="30" t="s">
        <v>469</v>
      </c>
      <c r="C226" s="54"/>
      <c r="D226" s="54"/>
      <c r="E226" s="76"/>
      <c r="F226" s="76"/>
      <c r="G226" s="77">
        <f t="shared" si="27"/>
        <v>9108.1</v>
      </c>
      <c r="H226" s="75">
        <f t="shared" si="26"/>
        <v>0</v>
      </c>
      <c r="I226" s="70">
        <v>0</v>
      </c>
      <c r="J226" s="70">
        <v>0</v>
      </c>
      <c r="K226" s="70">
        <v>0</v>
      </c>
      <c r="L226" s="70">
        <v>0</v>
      </c>
    </row>
    <row r="227" spans="1:12" ht="15" customHeight="1">
      <c r="A227" s="123"/>
      <c r="B227" s="30" t="s">
        <v>470</v>
      </c>
      <c r="C227" s="54"/>
      <c r="D227" s="54"/>
      <c r="E227" s="76"/>
      <c r="F227" s="76"/>
      <c r="G227" s="77">
        <f t="shared" si="27"/>
        <v>9108.1</v>
      </c>
      <c r="H227" s="75">
        <f t="shared" si="26"/>
        <v>0</v>
      </c>
      <c r="I227" s="70">
        <v>0</v>
      </c>
      <c r="J227" s="70">
        <v>0</v>
      </c>
      <c r="K227" s="70">
        <v>0</v>
      </c>
      <c r="L227" s="70">
        <v>0</v>
      </c>
    </row>
    <row r="228" spans="1:12" ht="15" customHeight="1">
      <c r="A228" s="123"/>
      <c r="B228" s="30" t="s">
        <v>471</v>
      </c>
      <c r="C228" s="54"/>
      <c r="D228" s="54"/>
      <c r="E228" s="76"/>
      <c r="F228" s="76"/>
      <c r="G228" s="77">
        <f t="shared" si="27"/>
        <v>9108.1</v>
      </c>
      <c r="H228" s="75">
        <f t="shared" si="26"/>
        <v>0</v>
      </c>
      <c r="I228" s="70">
        <v>0</v>
      </c>
      <c r="J228" s="70">
        <v>0</v>
      </c>
      <c r="K228" s="70">
        <v>0</v>
      </c>
      <c r="L228" s="70">
        <v>0</v>
      </c>
    </row>
    <row r="229" spans="1:12" ht="15" customHeight="1">
      <c r="A229" s="123"/>
      <c r="B229" s="30" t="s">
        <v>472</v>
      </c>
      <c r="C229" s="54"/>
      <c r="D229" s="54"/>
      <c r="E229" s="76"/>
      <c r="F229" s="76"/>
      <c r="G229" s="77">
        <f t="shared" si="27"/>
        <v>9108.1</v>
      </c>
      <c r="H229" s="75">
        <f t="shared" si="26"/>
        <v>2738.1</v>
      </c>
      <c r="I229" s="70">
        <v>0</v>
      </c>
      <c r="J229" s="70">
        <v>2649.4</v>
      </c>
      <c r="K229" s="70">
        <v>88.7</v>
      </c>
      <c r="L229" s="70">
        <v>0</v>
      </c>
    </row>
    <row r="230" spans="1:12" ht="15" customHeight="1">
      <c r="A230" s="123"/>
      <c r="B230" s="30" t="s">
        <v>473</v>
      </c>
      <c r="C230" s="41"/>
      <c r="D230" s="54"/>
      <c r="E230" s="76"/>
      <c r="F230" s="76"/>
      <c r="G230" s="77">
        <f t="shared" si="27"/>
        <v>6370</v>
      </c>
      <c r="H230" s="75">
        <f t="shared" si="26"/>
        <v>6370</v>
      </c>
      <c r="I230" s="70">
        <v>0</v>
      </c>
      <c r="J230" s="70">
        <v>0</v>
      </c>
      <c r="K230" s="70">
        <v>6370</v>
      </c>
      <c r="L230" s="70">
        <v>0</v>
      </c>
    </row>
    <row r="231" spans="1:12" ht="15" customHeight="1">
      <c r="A231" s="123"/>
      <c r="B231" s="30" t="s">
        <v>474</v>
      </c>
      <c r="C231" s="41"/>
      <c r="D231" s="54"/>
      <c r="E231" s="76"/>
      <c r="F231" s="76"/>
      <c r="G231" s="77">
        <f t="shared" si="27"/>
        <v>0</v>
      </c>
      <c r="H231" s="75">
        <f t="shared" si="26"/>
        <v>0</v>
      </c>
      <c r="I231" s="70">
        <v>0</v>
      </c>
      <c r="J231" s="70">
        <v>0</v>
      </c>
      <c r="K231" s="70">
        <v>0</v>
      </c>
      <c r="L231" s="70">
        <v>0</v>
      </c>
    </row>
    <row r="232" spans="1:12" ht="15" customHeight="1">
      <c r="A232" s="124"/>
      <c r="B232" s="30" t="s">
        <v>475</v>
      </c>
      <c r="C232" s="41"/>
      <c r="D232" s="54"/>
      <c r="E232" s="76"/>
      <c r="F232" s="76"/>
      <c r="G232" s="77">
        <f t="shared" si="27"/>
        <v>0</v>
      </c>
      <c r="H232" s="75">
        <f t="shared" si="26"/>
        <v>0</v>
      </c>
      <c r="I232" s="70">
        <v>0</v>
      </c>
      <c r="J232" s="70">
        <v>0</v>
      </c>
      <c r="K232" s="70">
        <v>0</v>
      </c>
      <c r="L232" s="70">
        <v>0</v>
      </c>
    </row>
    <row r="233" spans="1:13" ht="66" customHeight="1">
      <c r="A233" s="110" t="s">
        <v>533</v>
      </c>
      <c r="B233" s="65" t="s">
        <v>529</v>
      </c>
      <c r="C233" s="55" t="s">
        <v>530</v>
      </c>
      <c r="D233" s="69" t="s">
        <v>199</v>
      </c>
      <c r="E233" s="70">
        <v>1144.1</v>
      </c>
      <c r="F233" s="70"/>
      <c r="G233" s="74"/>
      <c r="H233" s="75">
        <f aca="true" t="shared" si="28" ref="H233:H242">I233+J233+K233+L233</f>
        <v>7658.2</v>
      </c>
      <c r="I233" s="75">
        <f>SUM(I234:I242)</f>
        <v>0</v>
      </c>
      <c r="J233" s="75">
        <f>SUM(J234:J242)</f>
        <v>0</v>
      </c>
      <c r="K233" s="75">
        <f>SUM(K234:K242)</f>
        <v>7658.2</v>
      </c>
      <c r="L233" s="75">
        <f>SUM(L234:L242)</f>
        <v>0</v>
      </c>
      <c r="M233" s="137"/>
    </row>
    <row r="234" spans="1:12" ht="15" customHeight="1">
      <c r="A234" s="123"/>
      <c r="B234" s="30" t="s">
        <v>467</v>
      </c>
      <c r="C234" s="54"/>
      <c r="D234" s="54"/>
      <c r="E234" s="76"/>
      <c r="F234" s="70">
        <v>1144.1</v>
      </c>
      <c r="G234" s="74">
        <v>7658.2</v>
      </c>
      <c r="H234" s="75">
        <f t="shared" si="28"/>
        <v>0</v>
      </c>
      <c r="I234" s="70">
        <v>0</v>
      </c>
      <c r="J234" s="70">
        <v>0</v>
      </c>
      <c r="K234" s="70">
        <v>0</v>
      </c>
      <c r="L234" s="70">
        <v>0</v>
      </c>
    </row>
    <row r="235" spans="1:12" ht="15" customHeight="1">
      <c r="A235" s="123"/>
      <c r="B235" s="30" t="s">
        <v>468</v>
      </c>
      <c r="C235" s="54"/>
      <c r="D235" s="54"/>
      <c r="E235" s="76"/>
      <c r="F235" s="76"/>
      <c r="G235" s="77">
        <f aca="true" t="shared" si="29" ref="G235:G242">G234-H234</f>
        <v>7658.2</v>
      </c>
      <c r="H235" s="75">
        <f t="shared" si="28"/>
        <v>0</v>
      </c>
      <c r="I235" s="70">
        <v>0</v>
      </c>
      <c r="J235" s="70">
        <v>0</v>
      </c>
      <c r="K235" s="70">
        <v>0</v>
      </c>
      <c r="L235" s="70">
        <v>0</v>
      </c>
    </row>
    <row r="236" spans="1:12" ht="15" customHeight="1">
      <c r="A236" s="123"/>
      <c r="B236" s="30" t="s">
        <v>469</v>
      </c>
      <c r="C236" s="54"/>
      <c r="D236" s="54"/>
      <c r="E236" s="76"/>
      <c r="F236" s="76"/>
      <c r="G236" s="77">
        <f t="shared" si="29"/>
        <v>7658.2</v>
      </c>
      <c r="H236" s="75">
        <f t="shared" si="28"/>
        <v>0</v>
      </c>
      <c r="I236" s="70">
        <v>0</v>
      </c>
      <c r="J236" s="70">
        <v>0</v>
      </c>
      <c r="K236" s="70">
        <v>0</v>
      </c>
      <c r="L236" s="70">
        <v>0</v>
      </c>
    </row>
    <row r="237" spans="1:12" ht="15" customHeight="1">
      <c r="A237" s="123"/>
      <c r="B237" s="30" t="s">
        <v>470</v>
      </c>
      <c r="C237" s="54"/>
      <c r="D237" s="54"/>
      <c r="E237" s="76"/>
      <c r="F237" s="76"/>
      <c r="G237" s="77">
        <f t="shared" si="29"/>
        <v>7658.2</v>
      </c>
      <c r="H237" s="75">
        <f t="shared" si="28"/>
        <v>0</v>
      </c>
      <c r="I237" s="70">
        <v>0</v>
      </c>
      <c r="J237" s="70">
        <v>0</v>
      </c>
      <c r="K237" s="70">
        <v>0</v>
      </c>
      <c r="L237" s="70">
        <v>0</v>
      </c>
    </row>
    <row r="238" spans="1:12" ht="15" customHeight="1">
      <c r="A238" s="123"/>
      <c r="B238" s="30" t="s">
        <v>471</v>
      </c>
      <c r="C238" s="54"/>
      <c r="D238" s="54"/>
      <c r="E238" s="76"/>
      <c r="F238" s="76"/>
      <c r="G238" s="77">
        <f t="shared" si="29"/>
        <v>7658.2</v>
      </c>
      <c r="H238" s="75">
        <f t="shared" si="28"/>
        <v>0</v>
      </c>
      <c r="I238" s="70">
        <v>0</v>
      </c>
      <c r="J238" s="70">
        <v>0</v>
      </c>
      <c r="K238" s="70">
        <v>0</v>
      </c>
      <c r="L238" s="70">
        <v>0</v>
      </c>
    </row>
    <row r="239" spans="1:12" ht="15" customHeight="1">
      <c r="A239" s="123"/>
      <c r="B239" s="30" t="s">
        <v>472</v>
      </c>
      <c r="C239" s="54"/>
      <c r="D239" s="54"/>
      <c r="E239" s="76"/>
      <c r="F239" s="76"/>
      <c r="G239" s="77">
        <f t="shared" si="29"/>
        <v>7658.2</v>
      </c>
      <c r="H239" s="75">
        <f t="shared" si="28"/>
        <v>99.2</v>
      </c>
      <c r="I239" s="70">
        <v>0</v>
      </c>
      <c r="J239" s="70">
        <v>0</v>
      </c>
      <c r="K239" s="70">
        <v>99.2</v>
      </c>
      <c r="L239" s="70">
        <v>0</v>
      </c>
    </row>
    <row r="240" spans="1:12" ht="15" customHeight="1">
      <c r="A240" s="123"/>
      <c r="B240" s="30" t="s">
        <v>473</v>
      </c>
      <c r="C240" s="41"/>
      <c r="D240" s="54"/>
      <c r="E240" s="76"/>
      <c r="F240" s="76"/>
      <c r="G240" s="77">
        <f t="shared" si="29"/>
        <v>7559</v>
      </c>
      <c r="H240" s="75">
        <f t="shared" si="28"/>
        <v>7559</v>
      </c>
      <c r="I240" s="70">
        <v>0</v>
      </c>
      <c r="J240" s="70">
        <v>0</v>
      </c>
      <c r="K240" s="70">
        <v>7559</v>
      </c>
      <c r="L240" s="70">
        <v>0</v>
      </c>
    </row>
    <row r="241" spans="1:12" ht="15" customHeight="1">
      <c r="A241" s="123"/>
      <c r="B241" s="30" t="s">
        <v>474</v>
      </c>
      <c r="C241" s="41"/>
      <c r="D241" s="54"/>
      <c r="E241" s="76"/>
      <c r="F241" s="76"/>
      <c r="G241" s="77">
        <f t="shared" si="29"/>
        <v>0</v>
      </c>
      <c r="H241" s="75">
        <f t="shared" si="28"/>
        <v>0</v>
      </c>
      <c r="I241" s="70">
        <v>0</v>
      </c>
      <c r="J241" s="70">
        <v>0</v>
      </c>
      <c r="K241" s="70">
        <v>0</v>
      </c>
      <c r="L241" s="70">
        <v>0</v>
      </c>
    </row>
    <row r="242" spans="1:12" ht="15" customHeight="1">
      <c r="A242" s="124"/>
      <c r="B242" s="30" t="s">
        <v>475</v>
      </c>
      <c r="C242" s="41"/>
      <c r="D242" s="54"/>
      <c r="E242" s="76"/>
      <c r="F242" s="76"/>
      <c r="G242" s="77">
        <f t="shared" si="29"/>
        <v>0</v>
      </c>
      <c r="H242" s="75">
        <f t="shared" si="28"/>
        <v>0</v>
      </c>
      <c r="I242" s="70">
        <v>0</v>
      </c>
      <c r="J242" s="70">
        <v>0</v>
      </c>
      <c r="K242" s="70">
        <v>0</v>
      </c>
      <c r="L242" s="70">
        <v>0</v>
      </c>
    </row>
    <row r="243" spans="1:12" ht="30" customHeight="1">
      <c r="A243" s="103" t="str">
        <f>+'Прил 3(сформированное)'!A2075</f>
        <v>3.28</v>
      </c>
      <c r="B243" s="101" t="str">
        <f>+'Прил 3(сформированное)'!B2075</f>
        <v>Реконструкция зданий пожарных частей ФГКУ «Специальное управление ФПС № 19 МЧС России»</v>
      </c>
      <c r="C243" s="55" t="s">
        <v>493</v>
      </c>
      <c r="D243" s="102" t="e">
        <f>+#REF!</f>
        <v>#REF!</v>
      </c>
      <c r="E243" s="83">
        <f>+G249/4.16</f>
        <v>25312.5</v>
      </c>
      <c r="F243" s="83"/>
      <c r="G243" s="74"/>
      <c r="H243" s="75">
        <f aca="true" t="shared" si="30" ref="H243:H252">I243+J243+K243+L243</f>
        <v>105300</v>
      </c>
      <c r="I243" s="75">
        <f>SUM(I244:I252)</f>
        <v>105300</v>
      </c>
      <c r="J243" s="75">
        <f>SUM(J244:J252)</f>
        <v>0</v>
      </c>
      <c r="K243" s="75">
        <f>SUM(K244:K252)</f>
        <v>0</v>
      </c>
      <c r="L243" s="75">
        <f>SUM(L244:L252)</f>
        <v>0</v>
      </c>
    </row>
    <row r="244" spans="1:12" ht="15" customHeight="1">
      <c r="A244" s="98"/>
      <c r="B244" s="30" t="s">
        <v>467</v>
      </c>
      <c r="C244" s="54"/>
      <c r="D244" s="54"/>
      <c r="E244" s="84"/>
      <c r="F244" s="83">
        <v>25312.5</v>
      </c>
      <c r="G244" s="74">
        <v>105300</v>
      </c>
      <c r="H244" s="75">
        <f t="shared" si="30"/>
        <v>0</v>
      </c>
      <c r="I244" s="97">
        <f>+'Прил 3(сформированное)'!D2076</f>
        <v>0</v>
      </c>
      <c r="J244" s="97">
        <f>+'Прил 3(сформированное)'!E2076</f>
        <v>0</v>
      </c>
      <c r="K244" s="97">
        <f>+'Прил 3(сформированное)'!F2076</f>
        <v>0</v>
      </c>
      <c r="L244" s="97">
        <f>+'Прил 3(сформированное)'!G2076</f>
        <v>0</v>
      </c>
    </row>
    <row r="245" spans="1:12" ht="15" customHeight="1">
      <c r="A245" s="98"/>
      <c r="B245" s="30" t="s">
        <v>468</v>
      </c>
      <c r="C245" s="54"/>
      <c r="D245" s="54"/>
      <c r="E245" s="76"/>
      <c r="F245" s="76"/>
      <c r="G245" s="77">
        <f aca="true" t="shared" si="31" ref="G245:G252">G244-H244</f>
        <v>105300</v>
      </c>
      <c r="H245" s="75">
        <f t="shared" si="30"/>
        <v>0</v>
      </c>
      <c r="I245" s="97">
        <f>+'Прил 3(сформированное)'!D2077</f>
        <v>0</v>
      </c>
      <c r="J245" s="97">
        <f>+'Прил 3(сформированное)'!E2077</f>
        <v>0</v>
      </c>
      <c r="K245" s="97">
        <f>+'Прил 3(сформированное)'!F2077</f>
        <v>0</v>
      </c>
      <c r="L245" s="97">
        <f>+'Прил 3(сформированное)'!G2077</f>
        <v>0</v>
      </c>
    </row>
    <row r="246" spans="1:12" ht="15" customHeight="1">
      <c r="A246" s="98"/>
      <c r="B246" s="30" t="s">
        <v>469</v>
      </c>
      <c r="C246" s="54"/>
      <c r="D246" s="54"/>
      <c r="E246" s="76"/>
      <c r="F246" s="76"/>
      <c r="G246" s="77">
        <f t="shared" si="31"/>
        <v>105300</v>
      </c>
      <c r="H246" s="75">
        <f t="shared" si="30"/>
        <v>0</v>
      </c>
      <c r="I246" s="97">
        <f>+'Прил 3(сформированное)'!D2078</f>
        <v>0</v>
      </c>
      <c r="J246" s="97">
        <f>+'Прил 3(сформированное)'!E2078</f>
        <v>0</v>
      </c>
      <c r="K246" s="97">
        <f>+'Прил 3(сформированное)'!F2078</f>
        <v>0</v>
      </c>
      <c r="L246" s="97">
        <f>+'Прил 3(сформированное)'!G2078</f>
        <v>0</v>
      </c>
    </row>
    <row r="247" spans="1:12" ht="15" customHeight="1">
      <c r="A247" s="98"/>
      <c r="B247" s="30" t="s">
        <v>470</v>
      </c>
      <c r="C247" s="54"/>
      <c r="D247" s="54"/>
      <c r="E247" s="76"/>
      <c r="F247" s="76"/>
      <c r="G247" s="77">
        <f t="shared" si="31"/>
        <v>105300</v>
      </c>
      <c r="H247" s="75">
        <f t="shared" si="30"/>
        <v>0</v>
      </c>
      <c r="I247" s="97">
        <f>+'Прил 3(сформированное)'!D2079</f>
        <v>0</v>
      </c>
      <c r="J247" s="97">
        <f>+'Прил 3(сформированное)'!E2079</f>
        <v>0</v>
      </c>
      <c r="K247" s="97">
        <f>+'Прил 3(сформированное)'!F2079</f>
        <v>0</v>
      </c>
      <c r="L247" s="97">
        <f>+'Прил 3(сформированное)'!G2079</f>
        <v>0</v>
      </c>
    </row>
    <row r="248" spans="1:12" ht="15" customHeight="1">
      <c r="A248" s="98"/>
      <c r="B248" s="30" t="s">
        <v>471</v>
      </c>
      <c r="C248" s="54"/>
      <c r="D248" s="54"/>
      <c r="E248" s="76"/>
      <c r="F248" s="76"/>
      <c r="G248" s="77">
        <f t="shared" si="31"/>
        <v>105300</v>
      </c>
      <c r="H248" s="75">
        <f t="shared" si="30"/>
        <v>0</v>
      </c>
      <c r="I248" s="97">
        <f>+'Прил 3(сформированное)'!D2080</f>
        <v>0</v>
      </c>
      <c r="J248" s="97">
        <f>+'Прил 3(сформированное)'!E2080</f>
        <v>0</v>
      </c>
      <c r="K248" s="97">
        <f>+'Прил 3(сформированное)'!F2080</f>
        <v>0</v>
      </c>
      <c r="L248" s="97">
        <f>+'Прил 3(сформированное)'!G2080</f>
        <v>0</v>
      </c>
    </row>
    <row r="249" spans="1:12" ht="15" customHeight="1">
      <c r="A249" s="98"/>
      <c r="B249" s="30" t="s">
        <v>472</v>
      </c>
      <c r="C249" s="54"/>
      <c r="D249" s="54"/>
      <c r="E249" s="76"/>
      <c r="F249" s="76"/>
      <c r="G249" s="77">
        <f t="shared" si="31"/>
        <v>105300</v>
      </c>
      <c r="H249" s="75">
        <f t="shared" si="30"/>
        <v>105300</v>
      </c>
      <c r="I249" s="97">
        <f>+'Прил 3(сформированное)'!D2081</f>
        <v>105300</v>
      </c>
      <c r="J249" s="97">
        <f>+'Прил 3(сформированное)'!E2081</f>
        <v>0</v>
      </c>
      <c r="K249" s="97">
        <f>+'Прил 3(сформированное)'!F2081</f>
        <v>0</v>
      </c>
      <c r="L249" s="97">
        <f>+'Прил 3(сформированное)'!G2081</f>
        <v>0</v>
      </c>
    </row>
    <row r="250" spans="1:12" ht="15" customHeight="1">
      <c r="A250" s="98"/>
      <c r="B250" s="30" t="s">
        <v>473</v>
      </c>
      <c r="C250" s="41"/>
      <c r="D250" s="54"/>
      <c r="E250" s="76"/>
      <c r="F250" s="76"/>
      <c r="G250" s="77">
        <f t="shared" si="31"/>
        <v>0</v>
      </c>
      <c r="H250" s="75">
        <f t="shared" si="30"/>
        <v>0</v>
      </c>
      <c r="I250" s="97">
        <f>+'Прил 3(сформированное)'!D2082</f>
        <v>0</v>
      </c>
      <c r="J250" s="97">
        <f>+'Прил 3(сформированное)'!E2082</f>
        <v>0</v>
      </c>
      <c r="K250" s="97">
        <f>+'Прил 3(сформированное)'!F2082</f>
        <v>0</v>
      </c>
      <c r="L250" s="97">
        <f>+'Прил 3(сформированное)'!G2082</f>
        <v>0</v>
      </c>
    </row>
    <row r="251" spans="1:12" ht="15" customHeight="1">
      <c r="A251" s="98"/>
      <c r="B251" s="30" t="s">
        <v>474</v>
      </c>
      <c r="C251" s="41"/>
      <c r="D251" s="54"/>
      <c r="E251" s="76"/>
      <c r="F251" s="76"/>
      <c r="G251" s="77">
        <f t="shared" si="31"/>
        <v>0</v>
      </c>
      <c r="H251" s="75">
        <f t="shared" si="30"/>
        <v>0</v>
      </c>
      <c r="I251" s="97">
        <f>+'Прил 3(сформированное)'!D2083</f>
        <v>0</v>
      </c>
      <c r="J251" s="97">
        <f>+'Прил 3(сформированное)'!E2083</f>
        <v>0</v>
      </c>
      <c r="K251" s="97">
        <f>+'Прил 3(сформированное)'!F2083</f>
        <v>0</v>
      </c>
      <c r="L251" s="97">
        <f>+'Прил 3(сформированное)'!G2083</f>
        <v>0</v>
      </c>
    </row>
    <row r="252" spans="1:12" ht="15" customHeight="1">
      <c r="A252" s="99"/>
      <c r="B252" s="30" t="s">
        <v>475</v>
      </c>
      <c r="C252" s="41"/>
      <c r="D252" s="54"/>
      <c r="E252" s="76"/>
      <c r="F252" s="76"/>
      <c r="G252" s="77">
        <f t="shared" si="31"/>
        <v>0</v>
      </c>
      <c r="H252" s="75">
        <f t="shared" si="30"/>
        <v>0</v>
      </c>
      <c r="I252" s="97">
        <f>+'Прил 3(сформированное)'!D2084</f>
        <v>0</v>
      </c>
      <c r="J252" s="97">
        <f>+'Прил 3(сформированное)'!E2084</f>
        <v>0</v>
      </c>
      <c r="K252" s="97">
        <f>+'Прил 3(сформированное)'!F2084</f>
        <v>0</v>
      </c>
      <c r="L252" s="97">
        <f>+'Прил 3(сформированное)'!G2084</f>
        <v>0</v>
      </c>
    </row>
    <row r="253" spans="1:12" ht="18.75" customHeight="1">
      <c r="A253" s="41"/>
      <c r="B253" s="213" t="s">
        <v>494</v>
      </c>
      <c r="C253" s="213"/>
      <c r="D253" s="213"/>
      <c r="E253" s="213"/>
      <c r="F253" s="213"/>
      <c r="G253" s="213"/>
      <c r="H253" s="213"/>
      <c r="I253" s="213"/>
      <c r="J253" s="213"/>
      <c r="K253" s="213"/>
      <c r="L253" s="213"/>
    </row>
    <row r="254" spans="1:12" ht="18.75" customHeight="1">
      <c r="A254" s="41"/>
      <c r="B254" s="214" t="s">
        <v>495</v>
      </c>
      <c r="C254" s="214"/>
      <c r="D254" s="214"/>
      <c r="E254" s="214"/>
      <c r="F254" s="214"/>
      <c r="G254" s="214"/>
      <c r="H254" s="214"/>
      <c r="I254" s="214"/>
      <c r="J254" s="214"/>
      <c r="K254" s="214"/>
      <c r="L254" s="214"/>
    </row>
    <row r="255" spans="1:12" ht="33.75" customHeight="1" hidden="1">
      <c r="A255" s="218" t="s">
        <v>231</v>
      </c>
      <c r="B255" s="79" t="s">
        <v>354</v>
      </c>
      <c r="C255" s="55" t="s">
        <v>496</v>
      </c>
      <c r="D255" s="55" t="s">
        <v>20</v>
      </c>
      <c r="E255" s="70">
        <v>50336.3</v>
      </c>
      <c r="F255" s="70"/>
      <c r="G255" s="74"/>
      <c r="H255" s="75">
        <f aca="true" t="shared" si="32" ref="H255:H304">I255+J255+K255+L255</f>
        <v>0</v>
      </c>
      <c r="I255" s="75">
        <f>SUM(I256:I264)</f>
        <v>0</v>
      </c>
      <c r="J255" s="75">
        <f>SUM(J256:J264)</f>
        <v>0</v>
      </c>
      <c r="K255" s="75">
        <f>SUM(K256:K264)</f>
        <v>0</v>
      </c>
      <c r="L255" s="75">
        <f>SUM(L256:L264)</f>
        <v>0</v>
      </c>
    </row>
    <row r="256" spans="1:12" ht="15" customHeight="1" hidden="1">
      <c r="A256" s="219"/>
      <c r="B256" s="30" t="s">
        <v>467</v>
      </c>
      <c r="C256" s="54"/>
      <c r="D256" s="54"/>
      <c r="E256" s="76"/>
      <c r="F256" s="76">
        <v>50336.3</v>
      </c>
      <c r="G256" s="74"/>
      <c r="H256" s="75">
        <f t="shared" si="32"/>
        <v>0</v>
      </c>
      <c r="I256" s="28">
        <v>0</v>
      </c>
      <c r="J256" s="28">
        <v>0</v>
      </c>
      <c r="K256" s="28">
        <v>0</v>
      </c>
      <c r="L256" s="28">
        <v>0</v>
      </c>
    </row>
    <row r="257" spans="1:12" ht="15" customHeight="1" hidden="1">
      <c r="A257" s="219"/>
      <c r="B257" s="30" t="s">
        <v>468</v>
      </c>
      <c r="C257" s="54"/>
      <c r="D257" s="54"/>
      <c r="E257" s="76"/>
      <c r="F257" s="76"/>
      <c r="G257" s="77">
        <f>G256-H256</f>
        <v>0</v>
      </c>
      <c r="H257" s="75">
        <f t="shared" si="32"/>
        <v>0</v>
      </c>
      <c r="I257" s="28">
        <v>0</v>
      </c>
      <c r="J257" s="28">
        <v>0</v>
      </c>
      <c r="K257" s="28">
        <v>0</v>
      </c>
      <c r="L257" s="28">
        <v>0</v>
      </c>
    </row>
    <row r="258" spans="1:12" ht="15" customHeight="1" hidden="1">
      <c r="A258" s="219"/>
      <c r="B258" s="30" t="s">
        <v>469</v>
      </c>
      <c r="C258" s="54"/>
      <c r="D258" s="54"/>
      <c r="E258" s="76"/>
      <c r="F258" s="76"/>
      <c r="G258" s="77">
        <f aca="true" t="shared" si="33" ref="G258:G264">G257-H257</f>
        <v>0</v>
      </c>
      <c r="H258" s="75">
        <f t="shared" si="32"/>
        <v>0</v>
      </c>
      <c r="I258" s="28">
        <v>0</v>
      </c>
      <c r="J258" s="28">
        <v>0</v>
      </c>
      <c r="K258" s="28">
        <v>0</v>
      </c>
      <c r="L258" s="28">
        <v>0</v>
      </c>
    </row>
    <row r="259" spans="1:12" ht="15" customHeight="1" hidden="1">
      <c r="A259" s="219"/>
      <c r="B259" s="30" t="s">
        <v>470</v>
      </c>
      <c r="C259" s="54"/>
      <c r="D259" s="54"/>
      <c r="E259" s="76"/>
      <c r="F259" s="76"/>
      <c r="G259" s="77">
        <f t="shared" si="33"/>
        <v>0</v>
      </c>
      <c r="H259" s="75">
        <f t="shared" si="32"/>
        <v>0</v>
      </c>
      <c r="I259" s="28">
        <v>0</v>
      </c>
      <c r="J259" s="28">
        <v>0</v>
      </c>
      <c r="K259" s="28">
        <v>0</v>
      </c>
      <c r="L259" s="28">
        <v>0</v>
      </c>
    </row>
    <row r="260" spans="1:12" ht="15" customHeight="1" hidden="1">
      <c r="A260" s="219"/>
      <c r="B260" s="30" t="s">
        <v>471</v>
      </c>
      <c r="C260" s="54"/>
      <c r="D260" s="54"/>
      <c r="E260" s="76"/>
      <c r="F260" s="76"/>
      <c r="G260" s="77">
        <f t="shared" si="33"/>
        <v>0</v>
      </c>
      <c r="H260" s="75">
        <f t="shared" si="32"/>
        <v>0</v>
      </c>
      <c r="I260" s="28">
        <v>0</v>
      </c>
      <c r="J260" s="28">
        <v>0</v>
      </c>
      <c r="K260" s="28">
        <v>0</v>
      </c>
      <c r="L260" s="28">
        <v>0</v>
      </c>
    </row>
    <row r="261" spans="1:12" ht="15" customHeight="1" hidden="1">
      <c r="A261" s="219"/>
      <c r="B261" s="30" t="s">
        <v>472</v>
      </c>
      <c r="C261" s="54"/>
      <c r="D261" s="54"/>
      <c r="E261" s="76"/>
      <c r="F261" s="76"/>
      <c r="G261" s="77">
        <f t="shared" si="33"/>
        <v>0</v>
      </c>
      <c r="H261" s="75">
        <f t="shared" si="32"/>
        <v>0</v>
      </c>
      <c r="I261" s="28">
        <v>0</v>
      </c>
      <c r="J261" s="28">
        <v>0</v>
      </c>
      <c r="K261" s="28">
        <v>0</v>
      </c>
      <c r="L261" s="28">
        <v>0</v>
      </c>
    </row>
    <row r="262" spans="1:12" ht="15" customHeight="1" hidden="1">
      <c r="A262" s="219"/>
      <c r="B262" s="30" t="s">
        <v>473</v>
      </c>
      <c r="C262" s="41"/>
      <c r="D262" s="54"/>
      <c r="E262" s="76"/>
      <c r="F262" s="76"/>
      <c r="G262" s="77">
        <f t="shared" si="33"/>
        <v>0</v>
      </c>
      <c r="H262" s="75">
        <f t="shared" si="32"/>
        <v>0</v>
      </c>
      <c r="I262" s="28">
        <v>0</v>
      </c>
      <c r="J262" s="28">
        <v>0</v>
      </c>
      <c r="K262" s="28">
        <v>0</v>
      </c>
      <c r="L262" s="28">
        <v>0</v>
      </c>
    </row>
    <row r="263" spans="1:12" ht="15" customHeight="1" hidden="1">
      <c r="A263" s="219"/>
      <c r="B263" s="30" t="s">
        <v>474</v>
      </c>
      <c r="C263" s="41"/>
      <c r="D263" s="54"/>
      <c r="E263" s="76"/>
      <c r="F263" s="76"/>
      <c r="G263" s="77">
        <f t="shared" si="33"/>
        <v>0</v>
      </c>
      <c r="H263" s="75">
        <f t="shared" si="32"/>
        <v>0</v>
      </c>
      <c r="I263" s="28">
        <v>0</v>
      </c>
      <c r="J263" s="28">
        <v>0</v>
      </c>
      <c r="K263" s="28">
        <v>0</v>
      </c>
      <c r="L263" s="28">
        <v>0</v>
      </c>
    </row>
    <row r="264" spans="1:12" ht="15" customHeight="1" hidden="1">
      <c r="A264" s="220"/>
      <c r="B264" s="30" t="s">
        <v>475</v>
      </c>
      <c r="C264" s="41"/>
      <c r="D264" s="54"/>
      <c r="E264" s="76"/>
      <c r="F264" s="76"/>
      <c r="G264" s="77">
        <f t="shared" si="33"/>
        <v>0</v>
      </c>
      <c r="H264" s="75">
        <f t="shared" si="32"/>
        <v>0</v>
      </c>
      <c r="I264" s="28">
        <v>0</v>
      </c>
      <c r="J264" s="28">
        <v>0</v>
      </c>
      <c r="K264" s="28">
        <v>0</v>
      </c>
      <c r="L264" s="28">
        <v>0</v>
      </c>
    </row>
    <row r="265" spans="1:13" ht="48.75" customHeight="1">
      <c r="A265" s="100" t="str">
        <f>+'Прил 3(сформированное)'!A2181</f>
        <v>3.32</v>
      </c>
      <c r="B265" s="101" t="str">
        <f>+'Прил 3(сформированное)'!B2181</f>
        <v>Утратил силу (решение от 14.04.2015 № 9-45р)</v>
      </c>
      <c r="C265" s="55" t="s">
        <v>544</v>
      </c>
      <c r="D265" s="69" t="s">
        <v>497</v>
      </c>
      <c r="E265" s="70">
        <v>16002.7</v>
      </c>
      <c r="F265" s="70"/>
      <c r="G265" s="74"/>
      <c r="H265" s="75">
        <f t="shared" si="32"/>
        <v>0</v>
      </c>
      <c r="I265" s="75">
        <f>SUM(I266:I274)</f>
        <v>0</v>
      </c>
      <c r="J265" s="75">
        <f>SUM(J266:J274)</f>
        <v>0</v>
      </c>
      <c r="K265" s="75">
        <f>SUM(K266:K274)</f>
        <v>0</v>
      </c>
      <c r="L265" s="75">
        <f>SUM(L266:L274)</f>
        <v>0</v>
      </c>
      <c r="M265" s="137"/>
    </row>
    <row r="266" spans="1:12" ht="15" customHeight="1">
      <c r="A266" s="98"/>
      <c r="B266" s="30" t="s">
        <v>467</v>
      </c>
      <c r="C266" s="54"/>
      <c r="D266" s="54"/>
      <c r="E266" s="76"/>
      <c r="F266" s="76">
        <v>15462.2</v>
      </c>
      <c r="G266" s="74">
        <v>87254.7</v>
      </c>
      <c r="H266" s="75">
        <f t="shared" si="32"/>
        <v>0</v>
      </c>
      <c r="I266" s="97">
        <f>+'Прил 3(сформированное)'!D2182</f>
        <v>0</v>
      </c>
      <c r="J266" s="97">
        <f>+'Прил 3(сформированное)'!E2182</f>
        <v>0</v>
      </c>
      <c r="K266" s="97">
        <f>+'Прил 3(сформированное)'!F2182</f>
        <v>0</v>
      </c>
      <c r="L266" s="97">
        <f>+'Прил 3(сформированное)'!G2182</f>
        <v>0</v>
      </c>
    </row>
    <row r="267" spans="1:12" ht="15" customHeight="1">
      <c r="A267" s="98"/>
      <c r="B267" s="30" t="s">
        <v>468</v>
      </c>
      <c r="C267" s="54"/>
      <c r="D267" s="54"/>
      <c r="E267" s="76"/>
      <c r="F267" s="76"/>
      <c r="G267" s="77">
        <f>G266-H266</f>
        <v>87254.7</v>
      </c>
      <c r="H267" s="75">
        <f t="shared" si="32"/>
        <v>0</v>
      </c>
      <c r="I267" s="97">
        <f>+'Прил 3(сформированное)'!D2183</f>
        <v>0</v>
      </c>
      <c r="J267" s="97">
        <f>+'Прил 3(сформированное)'!E2183</f>
        <v>0</v>
      </c>
      <c r="K267" s="97">
        <f>+'Прил 3(сформированное)'!F2183</f>
        <v>0</v>
      </c>
      <c r="L267" s="97">
        <f>+'Прил 3(сформированное)'!G2183</f>
        <v>0</v>
      </c>
    </row>
    <row r="268" spans="1:12" ht="15" customHeight="1">
      <c r="A268" s="98"/>
      <c r="B268" s="30" t="s">
        <v>469</v>
      </c>
      <c r="C268" s="54"/>
      <c r="D268" s="54"/>
      <c r="E268" s="76"/>
      <c r="F268" s="76"/>
      <c r="G268" s="77">
        <f aca="true" t="shared" si="34" ref="G268:G274">G267-H267</f>
        <v>87254.7</v>
      </c>
      <c r="H268" s="75">
        <f t="shared" si="32"/>
        <v>0</v>
      </c>
      <c r="I268" s="97">
        <f>+'Прил 3(сформированное)'!D2184</f>
        <v>0</v>
      </c>
      <c r="J268" s="97">
        <f>+'Прил 3(сформированное)'!E2184</f>
        <v>0</v>
      </c>
      <c r="K268" s="97">
        <f>+'Прил 3(сформированное)'!F2184</f>
        <v>0</v>
      </c>
      <c r="L268" s="97">
        <f>+'Прил 3(сформированное)'!G2184</f>
        <v>0</v>
      </c>
    </row>
    <row r="269" spans="1:12" ht="15" customHeight="1">
      <c r="A269" s="98"/>
      <c r="B269" s="30" t="s">
        <v>470</v>
      </c>
      <c r="C269" s="54"/>
      <c r="D269" s="54"/>
      <c r="E269" s="76"/>
      <c r="F269" s="76"/>
      <c r="G269" s="77">
        <f t="shared" si="34"/>
        <v>87254.7</v>
      </c>
      <c r="H269" s="75">
        <f t="shared" si="32"/>
        <v>0</v>
      </c>
      <c r="I269" s="97">
        <f>+'Прил 3(сформированное)'!D2185</f>
        <v>0</v>
      </c>
      <c r="J269" s="97">
        <f>+'Прил 3(сформированное)'!E2185</f>
        <v>0</v>
      </c>
      <c r="K269" s="97">
        <f>+'Прил 3(сформированное)'!F2185</f>
        <v>0</v>
      </c>
      <c r="L269" s="97">
        <f>+'Прил 3(сформированное)'!G2185</f>
        <v>0</v>
      </c>
    </row>
    <row r="270" spans="1:12" ht="15" customHeight="1">
      <c r="A270" s="98"/>
      <c r="B270" s="30" t="s">
        <v>471</v>
      </c>
      <c r="C270" s="54"/>
      <c r="D270" s="54"/>
      <c r="E270" s="76"/>
      <c r="F270" s="76"/>
      <c r="G270" s="77">
        <f t="shared" si="34"/>
        <v>87254.7</v>
      </c>
      <c r="H270" s="75">
        <f t="shared" si="32"/>
        <v>0</v>
      </c>
      <c r="I270" s="97">
        <f>+'Прил 3(сформированное)'!D2186</f>
        <v>0</v>
      </c>
      <c r="J270" s="97">
        <f>+'Прил 3(сформированное)'!E2186</f>
        <v>0</v>
      </c>
      <c r="K270" s="97">
        <f>+'Прил 3(сформированное)'!F2186</f>
        <v>0</v>
      </c>
      <c r="L270" s="97">
        <f>+'Прил 3(сформированное)'!G2186</f>
        <v>0</v>
      </c>
    </row>
    <row r="271" spans="1:12" ht="15" customHeight="1">
      <c r="A271" s="98"/>
      <c r="B271" s="30" t="s">
        <v>472</v>
      </c>
      <c r="C271" s="54"/>
      <c r="D271" s="54"/>
      <c r="E271" s="76"/>
      <c r="F271" s="76"/>
      <c r="G271" s="77">
        <f t="shared" si="34"/>
        <v>87254.7</v>
      </c>
      <c r="H271" s="75">
        <f t="shared" si="32"/>
        <v>0</v>
      </c>
      <c r="I271" s="97">
        <f>+'Прил 3(сформированное)'!D2187</f>
        <v>0</v>
      </c>
      <c r="J271" s="97">
        <f>+'Прил 3(сформированное)'!E2187</f>
        <v>0</v>
      </c>
      <c r="K271" s="97">
        <f>+'Прил 3(сформированное)'!F2187</f>
        <v>0</v>
      </c>
      <c r="L271" s="97">
        <f>+'Прил 3(сформированное)'!G2187</f>
        <v>0</v>
      </c>
    </row>
    <row r="272" spans="1:12" ht="15" customHeight="1">
      <c r="A272" s="98"/>
      <c r="B272" s="30" t="s">
        <v>473</v>
      </c>
      <c r="C272" s="41"/>
      <c r="D272" s="54"/>
      <c r="E272" s="76"/>
      <c r="F272" s="76"/>
      <c r="G272" s="77">
        <f t="shared" si="34"/>
        <v>87254.7</v>
      </c>
      <c r="H272" s="75">
        <f t="shared" si="32"/>
        <v>0</v>
      </c>
      <c r="I272" s="97">
        <f>+'Прил 3(сформированное)'!D2188</f>
        <v>0</v>
      </c>
      <c r="J272" s="97">
        <f>+'Прил 3(сформированное)'!E2188</f>
        <v>0</v>
      </c>
      <c r="K272" s="97">
        <f>+'Прил 3(сформированное)'!F2188</f>
        <v>0</v>
      </c>
      <c r="L272" s="97">
        <f>+'Прил 3(сформированное)'!G2188</f>
        <v>0</v>
      </c>
    </row>
    <row r="273" spans="1:12" ht="15" customHeight="1">
      <c r="A273" s="98"/>
      <c r="B273" s="30" t="s">
        <v>474</v>
      </c>
      <c r="C273" s="41"/>
      <c r="D273" s="54"/>
      <c r="E273" s="76"/>
      <c r="F273" s="76"/>
      <c r="G273" s="77">
        <f t="shared" si="34"/>
        <v>87254.7</v>
      </c>
      <c r="H273" s="75">
        <f t="shared" si="32"/>
        <v>0</v>
      </c>
      <c r="I273" s="97">
        <f>+'Прил 3(сформированное)'!D2189</f>
        <v>0</v>
      </c>
      <c r="J273" s="97">
        <f>+'Прил 3(сформированное)'!E2189</f>
        <v>0</v>
      </c>
      <c r="K273" s="97">
        <f>+'Прил 3(сформированное)'!F2189</f>
        <v>0</v>
      </c>
      <c r="L273" s="97">
        <f>+'Прил 3(сформированное)'!G2189</f>
        <v>0</v>
      </c>
    </row>
    <row r="274" spans="1:12" ht="15" customHeight="1">
      <c r="A274" s="99"/>
      <c r="B274" s="30" t="s">
        <v>475</v>
      </c>
      <c r="C274" s="41"/>
      <c r="D274" s="54"/>
      <c r="E274" s="76"/>
      <c r="F274" s="76"/>
      <c r="G274" s="77">
        <f t="shared" si="34"/>
        <v>87254.7</v>
      </c>
      <c r="H274" s="75">
        <f t="shared" si="32"/>
        <v>0</v>
      </c>
      <c r="I274" s="97">
        <f>+'Прил 3(сформированное)'!D2190</f>
        <v>0</v>
      </c>
      <c r="J274" s="97">
        <f>+'Прил 3(сформированное)'!E2190</f>
        <v>0</v>
      </c>
      <c r="K274" s="97">
        <f>+'Прил 3(сформированное)'!F2190</f>
        <v>0</v>
      </c>
      <c r="L274" s="97">
        <f>+'Прил 3(сформированное)'!G2190</f>
        <v>0</v>
      </c>
    </row>
    <row r="275" spans="1:13" ht="39" customHeight="1">
      <c r="A275" s="100" t="str">
        <f>+'Прил 3(сформированное)'!A2196</f>
        <v>3.33</v>
      </c>
      <c r="B275" s="101" t="str">
        <f>+'Прил 3(сформированное)'!B2196</f>
        <v>Строительство третьей очереди полигона твёрдых бытовых отходов              </v>
      </c>
      <c r="C275" s="55" t="s">
        <v>545</v>
      </c>
      <c r="D275" s="102" t="e">
        <f>+#REF!</f>
        <v>#REF!</v>
      </c>
      <c r="E275" s="70">
        <v>12950</v>
      </c>
      <c r="F275" s="70"/>
      <c r="G275" s="74"/>
      <c r="H275" s="75">
        <f t="shared" si="32"/>
        <v>1490.1</v>
      </c>
      <c r="I275" s="75">
        <f>SUM(I276:I284)</f>
        <v>0</v>
      </c>
      <c r="J275" s="75">
        <f>SUM(J276:J284)</f>
        <v>0</v>
      </c>
      <c r="K275" s="75">
        <f>SUM(K276:K284)</f>
        <v>0</v>
      </c>
      <c r="L275" s="75">
        <f>SUM(L276:L284)</f>
        <v>1490.1</v>
      </c>
      <c r="M275" s="137"/>
    </row>
    <row r="276" spans="1:12" ht="15" customHeight="1">
      <c r="A276" s="98"/>
      <c r="B276" s="30" t="s">
        <v>467</v>
      </c>
      <c r="C276" s="54"/>
      <c r="D276" s="54"/>
      <c r="E276" s="76"/>
      <c r="F276" s="70">
        <v>12950</v>
      </c>
      <c r="G276" s="85">
        <v>90612.8</v>
      </c>
      <c r="H276" s="75">
        <f t="shared" si="32"/>
        <v>0</v>
      </c>
      <c r="I276" s="97">
        <f>+'Прил 3(сформированное)'!D2197</f>
        <v>0</v>
      </c>
      <c r="J276" s="97">
        <f>+'Прил 3(сформированное)'!E2197</f>
        <v>0</v>
      </c>
      <c r="K276" s="97">
        <f>+'Прил 3(сформированное)'!F2197</f>
        <v>0</v>
      </c>
      <c r="L276" s="97">
        <f>+'Прил 3(сформированное)'!G2197</f>
        <v>0</v>
      </c>
    </row>
    <row r="277" spans="1:12" ht="15" customHeight="1">
      <c r="A277" s="98"/>
      <c r="B277" s="30" t="s">
        <v>468</v>
      </c>
      <c r="C277" s="54"/>
      <c r="D277" s="54"/>
      <c r="E277" s="76"/>
      <c r="F277" s="76"/>
      <c r="G277" s="77">
        <f aca="true" t="shared" si="35" ref="G277:G284">G276-H276</f>
        <v>90612.8</v>
      </c>
      <c r="H277" s="75">
        <f t="shared" si="32"/>
        <v>0</v>
      </c>
      <c r="I277" s="97">
        <f>+'Прил 3(сформированное)'!D2198</f>
        <v>0</v>
      </c>
      <c r="J277" s="97">
        <f>+'Прил 3(сформированное)'!E2198</f>
        <v>0</v>
      </c>
      <c r="K277" s="97">
        <f>+'Прил 3(сформированное)'!F2198</f>
        <v>0</v>
      </c>
      <c r="L277" s="97">
        <f>+'Прил 3(сформированное)'!G2198</f>
        <v>0</v>
      </c>
    </row>
    <row r="278" spans="1:12" ht="15" customHeight="1">
      <c r="A278" s="98"/>
      <c r="B278" s="30" t="s">
        <v>469</v>
      </c>
      <c r="C278" s="54"/>
      <c r="D278" s="54"/>
      <c r="E278" s="76"/>
      <c r="F278" s="76"/>
      <c r="G278" s="77">
        <f t="shared" si="35"/>
        <v>90612.8</v>
      </c>
      <c r="H278" s="75">
        <f t="shared" si="32"/>
        <v>0</v>
      </c>
      <c r="I278" s="97">
        <f>+'Прил 3(сформированное)'!D2199</f>
        <v>0</v>
      </c>
      <c r="J278" s="97">
        <f>+'Прил 3(сформированное)'!E2199</f>
        <v>0</v>
      </c>
      <c r="K278" s="97">
        <f>+'Прил 3(сформированное)'!F2199</f>
        <v>0</v>
      </c>
      <c r="L278" s="97">
        <f>+'Прил 3(сформированное)'!G2199</f>
        <v>0</v>
      </c>
    </row>
    <row r="279" spans="1:12" ht="15" customHeight="1">
      <c r="A279" s="98"/>
      <c r="B279" s="30" t="s">
        <v>470</v>
      </c>
      <c r="C279" s="54"/>
      <c r="D279" s="54"/>
      <c r="E279" s="76"/>
      <c r="F279" s="76"/>
      <c r="G279" s="77">
        <f t="shared" si="35"/>
        <v>90612.8</v>
      </c>
      <c r="H279" s="75">
        <f t="shared" si="32"/>
        <v>0</v>
      </c>
      <c r="I279" s="97">
        <f>+'Прил 3(сформированное)'!D2200</f>
        <v>0</v>
      </c>
      <c r="J279" s="97">
        <f>+'Прил 3(сформированное)'!E2200</f>
        <v>0</v>
      </c>
      <c r="K279" s="97">
        <f>+'Прил 3(сформированное)'!F2200</f>
        <v>0</v>
      </c>
      <c r="L279" s="97">
        <f>+'Прил 3(сформированное)'!G2200</f>
        <v>0</v>
      </c>
    </row>
    <row r="280" spans="1:12" ht="15" customHeight="1">
      <c r="A280" s="98"/>
      <c r="B280" s="30" t="s">
        <v>471</v>
      </c>
      <c r="C280" s="54"/>
      <c r="D280" s="54"/>
      <c r="E280" s="76"/>
      <c r="F280" s="76"/>
      <c r="G280" s="77">
        <f t="shared" si="35"/>
        <v>90612.8</v>
      </c>
      <c r="H280" s="75">
        <f t="shared" si="32"/>
        <v>0</v>
      </c>
      <c r="I280" s="97">
        <f>+'Прил 3(сформированное)'!D2201</f>
        <v>0</v>
      </c>
      <c r="J280" s="97">
        <f>+'Прил 3(сформированное)'!E2201</f>
        <v>0</v>
      </c>
      <c r="K280" s="97">
        <f>+'Прил 3(сформированное)'!F2201</f>
        <v>0</v>
      </c>
      <c r="L280" s="97">
        <f>+'Прил 3(сформированное)'!G2201</f>
        <v>0</v>
      </c>
    </row>
    <row r="281" spans="1:12" ht="15" customHeight="1">
      <c r="A281" s="98"/>
      <c r="B281" s="30" t="s">
        <v>472</v>
      </c>
      <c r="C281" s="54"/>
      <c r="D281" s="54"/>
      <c r="E281" s="76"/>
      <c r="F281" s="76"/>
      <c r="G281" s="77">
        <f t="shared" si="35"/>
        <v>90612.8</v>
      </c>
      <c r="H281" s="75">
        <f t="shared" si="32"/>
        <v>0</v>
      </c>
      <c r="I281" s="97">
        <f>+'Прил 3(сформированное)'!D2202</f>
        <v>0</v>
      </c>
      <c r="J281" s="97">
        <f>+'Прил 3(сформированное)'!E2202</f>
        <v>0</v>
      </c>
      <c r="K281" s="97">
        <f>+'Прил 3(сформированное)'!F2202</f>
        <v>0</v>
      </c>
      <c r="L281" s="97">
        <f>+'Прил 3(сформированное)'!G2202</f>
        <v>0</v>
      </c>
    </row>
    <row r="282" spans="1:12" ht="15" customHeight="1">
      <c r="A282" s="98"/>
      <c r="B282" s="30" t="s">
        <v>473</v>
      </c>
      <c r="C282" s="41"/>
      <c r="D282" s="54"/>
      <c r="E282" s="76"/>
      <c r="F282" s="76"/>
      <c r="G282" s="77">
        <f t="shared" si="35"/>
        <v>90612.8</v>
      </c>
      <c r="H282" s="75">
        <f t="shared" si="32"/>
        <v>0</v>
      </c>
      <c r="I282" s="97">
        <f>+'Прил 3(сформированное)'!D2203</f>
        <v>0</v>
      </c>
      <c r="J282" s="97">
        <f>+'Прил 3(сформированное)'!E2203</f>
        <v>0</v>
      </c>
      <c r="K282" s="97">
        <f>+'Прил 3(сформированное)'!F2203</f>
        <v>0</v>
      </c>
      <c r="L282" s="97">
        <f>+'Прил 3(сформированное)'!G2203</f>
        <v>0</v>
      </c>
    </row>
    <row r="283" spans="1:12" ht="15" customHeight="1">
      <c r="A283" s="98"/>
      <c r="B283" s="30" t="s">
        <v>474</v>
      </c>
      <c r="C283" s="41"/>
      <c r="D283" s="54"/>
      <c r="E283" s="76"/>
      <c r="F283" s="76"/>
      <c r="G283" s="77">
        <f t="shared" si="35"/>
        <v>90612.8</v>
      </c>
      <c r="H283" s="75">
        <f t="shared" si="32"/>
        <v>0</v>
      </c>
      <c r="I283" s="97">
        <f>+'Прил 3(сформированное)'!D2204</f>
        <v>0</v>
      </c>
      <c r="J283" s="97">
        <f>+'Прил 3(сформированное)'!E2204</f>
        <v>0</v>
      </c>
      <c r="K283" s="97">
        <f>+'Прил 3(сформированное)'!F2204</f>
        <v>0</v>
      </c>
      <c r="L283" s="97">
        <f>+'Прил 3(сформированное)'!G2204</f>
        <v>0</v>
      </c>
    </row>
    <row r="284" spans="1:12" ht="15" customHeight="1">
      <c r="A284" s="99"/>
      <c r="B284" s="30" t="s">
        <v>475</v>
      </c>
      <c r="C284" s="41"/>
      <c r="D284" s="54"/>
      <c r="E284" s="76"/>
      <c r="F284" s="76"/>
      <c r="G284" s="77">
        <f t="shared" si="35"/>
        <v>90612.8</v>
      </c>
      <c r="H284" s="75">
        <f t="shared" si="32"/>
        <v>1490.1</v>
      </c>
      <c r="I284" s="97">
        <f>+'Прил 3(сформированное)'!D2205</f>
        <v>0</v>
      </c>
      <c r="J284" s="97">
        <f>+'Прил 3(сформированное)'!E2205</f>
        <v>0</v>
      </c>
      <c r="K284" s="97">
        <f>+'Прил 3(сформированное)'!F2205</f>
        <v>0</v>
      </c>
      <c r="L284" s="97">
        <f>+'Прил 3(сформированное)'!G2205</f>
        <v>1490.1</v>
      </c>
    </row>
    <row r="285" spans="1:12" ht="38.25" customHeight="1">
      <c r="A285" s="100" t="str">
        <f>+'Прил 3(сформированное)'!A2211</f>
        <v>3.34</v>
      </c>
      <c r="B285" s="101" t="str">
        <f>+'Прил 3(сформированное)'!B2211</f>
        <v>Строительство рыбозащитного сооружения на водозаборе Красноярской ГРЭС-2</v>
      </c>
      <c r="C285" s="55" t="s">
        <v>546</v>
      </c>
      <c r="D285" s="102" t="e">
        <f>+#REF!</f>
        <v>#REF!</v>
      </c>
      <c r="E285" s="70">
        <v>11632.8</v>
      </c>
      <c r="F285" s="70"/>
      <c r="G285" s="77"/>
      <c r="H285" s="75">
        <f t="shared" si="32"/>
        <v>24031</v>
      </c>
      <c r="I285" s="75">
        <f>SUM(I286:I294)</f>
        <v>0</v>
      </c>
      <c r="J285" s="75">
        <f>SUM(J286:J294)</f>
        <v>0</v>
      </c>
      <c r="K285" s="75">
        <f>SUM(K286:K294)</f>
        <v>0</v>
      </c>
      <c r="L285" s="75">
        <f>SUM(L286:L294)</f>
        <v>24031</v>
      </c>
    </row>
    <row r="286" spans="1:12" ht="15" customHeight="1">
      <c r="A286" s="98"/>
      <c r="B286" s="30" t="s">
        <v>467</v>
      </c>
      <c r="C286" s="54"/>
      <c r="D286" s="54"/>
      <c r="E286" s="76"/>
      <c r="F286" s="70">
        <v>11632.8</v>
      </c>
      <c r="G286" s="74">
        <v>24031</v>
      </c>
      <c r="H286" s="75">
        <f t="shared" si="32"/>
        <v>24031</v>
      </c>
      <c r="I286" s="97">
        <f>+'Прил 3(сформированное)'!D2212</f>
        <v>0</v>
      </c>
      <c r="J286" s="97">
        <f>+'Прил 3(сформированное)'!E2212</f>
        <v>0</v>
      </c>
      <c r="K286" s="97">
        <f>+'Прил 3(сформированное)'!F2212</f>
        <v>0</v>
      </c>
      <c r="L286" s="97">
        <f>+'Прил 3(сформированное)'!G2212</f>
        <v>24031</v>
      </c>
    </row>
    <row r="287" spans="1:12" ht="15" customHeight="1">
      <c r="A287" s="98"/>
      <c r="B287" s="30" t="s">
        <v>468</v>
      </c>
      <c r="C287" s="54"/>
      <c r="D287" s="54"/>
      <c r="E287" s="76"/>
      <c r="F287" s="76"/>
      <c r="G287" s="77">
        <f>G286-H286</f>
        <v>0</v>
      </c>
      <c r="H287" s="75">
        <f t="shared" si="32"/>
        <v>0</v>
      </c>
      <c r="I287" s="97">
        <f>+'Прил 3(сформированное)'!D2213</f>
        <v>0</v>
      </c>
      <c r="J287" s="97">
        <f>+'Прил 3(сформированное)'!E2213</f>
        <v>0</v>
      </c>
      <c r="K287" s="97">
        <f>+'Прил 3(сформированное)'!F2213</f>
        <v>0</v>
      </c>
      <c r="L287" s="97">
        <f>+'Прил 3(сформированное)'!G2213</f>
        <v>0</v>
      </c>
    </row>
    <row r="288" spans="1:12" ht="15" customHeight="1">
      <c r="A288" s="98"/>
      <c r="B288" s="30" t="s">
        <v>469</v>
      </c>
      <c r="C288" s="54"/>
      <c r="D288" s="54"/>
      <c r="E288" s="76"/>
      <c r="F288" s="76"/>
      <c r="G288" s="77">
        <f aca="true" t="shared" si="36" ref="G288:G294">G287-H287</f>
        <v>0</v>
      </c>
      <c r="H288" s="75">
        <f t="shared" si="32"/>
        <v>0</v>
      </c>
      <c r="I288" s="97">
        <f>+'Прил 3(сформированное)'!D2214</f>
        <v>0</v>
      </c>
      <c r="J288" s="97">
        <f>+'Прил 3(сформированное)'!E2214</f>
        <v>0</v>
      </c>
      <c r="K288" s="97">
        <f>+'Прил 3(сформированное)'!F2214</f>
        <v>0</v>
      </c>
      <c r="L288" s="97">
        <f>+'Прил 3(сформированное)'!G2214</f>
        <v>0</v>
      </c>
    </row>
    <row r="289" spans="1:12" ht="15" customHeight="1">
      <c r="A289" s="98"/>
      <c r="B289" s="30" t="s">
        <v>470</v>
      </c>
      <c r="C289" s="54"/>
      <c r="D289" s="54"/>
      <c r="E289" s="76"/>
      <c r="F289" s="76"/>
      <c r="G289" s="77">
        <f t="shared" si="36"/>
        <v>0</v>
      </c>
      <c r="H289" s="75">
        <f t="shared" si="32"/>
        <v>0</v>
      </c>
      <c r="I289" s="97">
        <f>+'Прил 3(сформированное)'!D2215</f>
        <v>0</v>
      </c>
      <c r="J289" s="97">
        <f>+'Прил 3(сформированное)'!E2215</f>
        <v>0</v>
      </c>
      <c r="K289" s="97">
        <f>+'Прил 3(сформированное)'!F2215</f>
        <v>0</v>
      </c>
      <c r="L289" s="97">
        <f>+'Прил 3(сформированное)'!G2215</f>
        <v>0</v>
      </c>
    </row>
    <row r="290" spans="1:12" ht="15" customHeight="1">
      <c r="A290" s="98"/>
      <c r="B290" s="30" t="s">
        <v>471</v>
      </c>
      <c r="C290" s="54"/>
      <c r="D290" s="54"/>
      <c r="E290" s="76"/>
      <c r="F290" s="76"/>
      <c r="G290" s="77">
        <f t="shared" si="36"/>
        <v>0</v>
      </c>
      <c r="H290" s="75">
        <f t="shared" si="32"/>
        <v>0</v>
      </c>
      <c r="I290" s="97">
        <f>+'Прил 3(сформированное)'!D2216</f>
        <v>0</v>
      </c>
      <c r="J290" s="97">
        <f>+'Прил 3(сформированное)'!E2216</f>
        <v>0</v>
      </c>
      <c r="K290" s="97">
        <f>+'Прил 3(сформированное)'!F2216</f>
        <v>0</v>
      </c>
      <c r="L290" s="97">
        <f>+'Прил 3(сформированное)'!G2216</f>
        <v>0</v>
      </c>
    </row>
    <row r="291" spans="1:12" ht="15" customHeight="1">
      <c r="A291" s="98"/>
      <c r="B291" s="30" t="s">
        <v>472</v>
      </c>
      <c r="C291" s="54"/>
      <c r="D291" s="54"/>
      <c r="E291" s="76"/>
      <c r="F291" s="76"/>
      <c r="G291" s="77">
        <f t="shared" si="36"/>
        <v>0</v>
      </c>
      <c r="H291" s="75">
        <f t="shared" si="32"/>
        <v>0</v>
      </c>
      <c r="I291" s="97">
        <f>+'Прил 3(сформированное)'!D2217</f>
        <v>0</v>
      </c>
      <c r="J291" s="97">
        <f>+'Прил 3(сформированное)'!E2217</f>
        <v>0</v>
      </c>
      <c r="K291" s="97">
        <f>+'Прил 3(сформированное)'!F2217</f>
        <v>0</v>
      </c>
      <c r="L291" s="97">
        <f>+'Прил 3(сформированное)'!G2217</f>
        <v>0</v>
      </c>
    </row>
    <row r="292" spans="1:12" ht="15" customHeight="1">
      <c r="A292" s="98"/>
      <c r="B292" s="30" t="s">
        <v>473</v>
      </c>
      <c r="C292" s="41"/>
      <c r="D292" s="54"/>
      <c r="E292" s="76"/>
      <c r="F292" s="76"/>
      <c r="G292" s="77">
        <f t="shared" si="36"/>
        <v>0</v>
      </c>
      <c r="H292" s="75">
        <f t="shared" si="32"/>
        <v>0</v>
      </c>
      <c r="I292" s="97">
        <f>+'Прил 3(сформированное)'!D2218</f>
        <v>0</v>
      </c>
      <c r="J292" s="97">
        <f>+'Прил 3(сформированное)'!E2218</f>
        <v>0</v>
      </c>
      <c r="K292" s="97">
        <f>+'Прил 3(сформированное)'!F2218</f>
        <v>0</v>
      </c>
      <c r="L292" s="97">
        <f>+'Прил 3(сформированное)'!G2218</f>
        <v>0</v>
      </c>
    </row>
    <row r="293" spans="1:12" ht="15" customHeight="1">
      <c r="A293" s="98"/>
      <c r="B293" s="30" t="s">
        <v>474</v>
      </c>
      <c r="C293" s="41"/>
      <c r="D293" s="54"/>
      <c r="E293" s="76"/>
      <c r="F293" s="76"/>
      <c r="G293" s="77">
        <f t="shared" si="36"/>
        <v>0</v>
      </c>
      <c r="H293" s="75">
        <f t="shared" si="32"/>
        <v>0</v>
      </c>
      <c r="I293" s="97">
        <f>+'Прил 3(сформированное)'!D2219</f>
        <v>0</v>
      </c>
      <c r="J293" s="97">
        <f>+'Прил 3(сформированное)'!E2219</f>
        <v>0</v>
      </c>
      <c r="K293" s="97">
        <f>+'Прил 3(сформированное)'!F2219</f>
        <v>0</v>
      </c>
      <c r="L293" s="97">
        <f>+'Прил 3(сформированное)'!G2219</f>
        <v>0</v>
      </c>
    </row>
    <row r="294" spans="1:12" ht="15" customHeight="1">
      <c r="A294" s="99"/>
      <c r="B294" s="30" t="s">
        <v>475</v>
      </c>
      <c r="C294" s="41"/>
      <c r="D294" s="54"/>
      <c r="E294" s="76"/>
      <c r="F294" s="76"/>
      <c r="G294" s="77">
        <f t="shared" si="36"/>
        <v>0</v>
      </c>
      <c r="H294" s="75">
        <f t="shared" si="32"/>
        <v>0</v>
      </c>
      <c r="I294" s="97">
        <f>+'Прил 3(сформированное)'!D2220</f>
        <v>0</v>
      </c>
      <c r="J294" s="97">
        <f>+'Прил 3(сформированное)'!E2220</f>
        <v>0</v>
      </c>
      <c r="K294" s="97">
        <f>+'Прил 3(сформированное)'!F2220</f>
        <v>0</v>
      </c>
      <c r="L294" s="97">
        <f>+'Прил 3(сформированное)'!G2220</f>
        <v>0</v>
      </c>
    </row>
    <row r="295" spans="1:12" ht="41.25" customHeight="1">
      <c r="A295" s="100" t="str">
        <f>+'Прил 3(сформированное)'!A2226</f>
        <v>3.35</v>
      </c>
      <c r="B295" s="101" t="str">
        <f>+'Прил 3(сформированное)'!B2226</f>
        <v>Реконструкция закрытой части р. Барга от входного оголовка до моста по ул. Калинина    </v>
      </c>
      <c r="C295" s="55" t="s">
        <v>498</v>
      </c>
      <c r="D295" s="69" t="s">
        <v>499</v>
      </c>
      <c r="E295" s="70">
        <v>14308</v>
      </c>
      <c r="F295" s="70"/>
      <c r="G295" s="74"/>
      <c r="H295" s="75">
        <f t="shared" si="32"/>
        <v>69867.6</v>
      </c>
      <c r="I295" s="75">
        <f>SUM(I296:I304)</f>
        <v>35250</v>
      </c>
      <c r="J295" s="75">
        <f>SUM(J296:J304)</f>
        <v>0</v>
      </c>
      <c r="K295" s="75">
        <f>SUM(K296:K304)</f>
        <v>34617.6</v>
      </c>
      <c r="L295" s="75">
        <f>SUM(L296:L304)</f>
        <v>0</v>
      </c>
    </row>
    <row r="296" spans="1:12" ht="15" customHeight="1">
      <c r="A296" s="98"/>
      <c r="B296" s="30" t="s">
        <v>467</v>
      </c>
      <c r="C296" s="54"/>
      <c r="D296" s="54"/>
      <c r="E296" s="76"/>
      <c r="F296" s="76">
        <v>13805.7</v>
      </c>
      <c r="G296" s="74">
        <v>69867.6</v>
      </c>
      <c r="H296" s="75">
        <f t="shared" si="32"/>
        <v>10250</v>
      </c>
      <c r="I296" s="97">
        <f>+'Прил 3(сформированное)'!D2227</f>
        <v>10250</v>
      </c>
      <c r="J296" s="97">
        <f>+'Прил 3(сформированное)'!E2227</f>
        <v>0</v>
      </c>
      <c r="K296" s="97">
        <f>+'Прил 3(сформированное)'!F2227</f>
        <v>0</v>
      </c>
      <c r="L296" s="97">
        <f>+'Прил 3(сформированное)'!G2227</f>
        <v>0</v>
      </c>
    </row>
    <row r="297" spans="1:12" ht="15" customHeight="1">
      <c r="A297" s="98"/>
      <c r="B297" s="30" t="s">
        <v>468</v>
      </c>
      <c r="C297" s="54"/>
      <c r="D297" s="54"/>
      <c r="E297" s="76"/>
      <c r="F297" s="76"/>
      <c r="G297" s="77">
        <f aca="true" t="shared" si="37" ref="G297:G304">G296-H296</f>
        <v>59617.600000000006</v>
      </c>
      <c r="H297" s="75">
        <f t="shared" si="32"/>
        <v>15052</v>
      </c>
      <c r="I297" s="97">
        <f>+'Прил 3(сформированное)'!D2228</f>
        <v>15000</v>
      </c>
      <c r="J297" s="97">
        <f>+'Прил 3(сформированное)'!E2228</f>
        <v>0</v>
      </c>
      <c r="K297" s="97">
        <f>+'Прил 3(сформированное)'!F2228</f>
        <v>52</v>
      </c>
      <c r="L297" s="97">
        <f>+'Прил 3(сформированное)'!G2228</f>
        <v>0</v>
      </c>
    </row>
    <row r="298" spans="1:12" ht="15" customHeight="1">
      <c r="A298" s="98"/>
      <c r="B298" s="30" t="s">
        <v>469</v>
      </c>
      <c r="C298" s="54"/>
      <c r="D298" s="54"/>
      <c r="E298" s="76"/>
      <c r="F298" s="76"/>
      <c r="G298" s="77">
        <f t="shared" si="37"/>
        <v>44565.600000000006</v>
      </c>
      <c r="H298" s="75">
        <f t="shared" si="32"/>
        <v>41859.4</v>
      </c>
      <c r="I298" s="97">
        <f>+'Прил 3(сформированное)'!D2229</f>
        <v>10000</v>
      </c>
      <c r="J298" s="97">
        <f>+'Прил 3(сформированное)'!E2229</f>
        <v>0</v>
      </c>
      <c r="K298" s="97">
        <f>+'Прил 3(сформированное)'!F2229</f>
        <v>31859.4</v>
      </c>
      <c r="L298" s="97">
        <f>+'Прил 3(сформированное)'!G2229</f>
        <v>0</v>
      </c>
    </row>
    <row r="299" spans="1:12" ht="15" customHeight="1">
      <c r="A299" s="98"/>
      <c r="B299" s="30" t="s">
        <v>470</v>
      </c>
      <c r="C299" s="54"/>
      <c r="D299" s="54"/>
      <c r="E299" s="76"/>
      <c r="F299" s="76"/>
      <c r="G299" s="77">
        <f t="shared" si="37"/>
        <v>2706.2000000000044</v>
      </c>
      <c r="H299" s="75">
        <f t="shared" si="32"/>
        <v>2706.2</v>
      </c>
      <c r="I299" s="97">
        <f>+'Прил 3(сформированное)'!D2230</f>
        <v>0</v>
      </c>
      <c r="J299" s="97">
        <f>+'Прил 3(сформированное)'!E2230</f>
        <v>0</v>
      </c>
      <c r="K299" s="97">
        <f>+'Прил 3(сформированное)'!F2230</f>
        <v>2706.2</v>
      </c>
      <c r="L299" s="97">
        <f>+'Прил 3(сформированное)'!G2230</f>
        <v>0</v>
      </c>
    </row>
    <row r="300" spans="1:12" ht="15" customHeight="1">
      <c r="A300" s="98"/>
      <c r="B300" s="30" t="s">
        <v>472</v>
      </c>
      <c r="C300" s="54"/>
      <c r="D300" s="54"/>
      <c r="E300" s="76"/>
      <c r="F300" s="76"/>
      <c r="G300" s="86">
        <f t="shared" si="37"/>
        <v>4.547473508864641E-12</v>
      </c>
      <c r="H300" s="75">
        <f t="shared" si="32"/>
        <v>0</v>
      </c>
      <c r="I300" s="97">
        <f>+'Прил 3(сформированное)'!D2231</f>
        <v>0</v>
      </c>
      <c r="J300" s="97">
        <f>+'Прил 3(сформированное)'!E2231</f>
        <v>0</v>
      </c>
      <c r="K300" s="97">
        <f>+'Прил 3(сформированное)'!F2231</f>
        <v>0</v>
      </c>
      <c r="L300" s="97">
        <f>+'Прил 3(сформированное)'!G2231</f>
        <v>0</v>
      </c>
    </row>
    <row r="301" spans="1:12" ht="15" customHeight="1">
      <c r="A301" s="98"/>
      <c r="B301" s="30" t="s">
        <v>471</v>
      </c>
      <c r="C301" s="54"/>
      <c r="D301" s="54"/>
      <c r="E301" s="76"/>
      <c r="F301" s="76"/>
      <c r="G301" s="86">
        <f t="shared" si="37"/>
        <v>4.547473508864641E-12</v>
      </c>
      <c r="H301" s="75">
        <f t="shared" si="32"/>
        <v>0</v>
      </c>
      <c r="I301" s="97">
        <f>+'Прил 3(сформированное)'!D2232</f>
        <v>0</v>
      </c>
      <c r="J301" s="97">
        <f>+'Прил 3(сформированное)'!E2232</f>
        <v>0</v>
      </c>
      <c r="K301" s="97">
        <f>+'Прил 3(сформированное)'!F2232</f>
        <v>0</v>
      </c>
      <c r="L301" s="97">
        <f>+'Прил 3(сформированное)'!G2232</f>
        <v>0</v>
      </c>
    </row>
    <row r="302" spans="1:12" ht="15" customHeight="1">
      <c r="A302" s="98"/>
      <c r="B302" s="30" t="s">
        <v>473</v>
      </c>
      <c r="C302" s="41"/>
      <c r="D302" s="54"/>
      <c r="E302" s="76"/>
      <c r="F302" s="76"/>
      <c r="G302" s="86">
        <f t="shared" si="37"/>
        <v>4.547473508864641E-12</v>
      </c>
      <c r="H302" s="75">
        <f t="shared" si="32"/>
        <v>0</v>
      </c>
      <c r="I302" s="97">
        <f>+'Прил 3(сформированное)'!D2233</f>
        <v>0</v>
      </c>
      <c r="J302" s="97">
        <f>+'Прил 3(сформированное)'!E2233</f>
        <v>0</v>
      </c>
      <c r="K302" s="97">
        <f>+'Прил 3(сформированное)'!F2233</f>
        <v>0</v>
      </c>
      <c r="L302" s="97">
        <f>+'Прил 3(сформированное)'!G2233</f>
        <v>0</v>
      </c>
    </row>
    <row r="303" spans="1:12" ht="15" customHeight="1">
      <c r="A303" s="98"/>
      <c r="B303" s="30" t="s">
        <v>474</v>
      </c>
      <c r="C303" s="41"/>
      <c r="D303" s="54"/>
      <c r="E303" s="76"/>
      <c r="F303" s="76"/>
      <c r="G303" s="86">
        <f t="shared" si="37"/>
        <v>4.547473508864641E-12</v>
      </c>
      <c r="H303" s="75">
        <f t="shared" si="32"/>
        <v>0</v>
      </c>
      <c r="I303" s="97">
        <f>+'Прил 3(сформированное)'!D2234</f>
        <v>0</v>
      </c>
      <c r="J303" s="97">
        <f>+'Прил 3(сформированное)'!E2234</f>
        <v>0</v>
      </c>
      <c r="K303" s="97">
        <f>+'Прил 3(сформированное)'!F2234</f>
        <v>0</v>
      </c>
      <c r="L303" s="97">
        <f>+'Прил 3(сформированное)'!G2234</f>
        <v>0</v>
      </c>
    </row>
    <row r="304" spans="1:12" ht="15" customHeight="1">
      <c r="A304" s="99"/>
      <c r="B304" s="30" t="s">
        <v>475</v>
      </c>
      <c r="C304" s="41"/>
      <c r="D304" s="54"/>
      <c r="E304" s="76"/>
      <c r="F304" s="76"/>
      <c r="G304" s="86">
        <f t="shared" si="37"/>
        <v>4.547473508864641E-12</v>
      </c>
      <c r="H304" s="75">
        <f t="shared" si="32"/>
        <v>0</v>
      </c>
      <c r="I304" s="97">
        <f>+'Прил 3(сформированное)'!D2235</f>
        <v>0</v>
      </c>
      <c r="J304" s="97">
        <f>+'Прил 3(сформированное)'!E2235</f>
        <v>0</v>
      </c>
      <c r="K304" s="97">
        <f>+'Прил 3(сформированное)'!F2235</f>
        <v>0</v>
      </c>
      <c r="L304" s="97">
        <f>+'Прил 3(сформированное)'!G2235</f>
        <v>0</v>
      </c>
    </row>
    <row r="305" spans="1:12" s="73" customFormat="1" ht="21" customHeight="1">
      <c r="A305" s="126"/>
      <c r="B305" s="67"/>
      <c r="C305" s="127"/>
      <c r="D305" s="128"/>
      <c r="E305" s="129"/>
      <c r="F305" s="129"/>
      <c r="G305" s="130"/>
      <c r="H305" s="131"/>
      <c r="I305" s="131"/>
      <c r="J305" s="131"/>
      <c r="K305" s="131"/>
      <c r="L305" s="131"/>
    </row>
    <row r="306" spans="1:12" s="73" customFormat="1" ht="21" customHeight="1">
      <c r="A306" s="126"/>
      <c r="B306" s="67"/>
      <c r="C306" s="127"/>
      <c r="D306" s="128"/>
      <c r="E306" s="129"/>
      <c r="F306" s="129"/>
      <c r="G306" s="130"/>
      <c r="H306" s="131"/>
      <c r="I306" s="131"/>
      <c r="J306" s="131"/>
      <c r="K306" s="131"/>
      <c r="L306" s="131"/>
    </row>
    <row r="307" spans="1:12" s="73" customFormat="1" ht="21" customHeight="1">
      <c r="A307" s="126"/>
      <c r="B307" s="67"/>
      <c r="C307" s="127"/>
      <c r="D307" s="128"/>
      <c r="E307" s="129"/>
      <c r="F307" s="129"/>
      <c r="G307" s="130"/>
      <c r="H307" s="131"/>
      <c r="I307" s="131"/>
      <c r="J307" s="131"/>
      <c r="K307" s="131"/>
      <c r="L307" s="131"/>
    </row>
    <row r="308" spans="1:12" ht="18.75" customHeight="1">
      <c r="A308" s="87"/>
      <c r="B308" s="212" t="s">
        <v>159</v>
      </c>
      <c r="C308" s="212"/>
      <c r="D308" s="212"/>
      <c r="E308" s="212"/>
      <c r="F308" s="212"/>
      <c r="G308" s="212"/>
      <c r="H308" s="212"/>
      <c r="I308" s="212"/>
      <c r="J308" s="212"/>
      <c r="K308" s="212"/>
      <c r="L308" s="212"/>
    </row>
    <row r="309" spans="1:12" ht="18.75" customHeight="1">
      <c r="A309" s="87"/>
      <c r="B309" s="213" t="s">
        <v>500</v>
      </c>
      <c r="C309" s="213"/>
      <c r="D309" s="213"/>
      <c r="E309" s="213"/>
      <c r="F309" s="213"/>
      <c r="G309" s="213"/>
      <c r="H309" s="213"/>
      <c r="I309" s="213"/>
      <c r="J309" s="213"/>
      <c r="K309" s="213"/>
      <c r="L309" s="213"/>
    </row>
    <row r="310" spans="1:12" ht="18.75" customHeight="1">
      <c r="A310" s="87"/>
      <c r="B310" s="214" t="s">
        <v>495</v>
      </c>
      <c r="C310" s="214"/>
      <c r="D310" s="214"/>
      <c r="E310" s="214"/>
      <c r="F310" s="214"/>
      <c r="G310" s="214"/>
      <c r="H310" s="214"/>
      <c r="I310" s="214"/>
      <c r="J310" s="214"/>
      <c r="K310" s="214"/>
      <c r="L310" s="214"/>
    </row>
    <row r="311" spans="1:13" ht="33" customHeight="1">
      <c r="A311" s="100" t="str">
        <f>+'Прил 3(сформированное)'!A2408</f>
        <v>4.1</v>
      </c>
      <c r="B311" s="101" t="str">
        <f>+'Прил 3(сформированное)'!B2408</f>
        <v>Строительство парковой зоны обводнённых карьеров в черте города  </v>
      </c>
      <c r="C311" s="55" t="s">
        <v>501</v>
      </c>
      <c r="D311" s="102" t="e">
        <f>+#REF!</f>
        <v>#REF!</v>
      </c>
      <c r="E311" s="70">
        <v>33833.3</v>
      </c>
      <c r="F311" s="70"/>
      <c r="G311" s="74"/>
      <c r="H311" s="75">
        <f aca="true" t="shared" si="38" ref="H311:H320">I311+J311+K311+L311</f>
        <v>41000.600000000006</v>
      </c>
      <c r="I311" s="75">
        <f>SUM(I312:I320)</f>
        <v>22468.100000000002</v>
      </c>
      <c r="J311" s="75">
        <f>SUM(J312:J320)</f>
        <v>8240</v>
      </c>
      <c r="K311" s="75">
        <f>SUM(K312:K320)</f>
        <v>10292.5</v>
      </c>
      <c r="L311" s="75">
        <f>SUM(L312:L320)</f>
        <v>0</v>
      </c>
      <c r="M311" s="137"/>
    </row>
    <row r="312" spans="1:12" ht="14.25" customHeight="1">
      <c r="A312" s="98"/>
      <c r="B312" s="30" t="s">
        <v>467</v>
      </c>
      <c r="C312" s="54"/>
      <c r="D312" s="54"/>
      <c r="E312" s="76"/>
      <c r="F312" s="70">
        <v>33833.3</v>
      </c>
      <c r="G312" s="108">
        <v>232851.4</v>
      </c>
      <c r="H312" s="75">
        <f t="shared" si="38"/>
        <v>1537</v>
      </c>
      <c r="I312" s="97">
        <f>+'Прил 3(сформированное)'!D2409</f>
        <v>0</v>
      </c>
      <c r="J312" s="97">
        <f>+'Прил 3(сформированное)'!E2409</f>
        <v>0</v>
      </c>
      <c r="K312" s="97">
        <f>+'Прил 3(сформированное)'!F2409</f>
        <v>1537</v>
      </c>
      <c r="L312" s="97">
        <f>+'Прил 3(сформированное)'!G2409</f>
        <v>0</v>
      </c>
    </row>
    <row r="313" spans="1:12" ht="14.25" customHeight="1">
      <c r="A313" s="98"/>
      <c r="B313" s="30" t="s">
        <v>468</v>
      </c>
      <c r="C313" s="54"/>
      <c r="D313" s="54"/>
      <c r="E313" s="76"/>
      <c r="F313" s="76"/>
      <c r="G313" s="77">
        <f>G312-H312</f>
        <v>231314.4</v>
      </c>
      <c r="H313" s="75">
        <f t="shared" si="38"/>
        <v>15050</v>
      </c>
      <c r="I313" s="97">
        <f>+'Прил 3(сформированное)'!D2410</f>
        <v>10000</v>
      </c>
      <c r="J313" s="97">
        <f>+'Прил 3(сформированное)'!E2410</f>
        <v>5000</v>
      </c>
      <c r="K313" s="97">
        <f>+'Прил 3(сформированное)'!F2410</f>
        <v>50</v>
      </c>
      <c r="L313" s="97">
        <f>+'Прил 3(сформированное)'!G2410</f>
        <v>0</v>
      </c>
    </row>
    <row r="314" spans="1:12" ht="14.25" customHeight="1">
      <c r="A314" s="98"/>
      <c r="B314" s="30" t="s">
        <v>469</v>
      </c>
      <c r="C314" s="54"/>
      <c r="D314" s="54"/>
      <c r="E314" s="76"/>
      <c r="F314" s="76"/>
      <c r="G314" s="77">
        <f aca="true" t="shared" si="39" ref="G314:G320">G313-H313</f>
        <v>216264.4</v>
      </c>
      <c r="H314" s="75">
        <f t="shared" si="38"/>
        <v>7584.9</v>
      </c>
      <c r="I314" s="97">
        <f>+'Прил 3(сформированное)'!D2411</f>
        <v>7584.9</v>
      </c>
      <c r="J314" s="97">
        <f>+'Прил 3(сформированное)'!E2411</f>
        <v>0</v>
      </c>
      <c r="K314" s="97">
        <f>+'Прил 3(сформированное)'!F2411</f>
        <v>0</v>
      </c>
      <c r="L314" s="97">
        <f>+'Прил 3(сформированное)'!G2411</f>
        <v>0</v>
      </c>
    </row>
    <row r="315" spans="1:12" ht="14.25" customHeight="1">
      <c r="A315" s="98"/>
      <c r="B315" s="30" t="s">
        <v>470</v>
      </c>
      <c r="C315" s="54"/>
      <c r="D315" s="54"/>
      <c r="E315" s="76"/>
      <c r="F315" s="76"/>
      <c r="G315" s="77">
        <f t="shared" si="39"/>
        <v>208679.5</v>
      </c>
      <c r="H315" s="75">
        <f t="shared" si="38"/>
        <v>0</v>
      </c>
      <c r="I315" s="97">
        <f>+'Прил 3(сформированное)'!D2412</f>
        <v>0</v>
      </c>
      <c r="J315" s="97">
        <f>+'Прил 3(сформированное)'!E2412</f>
        <v>0</v>
      </c>
      <c r="K315" s="97">
        <f>+'Прил 3(сформированное)'!F2412</f>
        <v>0</v>
      </c>
      <c r="L315" s="97">
        <f>+'Прил 3(сформированное)'!G2412</f>
        <v>0</v>
      </c>
    </row>
    <row r="316" spans="1:12" ht="14.25" customHeight="1">
      <c r="A316" s="98"/>
      <c r="B316" s="30" t="s">
        <v>471</v>
      </c>
      <c r="C316" s="54"/>
      <c r="D316" s="54"/>
      <c r="E316" s="76"/>
      <c r="F316" s="76"/>
      <c r="G316" s="77">
        <f t="shared" si="39"/>
        <v>208679.5</v>
      </c>
      <c r="H316" s="75">
        <f t="shared" si="38"/>
        <v>0</v>
      </c>
      <c r="I316" s="97">
        <f>+'Прил 3(сформированное)'!D2413</f>
        <v>0</v>
      </c>
      <c r="J316" s="97">
        <f>+'Прил 3(сформированное)'!E2413</f>
        <v>0</v>
      </c>
      <c r="K316" s="97">
        <f>+'Прил 3(сформированное)'!F2413</f>
        <v>0</v>
      </c>
      <c r="L316" s="97">
        <f>+'Прил 3(сформированное)'!G2413</f>
        <v>0</v>
      </c>
    </row>
    <row r="317" spans="1:12" ht="14.25" customHeight="1">
      <c r="A317" s="98"/>
      <c r="B317" s="30" t="s">
        <v>472</v>
      </c>
      <c r="C317" s="54"/>
      <c r="D317" s="54"/>
      <c r="E317" s="76"/>
      <c r="F317" s="76"/>
      <c r="G317" s="77">
        <f t="shared" si="39"/>
        <v>208679.5</v>
      </c>
      <c r="H317" s="75">
        <f t="shared" si="38"/>
        <v>4883.2</v>
      </c>
      <c r="I317" s="97">
        <f>+'Прил 3(сформированное)'!D2414</f>
        <v>4883.2</v>
      </c>
      <c r="J317" s="97">
        <f>+'Прил 3(сформированное)'!E2414</f>
        <v>0</v>
      </c>
      <c r="K317" s="97">
        <f>+'Прил 3(сформированное)'!F2414</f>
        <v>0</v>
      </c>
      <c r="L317" s="97">
        <f>+'Прил 3(сформированное)'!G2414</f>
        <v>0</v>
      </c>
    </row>
    <row r="318" spans="1:12" ht="14.25" customHeight="1">
      <c r="A318" s="98"/>
      <c r="B318" s="30" t="s">
        <v>473</v>
      </c>
      <c r="C318" s="41"/>
      <c r="D318" s="54"/>
      <c r="E318" s="76"/>
      <c r="F318" s="76"/>
      <c r="G318" s="77">
        <f t="shared" si="39"/>
        <v>203796.3</v>
      </c>
      <c r="H318" s="75">
        <f t="shared" si="38"/>
        <v>7895.5</v>
      </c>
      <c r="I318" s="97">
        <f>+'Прил 3(сформированное)'!D2415</f>
        <v>0</v>
      </c>
      <c r="J318" s="97">
        <f>+'Прил 3(сформированное)'!E2415</f>
        <v>0</v>
      </c>
      <c r="K318" s="97">
        <f>+'Прил 3(сформированное)'!F2415</f>
        <v>7895.5</v>
      </c>
      <c r="L318" s="97">
        <f>+'Прил 3(сформированное)'!G2415</f>
        <v>0</v>
      </c>
    </row>
    <row r="319" spans="1:12" ht="14.25" customHeight="1">
      <c r="A319" s="98"/>
      <c r="B319" s="30" t="s">
        <v>474</v>
      </c>
      <c r="C319" s="41"/>
      <c r="D319" s="54"/>
      <c r="E319" s="76"/>
      <c r="F319" s="76"/>
      <c r="G319" s="77">
        <f t="shared" si="39"/>
        <v>195900.8</v>
      </c>
      <c r="H319" s="75">
        <f t="shared" si="38"/>
        <v>4050</v>
      </c>
      <c r="I319" s="97">
        <f>+'Прил 3(сформированное)'!D2416</f>
        <v>0</v>
      </c>
      <c r="J319" s="97">
        <f>+'Прил 3(сформированное)'!E2416</f>
        <v>3240</v>
      </c>
      <c r="K319" s="97">
        <f>+'Прил 3(сформированное)'!F2416</f>
        <v>810</v>
      </c>
      <c r="L319" s="97">
        <f>+'Прил 3(сформированное)'!G2416</f>
        <v>0</v>
      </c>
    </row>
    <row r="320" spans="1:12" ht="14.25" customHeight="1">
      <c r="A320" s="99"/>
      <c r="B320" s="30" t="s">
        <v>475</v>
      </c>
      <c r="C320" s="41"/>
      <c r="D320" s="54"/>
      <c r="E320" s="76"/>
      <c r="F320" s="76"/>
      <c r="G320" s="77">
        <f t="shared" si="39"/>
        <v>191850.8</v>
      </c>
      <c r="H320" s="75">
        <f t="shared" si="38"/>
        <v>0</v>
      </c>
      <c r="I320" s="97">
        <f>+'Прил 3(сформированное)'!D2417</f>
        <v>0</v>
      </c>
      <c r="J320" s="97">
        <f>+'Прил 3(сформированное)'!E2417</f>
        <v>0</v>
      </c>
      <c r="K320" s="97">
        <f>+'Прил 3(сформированное)'!F2417</f>
        <v>0</v>
      </c>
      <c r="L320" s="97">
        <f>+'Прил 3(сформированное)'!G2417</f>
        <v>0</v>
      </c>
    </row>
    <row r="321" spans="1:14" ht="19.5" customHeight="1">
      <c r="A321" s="25"/>
      <c r="B321" s="213" t="s">
        <v>502</v>
      </c>
      <c r="C321" s="213"/>
      <c r="D321" s="213"/>
      <c r="E321" s="213"/>
      <c r="F321" s="213"/>
      <c r="G321" s="213"/>
      <c r="H321" s="213"/>
      <c r="I321" s="213"/>
      <c r="J321" s="213"/>
      <c r="K321" s="213"/>
      <c r="L321" s="213"/>
      <c r="M321" s="137"/>
      <c r="N321" s="137" t="s">
        <v>564</v>
      </c>
    </row>
    <row r="322" spans="1:12" ht="19.5" customHeight="1">
      <c r="A322" s="25"/>
      <c r="B322" s="214" t="s">
        <v>495</v>
      </c>
      <c r="C322" s="214"/>
      <c r="D322" s="214"/>
      <c r="E322" s="214"/>
      <c r="F322" s="214"/>
      <c r="G322" s="214"/>
      <c r="H322" s="214"/>
      <c r="I322" s="214"/>
      <c r="J322" s="214"/>
      <c r="K322" s="214"/>
      <c r="L322" s="214"/>
    </row>
    <row r="323" spans="1:12" ht="19.5" customHeight="1">
      <c r="A323" s="25" t="s">
        <v>238</v>
      </c>
      <c r="B323" s="26" t="s">
        <v>503</v>
      </c>
      <c r="C323" s="8"/>
      <c r="D323" s="8"/>
      <c r="E323" s="8"/>
      <c r="F323" s="8"/>
      <c r="G323" s="88"/>
      <c r="H323" s="8"/>
      <c r="I323" s="8"/>
      <c r="J323" s="8"/>
      <c r="K323" s="8"/>
      <c r="L323" s="8"/>
    </row>
    <row r="324" spans="1:13" ht="33" customHeight="1">
      <c r="A324" s="100" t="str">
        <f>+'Прил 3(сформированное)'!A2545</f>
        <v>4.6.1</v>
      </c>
      <c r="B324" s="101" t="str">
        <f>+'Прил 3(сформированное)'!B2545</f>
        <v>Строительство жилого дома № 11 в микрорайоне 23</v>
      </c>
      <c r="C324" s="55" t="s">
        <v>547</v>
      </c>
      <c r="D324" s="102" t="e">
        <f>+#REF!</f>
        <v>#REF!</v>
      </c>
      <c r="E324" s="70">
        <v>51691.2</v>
      </c>
      <c r="F324" s="70"/>
      <c r="G324" s="74"/>
      <c r="H324" s="75">
        <f aca="true" t="shared" si="40" ref="H324:H424">I324+J324+K324+L324</f>
        <v>291019.8</v>
      </c>
      <c r="I324" s="75">
        <f>SUM(I325:I333)</f>
        <v>289452.2</v>
      </c>
      <c r="J324" s="75">
        <f>SUM(J325:J333)</f>
        <v>0</v>
      </c>
      <c r="K324" s="75">
        <f>SUM(K325:K333)</f>
        <v>1567.6</v>
      </c>
      <c r="L324" s="75">
        <f>SUM(L325:L333)</f>
        <v>0</v>
      </c>
      <c r="M324" s="137"/>
    </row>
    <row r="325" spans="1:12" ht="15" customHeight="1">
      <c r="A325" s="98"/>
      <c r="B325" s="30" t="s">
        <v>467</v>
      </c>
      <c r="C325" s="54"/>
      <c r="D325" s="54"/>
      <c r="E325" s="76"/>
      <c r="F325" s="76">
        <v>51691.2</v>
      </c>
      <c r="G325" s="82">
        <v>291019.8</v>
      </c>
      <c r="H325" s="75">
        <f t="shared" si="40"/>
        <v>26700</v>
      </c>
      <c r="I325" s="97">
        <f>+'Прил 3(сформированное)'!D2546</f>
        <v>26700</v>
      </c>
      <c r="J325" s="97">
        <f>+'Прил 3(сформированное)'!E2546</f>
        <v>0</v>
      </c>
      <c r="K325" s="97">
        <f>+'Прил 3(сформированное)'!F2546</f>
        <v>0</v>
      </c>
      <c r="L325" s="97">
        <f>+'Прил 3(сформированное)'!G2546</f>
        <v>0</v>
      </c>
    </row>
    <row r="326" spans="1:12" ht="15" customHeight="1">
      <c r="A326" s="98"/>
      <c r="B326" s="30" t="s">
        <v>468</v>
      </c>
      <c r="C326" s="54"/>
      <c r="D326" s="54"/>
      <c r="E326" s="76"/>
      <c r="F326" s="84"/>
      <c r="G326" s="77">
        <f>G325-H325</f>
        <v>264319.8</v>
      </c>
      <c r="H326" s="75">
        <f t="shared" si="40"/>
        <v>24114</v>
      </c>
      <c r="I326" s="97">
        <f>+'Прил 3(сформированное)'!D2547</f>
        <v>24114</v>
      </c>
      <c r="J326" s="97">
        <f>+'Прил 3(сформированное)'!E2547</f>
        <v>0</v>
      </c>
      <c r="K326" s="97">
        <f>+'Прил 3(сформированное)'!F2547</f>
        <v>0</v>
      </c>
      <c r="L326" s="97">
        <f>+'Прил 3(сформированное)'!G2547</f>
        <v>0</v>
      </c>
    </row>
    <row r="327" spans="1:12" ht="15" customHeight="1">
      <c r="A327" s="98"/>
      <c r="B327" s="30" t="s">
        <v>469</v>
      </c>
      <c r="C327" s="54"/>
      <c r="D327" s="54"/>
      <c r="E327" s="76"/>
      <c r="F327" s="84"/>
      <c r="G327" s="77">
        <f aca="true" t="shared" si="41" ref="G327:G333">G326-H326</f>
        <v>240205.8</v>
      </c>
      <c r="H327" s="75">
        <f t="shared" si="40"/>
        <v>64986.4</v>
      </c>
      <c r="I327" s="97">
        <f>+'Прил 3(сформированное)'!D2548</f>
        <v>64986.4</v>
      </c>
      <c r="J327" s="97">
        <f>+'Прил 3(сформированное)'!E2548</f>
        <v>0</v>
      </c>
      <c r="K327" s="97">
        <f>+'Прил 3(сформированное)'!F2548</f>
        <v>0</v>
      </c>
      <c r="L327" s="97">
        <f>+'Прил 3(сформированное)'!G2548</f>
        <v>0</v>
      </c>
    </row>
    <row r="328" spans="1:12" ht="15" customHeight="1">
      <c r="A328" s="98"/>
      <c r="B328" s="30" t="s">
        <v>470</v>
      </c>
      <c r="C328" s="54"/>
      <c r="D328" s="54"/>
      <c r="E328" s="76"/>
      <c r="F328" s="84"/>
      <c r="G328" s="77">
        <f t="shared" si="41"/>
        <v>175219.4</v>
      </c>
      <c r="H328" s="75">
        <f t="shared" si="40"/>
        <v>55802.6</v>
      </c>
      <c r="I328" s="97">
        <f>+'Прил 3(сформированное)'!D2549</f>
        <v>54235</v>
      </c>
      <c r="J328" s="97">
        <f>+'Прил 3(сформированное)'!E2549</f>
        <v>0</v>
      </c>
      <c r="K328" s="97">
        <f>+'Прил 3(сформированное)'!F2549</f>
        <v>1567.6</v>
      </c>
      <c r="L328" s="97">
        <f>+'Прил 3(сформированное)'!G2549</f>
        <v>0</v>
      </c>
    </row>
    <row r="329" spans="1:12" ht="15" customHeight="1">
      <c r="A329" s="98"/>
      <c r="B329" s="30" t="s">
        <v>471</v>
      </c>
      <c r="C329" s="54"/>
      <c r="D329" s="54"/>
      <c r="E329" s="76"/>
      <c r="F329" s="84"/>
      <c r="G329" s="77">
        <f t="shared" si="41"/>
        <v>119416.79999999999</v>
      </c>
      <c r="H329" s="75">
        <f t="shared" si="40"/>
        <v>41000</v>
      </c>
      <c r="I329" s="97">
        <f>+'Прил 3(сформированное)'!D2550</f>
        <v>41000</v>
      </c>
      <c r="J329" s="97">
        <f>+'Прил 3(сформированное)'!E2550</f>
        <v>0</v>
      </c>
      <c r="K329" s="97">
        <f>+'Прил 3(сформированное)'!F2550</f>
        <v>0</v>
      </c>
      <c r="L329" s="97">
        <f>+'Прил 3(сформированное)'!G2550</f>
        <v>0</v>
      </c>
    </row>
    <row r="330" spans="1:12" ht="15" customHeight="1">
      <c r="A330" s="98"/>
      <c r="B330" s="30" t="s">
        <v>472</v>
      </c>
      <c r="C330" s="54"/>
      <c r="D330" s="54"/>
      <c r="E330" s="76"/>
      <c r="F330" s="76"/>
      <c r="G330" s="77">
        <f t="shared" si="41"/>
        <v>78416.79999999999</v>
      </c>
      <c r="H330" s="75">
        <f t="shared" si="40"/>
        <v>78416.8</v>
      </c>
      <c r="I330" s="97">
        <f>+'Прил 3(сформированное)'!D2551</f>
        <v>78416.8</v>
      </c>
      <c r="J330" s="97">
        <f>+'Прил 3(сформированное)'!E2551</f>
        <v>0</v>
      </c>
      <c r="K330" s="97">
        <f>+'Прил 3(сформированное)'!F2551</f>
        <v>0</v>
      </c>
      <c r="L330" s="97">
        <f>+'Прил 3(сформированное)'!G2551</f>
        <v>0</v>
      </c>
    </row>
    <row r="331" spans="1:12" ht="15" customHeight="1">
      <c r="A331" s="98"/>
      <c r="B331" s="30" t="s">
        <v>473</v>
      </c>
      <c r="C331" s="41"/>
      <c r="D331" s="54"/>
      <c r="E331" s="76"/>
      <c r="F331" s="76"/>
      <c r="G331" s="77">
        <f t="shared" si="41"/>
        <v>0</v>
      </c>
      <c r="H331" s="75">
        <f t="shared" si="40"/>
        <v>0</v>
      </c>
      <c r="I331" s="97">
        <f>+'Прил 3(сформированное)'!D2552</f>
        <v>0</v>
      </c>
      <c r="J331" s="97">
        <f>+'Прил 3(сформированное)'!E2552</f>
        <v>0</v>
      </c>
      <c r="K331" s="97">
        <f>+'Прил 3(сформированное)'!F2552</f>
        <v>0</v>
      </c>
      <c r="L331" s="97">
        <f>+'Прил 3(сформированное)'!G2552</f>
        <v>0</v>
      </c>
    </row>
    <row r="332" spans="1:12" ht="15" customHeight="1">
      <c r="A332" s="98"/>
      <c r="B332" s="30" t="s">
        <v>474</v>
      </c>
      <c r="C332" s="41"/>
      <c r="D332" s="54"/>
      <c r="E332" s="76"/>
      <c r="F332" s="76"/>
      <c r="G332" s="77">
        <f t="shared" si="41"/>
        <v>0</v>
      </c>
      <c r="H332" s="75">
        <f t="shared" si="40"/>
        <v>0</v>
      </c>
      <c r="I332" s="97">
        <f>+'Прил 3(сформированное)'!D2553</f>
        <v>0</v>
      </c>
      <c r="J332" s="97">
        <f>+'Прил 3(сформированное)'!E2553</f>
        <v>0</v>
      </c>
      <c r="K332" s="97">
        <f>+'Прил 3(сформированное)'!F2553</f>
        <v>0</v>
      </c>
      <c r="L332" s="97">
        <f>+'Прил 3(сформированное)'!G2553</f>
        <v>0</v>
      </c>
    </row>
    <row r="333" spans="1:12" ht="15" customHeight="1">
      <c r="A333" s="99"/>
      <c r="B333" s="30" t="s">
        <v>475</v>
      </c>
      <c r="C333" s="41"/>
      <c r="D333" s="54"/>
      <c r="E333" s="76"/>
      <c r="F333" s="76"/>
      <c r="G333" s="77">
        <f t="shared" si="41"/>
        <v>0</v>
      </c>
      <c r="H333" s="75">
        <f t="shared" si="40"/>
        <v>0</v>
      </c>
      <c r="I333" s="97">
        <f>+'Прил 3(сформированное)'!D2554</f>
        <v>0</v>
      </c>
      <c r="J333" s="97">
        <f>+'Прил 3(сформированное)'!E2554</f>
        <v>0</v>
      </c>
      <c r="K333" s="97">
        <f>+'Прил 3(сформированное)'!F2554</f>
        <v>0</v>
      </c>
      <c r="L333" s="97">
        <f>+'Прил 3(сформированное)'!G2554</f>
        <v>0</v>
      </c>
    </row>
    <row r="334" spans="1:12" ht="21" customHeight="1">
      <c r="A334" s="100" t="str">
        <f>+'Прил 3(сформированное)'!A2560</f>
        <v>4.6.1-1</v>
      </c>
      <c r="B334" s="101" t="str">
        <f>+'Прил 3(сформированное)'!B2560</f>
        <v>Строительство 8-квартирного жилого дома</v>
      </c>
      <c r="C334" s="55" t="s">
        <v>548</v>
      </c>
      <c r="D334" s="102" t="e">
        <f>+#REF!</f>
        <v>#REF!</v>
      </c>
      <c r="E334" s="70">
        <v>4537.7</v>
      </c>
      <c r="F334" s="70"/>
      <c r="G334" s="74"/>
      <c r="H334" s="75">
        <f t="shared" si="40"/>
        <v>24611.1</v>
      </c>
      <c r="I334" s="75">
        <f>SUM(I335:I343)</f>
        <v>0</v>
      </c>
      <c r="J334" s="75">
        <f>SUM(J335:J343)</f>
        <v>0</v>
      </c>
      <c r="K334" s="75">
        <f>SUM(K335:K343)</f>
        <v>0</v>
      </c>
      <c r="L334" s="75">
        <f>SUM(L335:L343)</f>
        <v>24611.1</v>
      </c>
    </row>
    <row r="335" spans="1:12" ht="15" customHeight="1">
      <c r="A335" s="98"/>
      <c r="B335" s="30" t="s">
        <v>467</v>
      </c>
      <c r="C335" s="54"/>
      <c r="D335" s="54"/>
      <c r="E335" s="76"/>
      <c r="F335" s="70">
        <v>4537.7</v>
      </c>
      <c r="G335" s="74">
        <v>24611.1</v>
      </c>
      <c r="H335" s="75">
        <f t="shared" si="40"/>
        <v>0</v>
      </c>
      <c r="I335" s="97">
        <f>+'Прил 3(сформированное)'!D2561</f>
        <v>0</v>
      </c>
      <c r="J335" s="97">
        <f>+'Прил 3(сформированное)'!E2561</f>
        <v>0</v>
      </c>
      <c r="K335" s="97">
        <f>+'Прил 3(сформированное)'!F2561</f>
        <v>0</v>
      </c>
      <c r="L335" s="97">
        <f>+'Прил 3(сформированное)'!G2561</f>
        <v>0</v>
      </c>
    </row>
    <row r="336" spans="1:12" ht="15" customHeight="1">
      <c r="A336" s="98"/>
      <c r="B336" s="30" t="s">
        <v>468</v>
      </c>
      <c r="C336" s="54"/>
      <c r="D336" s="54"/>
      <c r="E336" s="76"/>
      <c r="F336" s="84"/>
      <c r="G336" s="77">
        <f>G335-H335</f>
        <v>24611.1</v>
      </c>
      <c r="H336" s="75">
        <f t="shared" si="40"/>
        <v>0</v>
      </c>
      <c r="I336" s="97">
        <f>+'Прил 3(сформированное)'!D2562</f>
        <v>0</v>
      </c>
      <c r="J336" s="97">
        <f>+'Прил 3(сформированное)'!E2562</f>
        <v>0</v>
      </c>
      <c r="K336" s="97">
        <f>+'Прил 3(сформированное)'!F2562</f>
        <v>0</v>
      </c>
      <c r="L336" s="97">
        <f>+'Прил 3(сформированное)'!G2562</f>
        <v>0</v>
      </c>
    </row>
    <row r="337" spans="1:12" ht="15" customHeight="1">
      <c r="A337" s="98"/>
      <c r="B337" s="30" t="s">
        <v>469</v>
      </c>
      <c r="C337" s="54"/>
      <c r="D337" s="54"/>
      <c r="E337" s="76"/>
      <c r="F337" s="84"/>
      <c r="G337" s="77">
        <f aca="true" t="shared" si="42" ref="G337:G343">G336-H336</f>
        <v>24611.1</v>
      </c>
      <c r="H337" s="75">
        <f t="shared" si="40"/>
        <v>0</v>
      </c>
      <c r="I337" s="97">
        <f>+'Прил 3(сформированное)'!D2563</f>
        <v>0</v>
      </c>
      <c r="J337" s="97">
        <f>+'Прил 3(сформированное)'!E2563</f>
        <v>0</v>
      </c>
      <c r="K337" s="97">
        <f>+'Прил 3(сформированное)'!F2563</f>
        <v>0</v>
      </c>
      <c r="L337" s="97">
        <f>+'Прил 3(сформированное)'!G2563</f>
        <v>0</v>
      </c>
    </row>
    <row r="338" spans="1:12" ht="15" customHeight="1">
      <c r="A338" s="98"/>
      <c r="B338" s="30" t="s">
        <v>470</v>
      </c>
      <c r="C338" s="54"/>
      <c r="D338" s="54"/>
      <c r="E338" s="76"/>
      <c r="F338" s="84"/>
      <c r="G338" s="77">
        <f t="shared" si="42"/>
        <v>24611.1</v>
      </c>
      <c r="H338" s="75">
        <f t="shared" si="40"/>
        <v>0</v>
      </c>
      <c r="I338" s="97">
        <f>+'Прил 3(сформированное)'!D2564</f>
        <v>0</v>
      </c>
      <c r="J338" s="97">
        <f>+'Прил 3(сформированное)'!E2564</f>
        <v>0</v>
      </c>
      <c r="K338" s="97">
        <f>+'Прил 3(сформированное)'!F2564</f>
        <v>0</v>
      </c>
      <c r="L338" s="97">
        <f>+'Прил 3(сформированное)'!G2564</f>
        <v>0</v>
      </c>
    </row>
    <row r="339" spans="1:12" ht="15" customHeight="1">
      <c r="A339" s="98"/>
      <c r="B339" s="30" t="s">
        <v>471</v>
      </c>
      <c r="C339" s="54"/>
      <c r="D339" s="54"/>
      <c r="E339" s="76"/>
      <c r="F339" s="84"/>
      <c r="G339" s="77">
        <f t="shared" si="42"/>
        <v>24611.1</v>
      </c>
      <c r="H339" s="75">
        <f t="shared" si="40"/>
        <v>0</v>
      </c>
      <c r="I339" s="97">
        <f>+'Прил 3(сформированное)'!D2565</f>
        <v>0</v>
      </c>
      <c r="J339" s="97">
        <f>+'Прил 3(сформированное)'!E2565</f>
        <v>0</v>
      </c>
      <c r="K339" s="97">
        <f>+'Прил 3(сформированное)'!F2565</f>
        <v>0</v>
      </c>
      <c r="L339" s="97">
        <f>+'Прил 3(сформированное)'!G2565</f>
        <v>0</v>
      </c>
    </row>
    <row r="340" spans="1:12" ht="15" customHeight="1">
      <c r="A340" s="98"/>
      <c r="B340" s="30" t="s">
        <v>472</v>
      </c>
      <c r="C340" s="54"/>
      <c r="D340" s="54"/>
      <c r="E340" s="76"/>
      <c r="F340" s="76"/>
      <c r="G340" s="77">
        <f t="shared" si="42"/>
        <v>24611.1</v>
      </c>
      <c r="H340" s="75">
        <f t="shared" si="40"/>
        <v>24611.1</v>
      </c>
      <c r="I340" s="97">
        <f>+'Прил 3(сформированное)'!D2566</f>
        <v>0</v>
      </c>
      <c r="J340" s="97">
        <f>+'Прил 3(сформированное)'!E2566</f>
        <v>0</v>
      </c>
      <c r="K340" s="97">
        <f>+'Прил 3(сформированное)'!F2566</f>
        <v>0</v>
      </c>
      <c r="L340" s="97">
        <f>+'Прил 3(сформированное)'!G2566</f>
        <v>24611.1</v>
      </c>
    </row>
    <row r="341" spans="1:12" ht="15" customHeight="1">
      <c r="A341" s="98"/>
      <c r="B341" s="30" t="s">
        <v>473</v>
      </c>
      <c r="C341" s="41"/>
      <c r="D341" s="54"/>
      <c r="E341" s="76"/>
      <c r="F341" s="76"/>
      <c r="G341" s="77">
        <f t="shared" si="42"/>
        <v>0</v>
      </c>
      <c r="H341" s="75">
        <f t="shared" si="40"/>
        <v>0</v>
      </c>
      <c r="I341" s="97">
        <f>+'Прил 3(сформированное)'!D2567</f>
        <v>0</v>
      </c>
      <c r="J341" s="97">
        <f>+'Прил 3(сформированное)'!E2567</f>
        <v>0</v>
      </c>
      <c r="K341" s="97">
        <f>+'Прил 3(сформированное)'!F2567</f>
        <v>0</v>
      </c>
      <c r="L341" s="97">
        <f>+'Прил 3(сформированное)'!G2567</f>
        <v>0</v>
      </c>
    </row>
    <row r="342" spans="1:12" ht="15" customHeight="1">
      <c r="A342" s="98"/>
      <c r="B342" s="30" t="s">
        <v>474</v>
      </c>
      <c r="C342" s="41"/>
      <c r="D342" s="54"/>
      <c r="E342" s="76"/>
      <c r="F342" s="76"/>
      <c r="G342" s="77">
        <f t="shared" si="42"/>
        <v>0</v>
      </c>
      <c r="H342" s="75">
        <f t="shared" si="40"/>
        <v>0</v>
      </c>
      <c r="I342" s="97">
        <f>+'Прил 3(сформированное)'!D2568</f>
        <v>0</v>
      </c>
      <c r="J342" s="97">
        <f>+'Прил 3(сформированное)'!E2568</f>
        <v>0</v>
      </c>
      <c r="K342" s="97">
        <f>+'Прил 3(сформированное)'!F2568</f>
        <v>0</v>
      </c>
      <c r="L342" s="97">
        <f>+'Прил 3(сформированное)'!G2568</f>
        <v>0</v>
      </c>
    </row>
    <row r="343" spans="1:12" ht="15" customHeight="1">
      <c r="A343" s="99"/>
      <c r="B343" s="30" t="s">
        <v>475</v>
      </c>
      <c r="C343" s="41"/>
      <c r="D343" s="54"/>
      <c r="E343" s="76"/>
      <c r="F343" s="76"/>
      <c r="G343" s="77">
        <f t="shared" si="42"/>
        <v>0</v>
      </c>
      <c r="H343" s="75">
        <f t="shared" si="40"/>
        <v>0</v>
      </c>
      <c r="I343" s="97">
        <f>+'Прил 3(сформированное)'!D2569</f>
        <v>0</v>
      </c>
      <c r="J343" s="97">
        <f>+'Прил 3(сформированное)'!E2569</f>
        <v>0</v>
      </c>
      <c r="K343" s="97">
        <f>+'Прил 3(сформированное)'!F2569</f>
        <v>0</v>
      </c>
      <c r="L343" s="97">
        <f>+'Прил 3(сформированное)'!G2569</f>
        <v>0</v>
      </c>
    </row>
    <row r="344" spans="1:12" ht="45" customHeight="1">
      <c r="A344" s="100" t="str">
        <f>+'Прил 3(сформированное)'!A2575</f>
        <v>4.6.2</v>
      </c>
      <c r="B344" s="101" t="str">
        <f>+'Прил 3(сформированное)'!B2575</f>
        <v>Утратил силу (решение от 14.04.2015 № 9-45р)</v>
      </c>
      <c r="C344" s="80" t="s">
        <v>549</v>
      </c>
      <c r="D344" s="102" t="e">
        <f>+#REF!</f>
        <v>#REF!</v>
      </c>
      <c r="E344" s="70">
        <v>27884.6</v>
      </c>
      <c r="F344" s="70"/>
      <c r="G344" s="74"/>
      <c r="H344" s="75">
        <f t="shared" si="40"/>
        <v>0</v>
      </c>
      <c r="I344" s="75">
        <f>SUM(I345:I353)</f>
        <v>0</v>
      </c>
      <c r="J344" s="75">
        <f>SUM(J345:J353)</f>
        <v>0</v>
      </c>
      <c r="K344" s="75">
        <f>SUM(K345:K353)</f>
        <v>0</v>
      </c>
      <c r="L344" s="75">
        <f>SUM(L345:L353)</f>
        <v>0</v>
      </c>
    </row>
    <row r="345" spans="1:12" ht="15" customHeight="1">
      <c r="A345" s="98"/>
      <c r="B345" s="30" t="s">
        <v>467</v>
      </c>
      <c r="C345" s="54"/>
      <c r="D345" s="54"/>
      <c r="E345" s="76"/>
      <c r="F345" s="70">
        <v>27884.6</v>
      </c>
      <c r="G345" s="74">
        <v>116000</v>
      </c>
      <c r="H345" s="75">
        <f t="shared" si="40"/>
        <v>0</v>
      </c>
      <c r="I345" s="97">
        <f>+'Прил 3(сформированное)'!D2576</f>
        <v>0</v>
      </c>
      <c r="J345" s="97">
        <f>+'Прил 3(сформированное)'!E2576</f>
        <v>0</v>
      </c>
      <c r="K345" s="97">
        <f>+'Прил 3(сформированное)'!F2576</f>
        <v>0</v>
      </c>
      <c r="L345" s="97">
        <f>+'Прил 3(сформированное)'!G2576</f>
        <v>0</v>
      </c>
    </row>
    <row r="346" spans="1:12" ht="15" customHeight="1">
      <c r="A346" s="98"/>
      <c r="B346" s="30" t="s">
        <v>468</v>
      </c>
      <c r="C346" s="54"/>
      <c r="D346" s="54"/>
      <c r="E346" s="76"/>
      <c r="F346" s="76"/>
      <c r="G346" s="77">
        <f aca="true" t="shared" si="43" ref="G346:G353">G345-H345</f>
        <v>116000</v>
      </c>
      <c r="H346" s="75">
        <f t="shared" si="40"/>
        <v>0</v>
      </c>
      <c r="I346" s="97">
        <f>+'Прил 3(сформированное)'!D2577</f>
        <v>0</v>
      </c>
      <c r="J346" s="97">
        <f>+'Прил 3(сформированное)'!E2577</f>
        <v>0</v>
      </c>
      <c r="K346" s="97">
        <f>+'Прил 3(сформированное)'!F2577</f>
        <v>0</v>
      </c>
      <c r="L346" s="97">
        <f>+'Прил 3(сформированное)'!G2577</f>
        <v>0</v>
      </c>
    </row>
    <row r="347" spans="1:12" ht="15" customHeight="1">
      <c r="A347" s="98"/>
      <c r="B347" s="30" t="s">
        <v>469</v>
      </c>
      <c r="C347" s="54"/>
      <c r="D347" s="54"/>
      <c r="E347" s="76"/>
      <c r="F347" s="76"/>
      <c r="G347" s="77">
        <f t="shared" si="43"/>
        <v>116000</v>
      </c>
      <c r="H347" s="75">
        <f t="shared" si="40"/>
        <v>0</v>
      </c>
      <c r="I347" s="97">
        <f>+'Прил 3(сформированное)'!D2578</f>
        <v>0</v>
      </c>
      <c r="J347" s="97">
        <f>+'Прил 3(сформированное)'!E2578</f>
        <v>0</v>
      </c>
      <c r="K347" s="97">
        <f>+'Прил 3(сформированное)'!F2578</f>
        <v>0</v>
      </c>
      <c r="L347" s="97">
        <f>+'Прил 3(сформированное)'!G2578</f>
        <v>0</v>
      </c>
    </row>
    <row r="348" spans="1:12" ht="15" customHeight="1">
      <c r="A348" s="98"/>
      <c r="B348" s="30" t="s">
        <v>470</v>
      </c>
      <c r="C348" s="54"/>
      <c r="D348" s="54"/>
      <c r="E348" s="76"/>
      <c r="F348" s="76"/>
      <c r="G348" s="77">
        <f t="shared" si="43"/>
        <v>116000</v>
      </c>
      <c r="H348" s="75">
        <f t="shared" si="40"/>
        <v>0</v>
      </c>
      <c r="I348" s="97">
        <f>+'Прил 3(сформированное)'!D2579</f>
        <v>0</v>
      </c>
      <c r="J348" s="97">
        <f>+'Прил 3(сформированное)'!E2579</f>
        <v>0</v>
      </c>
      <c r="K348" s="97">
        <f>+'Прил 3(сформированное)'!F2579</f>
        <v>0</v>
      </c>
      <c r="L348" s="97">
        <f>+'Прил 3(сформированное)'!G2579</f>
        <v>0</v>
      </c>
    </row>
    <row r="349" spans="1:12" ht="15" customHeight="1">
      <c r="A349" s="98"/>
      <c r="B349" s="30" t="s">
        <v>471</v>
      </c>
      <c r="C349" s="54"/>
      <c r="D349" s="54"/>
      <c r="E349" s="76"/>
      <c r="F349" s="76"/>
      <c r="G349" s="77">
        <f t="shared" si="43"/>
        <v>116000</v>
      </c>
      <c r="H349" s="75">
        <f t="shared" si="40"/>
        <v>0</v>
      </c>
      <c r="I349" s="97">
        <f>+'Прил 3(сформированное)'!D2580</f>
        <v>0</v>
      </c>
      <c r="J349" s="97">
        <f>+'Прил 3(сформированное)'!E2580</f>
        <v>0</v>
      </c>
      <c r="K349" s="97">
        <f>+'Прил 3(сформированное)'!F2580</f>
        <v>0</v>
      </c>
      <c r="L349" s="97">
        <f>+'Прил 3(сформированное)'!G2580</f>
        <v>0</v>
      </c>
    </row>
    <row r="350" spans="1:12" ht="15" customHeight="1">
      <c r="A350" s="98"/>
      <c r="B350" s="30" t="s">
        <v>472</v>
      </c>
      <c r="C350" s="54"/>
      <c r="D350" s="54"/>
      <c r="E350" s="76"/>
      <c r="F350" s="76"/>
      <c r="G350" s="77">
        <f t="shared" si="43"/>
        <v>116000</v>
      </c>
      <c r="H350" s="75">
        <f t="shared" si="40"/>
        <v>0</v>
      </c>
      <c r="I350" s="97">
        <f>+'Прил 3(сформированное)'!D2581</f>
        <v>0</v>
      </c>
      <c r="J350" s="97">
        <f>+'Прил 3(сформированное)'!E2581</f>
        <v>0</v>
      </c>
      <c r="K350" s="97">
        <f>+'Прил 3(сформированное)'!F2581</f>
        <v>0</v>
      </c>
      <c r="L350" s="97">
        <f>+'Прил 3(сформированное)'!G2581</f>
        <v>0</v>
      </c>
    </row>
    <row r="351" spans="1:12" ht="15" customHeight="1">
      <c r="A351" s="98"/>
      <c r="B351" s="30" t="s">
        <v>473</v>
      </c>
      <c r="C351" s="41"/>
      <c r="D351" s="54"/>
      <c r="E351" s="76"/>
      <c r="F351" s="76"/>
      <c r="G351" s="77">
        <f t="shared" si="43"/>
        <v>116000</v>
      </c>
      <c r="H351" s="75">
        <f t="shared" si="40"/>
        <v>0</v>
      </c>
      <c r="I351" s="97">
        <f>+'Прил 3(сформированное)'!D2582</f>
        <v>0</v>
      </c>
      <c r="J351" s="97">
        <f>+'Прил 3(сформированное)'!E2582</f>
        <v>0</v>
      </c>
      <c r="K351" s="97">
        <f>+'Прил 3(сформированное)'!F2582</f>
        <v>0</v>
      </c>
      <c r="L351" s="97">
        <f>+'Прил 3(сформированное)'!G2582</f>
        <v>0</v>
      </c>
    </row>
    <row r="352" spans="1:12" ht="15" customHeight="1">
      <c r="A352" s="98"/>
      <c r="B352" s="30" t="s">
        <v>474</v>
      </c>
      <c r="C352" s="41"/>
      <c r="D352" s="54"/>
      <c r="E352" s="76"/>
      <c r="F352" s="70"/>
      <c r="G352" s="77">
        <f t="shared" si="43"/>
        <v>116000</v>
      </c>
      <c r="H352" s="75">
        <f t="shared" si="40"/>
        <v>0</v>
      </c>
      <c r="I352" s="97">
        <f>+'Прил 3(сформированное)'!D2583</f>
        <v>0</v>
      </c>
      <c r="J352" s="97">
        <f>+'Прил 3(сформированное)'!E2583</f>
        <v>0</v>
      </c>
      <c r="K352" s="97">
        <f>+'Прил 3(сформированное)'!F2583</f>
        <v>0</v>
      </c>
      <c r="L352" s="97">
        <f>+'Прил 3(сформированное)'!G2583</f>
        <v>0</v>
      </c>
    </row>
    <row r="353" spans="1:12" ht="15" customHeight="1">
      <c r="A353" s="99"/>
      <c r="B353" s="30" t="s">
        <v>475</v>
      </c>
      <c r="C353" s="41"/>
      <c r="D353" s="54"/>
      <c r="E353" s="76"/>
      <c r="F353" s="76"/>
      <c r="G353" s="77">
        <f t="shared" si="43"/>
        <v>116000</v>
      </c>
      <c r="H353" s="75">
        <f t="shared" si="40"/>
        <v>0</v>
      </c>
      <c r="I353" s="97">
        <f>+'Прил 3(сформированное)'!D2584</f>
        <v>0</v>
      </c>
      <c r="J353" s="97">
        <f>+'Прил 3(сформированное)'!E2584</f>
        <v>0</v>
      </c>
      <c r="K353" s="97">
        <f>+'Прил 3(сформированное)'!F2584</f>
        <v>0</v>
      </c>
      <c r="L353" s="97">
        <f>+'Прил 3(сформированное)'!G2584</f>
        <v>0</v>
      </c>
    </row>
    <row r="354" spans="1:12" ht="18.75" customHeight="1">
      <c r="A354" s="25" t="s">
        <v>203</v>
      </c>
      <c r="B354" s="30" t="s">
        <v>504</v>
      </c>
      <c r="C354" s="54"/>
      <c r="D354" s="54"/>
      <c r="E354" s="76"/>
      <c r="F354" s="76"/>
      <c r="G354" s="77"/>
      <c r="H354" s="76"/>
      <c r="I354" s="76"/>
      <c r="J354" s="76"/>
      <c r="K354" s="76"/>
      <c r="L354" s="76"/>
    </row>
    <row r="355" spans="1:12" ht="17.25" customHeight="1">
      <c r="A355" s="100" t="str">
        <f>+'Прил 3(сформированное)'!A2606</f>
        <v>4.7.1</v>
      </c>
      <c r="B355" s="101" t="str">
        <f>+'Прил 3(сформированное)'!B2606</f>
        <v>Строительство жилого дома № 35а в квартале 4</v>
      </c>
      <c r="C355" s="55" t="s">
        <v>550</v>
      </c>
      <c r="D355" s="102" t="e">
        <f>+#REF!</f>
        <v>#REF!</v>
      </c>
      <c r="E355" s="70">
        <v>18594.6</v>
      </c>
      <c r="F355" s="70"/>
      <c r="G355" s="74"/>
      <c r="H355" s="75">
        <f t="shared" si="40"/>
        <v>73845.3</v>
      </c>
      <c r="I355" s="75">
        <f>SUM(I356:I364)</f>
        <v>0</v>
      </c>
      <c r="J355" s="75">
        <f>SUM(J356:J364)</f>
        <v>0</v>
      </c>
      <c r="K355" s="75">
        <f>SUM(K356:K364)</f>
        <v>0</v>
      </c>
      <c r="L355" s="75">
        <f>SUM(L356:L364)</f>
        <v>73845.3</v>
      </c>
    </row>
    <row r="356" spans="1:12" ht="15" customHeight="1">
      <c r="A356" s="98"/>
      <c r="B356" s="30" t="s">
        <v>467</v>
      </c>
      <c r="C356" s="54"/>
      <c r="D356" s="54"/>
      <c r="E356" s="76"/>
      <c r="F356" s="70">
        <v>18594.6</v>
      </c>
      <c r="G356" s="74">
        <v>73845.3</v>
      </c>
      <c r="H356" s="75">
        <f t="shared" si="40"/>
        <v>28800</v>
      </c>
      <c r="I356" s="97">
        <f>+'Прил 3(сформированное)'!D2607</f>
        <v>0</v>
      </c>
      <c r="J356" s="97">
        <f>+'Прил 3(сформированное)'!E2607</f>
        <v>0</v>
      </c>
      <c r="K356" s="97">
        <f>+'Прил 3(сформированное)'!F2607</f>
        <v>0</v>
      </c>
      <c r="L356" s="97">
        <f>+'Прил 3(сформированное)'!G2607</f>
        <v>28800</v>
      </c>
    </row>
    <row r="357" spans="1:12" ht="15" customHeight="1">
      <c r="A357" s="98"/>
      <c r="B357" s="30" t="s">
        <v>468</v>
      </c>
      <c r="C357" s="54"/>
      <c r="D357" s="54"/>
      <c r="E357" s="76"/>
      <c r="F357" s="76"/>
      <c r="G357" s="77">
        <f>G356-H356</f>
        <v>45045.3</v>
      </c>
      <c r="H357" s="75">
        <f t="shared" si="40"/>
        <v>21740</v>
      </c>
      <c r="I357" s="97">
        <f>+'Прил 3(сформированное)'!D2608</f>
        <v>0</v>
      </c>
      <c r="J357" s="97">
        <f>+'Прил 3(сформированное)'!E2608</f>
        <v>0</v>
      </c>
      <c r="K357" s="97">
        <f>+'Прил 3(сформированное)'!F2608</f>
        <v>0</v>
      </c>
      <c r="L357" s="97">
        <f>+'Прил 3(сформированное)'!G2608</f>
        <v>21740</v>
      </c>
    </row>
    <row r="358" spans="1:12" ht="15" customHeight="1">
      <c r="A358" s="98"/>
      <c r="B358" s="30" t="s">
        <v>469</v>
      </c>
      <c r="C358" s="54"/>
      <c r="D358" s="54"/>
      <c r="E358" s="76"/>
      <c r="F358" s="76"/>
      <c r="G358" s="77">
        <f aca="true" t="shared" si="44" ref="G358:G364">G357-H357</f>
        <v>23305.300000000003</v>
      </c>
      <c r="H358" s="75">
        <f t="shared" si="40"/>
        <v>23305.3</v>
      </c>
      <c r="I358" s="97">
        <f>+'Прил 3(сформированное)'!D2609</f>
        <v>0</v>
      </c>
      <c r="J358" s="97">
        <f>+'Прил 3(сформированное)'!E2609</f>
        <v>0</v>
      </c>
      <c r="K358" s="97">
        <f>+'Прил 3(сформированное)'!F2609</f>
        <v>0</v>
      </c>
      <c r="L358" s="97">
        <f>+'Прил 3(сформированное)'!G2609</f>
        <v>23305.3</v>
      </c>
    </row>
    <row r="359" spans="1:12" ht="15" customHeight="1">
      <c r="A359" s="98"/>
      <c r="B359" s="30" t="s">
        <v>470</v>
      </c>
      <c r="C359" s="54"/>
      <c r="D359" s="54"/>
      <c r="E359" s="76"/>
      <c r="F359" s="76"/>
      <c r="G359" s="77">
        <f t="shared" si="44"/>
        <v>0</v>
      </c>
      <c r="H359" s="75">
        <f t="shared" si="40"/>
        <v>0</v>
      </c>
      <c r="I359" s="97">
        <f>+'Прил 3(сформированное)'!D2610</f>
        <v>0</v>
      </c>
      <c r="J359" s="97">
        <f>+'Прил 3(сформированное)'!E2610</f>
        <v>0</v>
      </c>
      <c r="K359" s="97">
        <f>+'Прил 3(сформированное)'!F2610</f>
        <v>0</v>
      </c>
      <c r="L359" s="97">
        <f>+'Прил 3(сформированное)'!G2610</f>
        <v>0</v>
      </c>
    </row>
    <row r="360" spans="1:12" ht="15" customHeight="1">
      <c r="A360" s="98"/>
      <c r="B360" s="30" t="s">
        <v>471</v>
      </c>
      <c r="C360" s="54"/>
      <c r="D360" s="54"/>
      <c r="E360" s="76"/>
      <c r="F360" s="76"/>
      <c r="G360" s="77">
        <f t="shared" si="44"/>
        <v>0</v>
      </c>
      <c r="H360" s="75">
        <f t="shared" si="40"/>
        <v>0</v>
      </c>
      <c r="I360" s="97">
        <f>+'Прил 3(сформированное)'!D2611</f>
        <v>0</v>
      </c>
      <c r="J360" s="97">
        <f>+'Прил 3(сформированное)'!E2611</f>
        <v>0</v>
      </c>
      <c r="K360" s="97">
        <f>+'Прил 3(сформированное)'!F2611</f>
        <v>0</v>
      </c>
      <c r="L360" s="97">
        <f>+'Прил 3(сформированное)'!G2611</f>
        <v>0</v>
      </c>
    </row>
    <row r="361" spans="1:12" ht="15" customHeight="1">
      <c r="A361" s="98"/>
      <c r="B361" s="30" t="s">
        <v>472</v>
      </c>
      <c r="C361" s="54"/>
      <c r="D361" s="54"/>
      <c r="E361" s="76"/>
      <c r="F361" s="76"/>
      <c r="G361" s="77">
        <f t="shared" si="44"/>
        <v>0</v>
      </c>
      <c r="H361" s="75">
        <f t="shared" si="40"/>
        <v>0</v>
      </c>
      <c r="I361" s="97">
        <f>+'Прил 3(сформированное)'!D2612</f>
        <v>0</v>
      </c>
      <c r="J361" s="97">
        <f>+'Прил 3(сформированное)'!E2612</f>
        <v>0</v>
      </c>
      <c r="K361" s="97">
        <f>+'Прил 3(сформированное)'!F2612</f>
        <v>0</v>
      </c>
      <c r="L361" s="97">
        <f>+'Прил 3(сформированное)'!G2612</f>
        <v>0</v>
      </c>
    </row>
    <row r="362" spans="1:12" ht="15" customHeight="1">
      <c r="A362" s="98"/>
      <c r="B362" s="30" t="s">
        <v>473</v>
      </c>
      <c r="C362" s="41"/>
      <c r="D362" s="54"/>
      <c r="E362" s="76"/>
      <c r="F362" s="76"/>
      <c r="G362" s="77">
        <f t="shared" si="44"/>
        <v>0</v>
      </c>
      <c r="H362" s="75">
        <f t="shared" si="40"/>
        <v>0</v>
      </c>
      <c r="I362" s="97">
        <f>+'Прил 3(сформированное)'!D2613</f>
        <v>0</v>
      </c>
      <c r="J362" s="97">
        <f>+'Прил 3(сформированное)'!E2613</f>
        <v>0</v>
      </c>
      <c r="K362" s="97">
        <f>+'Прил 3(сформированное)'!F2613</f>
        <v>0</v>
      </c>
      <c r="L362" s="97">
        <f>+'Прил 3(сформированное)'!G2613</f>
        <v>0</v>
      </c>
    </row>
    <row r="363" spans="1:12" ht="15" customHeight="1">
      <c r="A363" s="98"/>
      <c r="B363" s="30" t="s">
        <v>474</v>
      </c>
      <c r="C363" s="41"/>
      <c r="D363" s="54"/>
      <c r="E363" s="76"/>
      <c r="F363" s="76"/>
      <c r="G363" s="77">
        <f t="shared" si="44"/>
        <v>0</v>
      </c>
      <c r="H363" s="75">
        <f t="shared" si="40"/>
        <v>0</v>
      </c>
      <c r="I363" s="97">
        <f>+'Прил 3(сформированное)'!D2614</f>
        <v>0</v>
      </c>
      <c r="J363" s="97">
        <f>+'Прил 3(сформированное)'!E2614</f>
        <v>0</v>
      </c>
      <c r="K363" s="97">
        <f>+'Прил 3(сформированное)'!F2614</f>
        <v>0</v>
      </c>
      <c r="L363" s="97">
        <f>+'Прил 3(сформированное)'!G2614</f>
        <v>0</v>
      </c>
    </row>
    <row r="364" spans="1:12" ht="15" customHeight="1">
      <c r="A364" s="99"/>
      <c r="B364" s="30" t="s">
        <v>475</v>
      </c>
      <c r="C364" s="41"/>
      <c r="D364" s="54"/>
      <c r="E364" s="76"/>
      <c r="F364" s="76"/>
      <c r="G364" s="77">
        <f t="shared" si="44"/>
        <v>0</v>
      </c>
      <c r="H364" s="75">
        <f t="shared" si="40"/>
        <v>0</v>
      </c>
      <c r="I364" s="97">
        <f>+'Прил 3(сформированное)'!D2615</f>
        <v>0</v>
      </c>
      <c r="J364" s="97">
        <f>+'Прил 3(сформированное)'!E2615</f>
        <v>0</v>
      </c>
      <c r="K364" s="97">
        <f>+'Прил 3(сформированное)'!F2615</f>
        <v>0</v>
      </c>
      <c r="L364" s="97">
        <f>+'Прил 3(сформированное)'!G2615</f>
        <v>0</v>
      </c>
    </row>
    <row r="365" spans="1:12" ht="31.5" customHeight="1">
      <c r="A365" s="100" t="str">
        <f>+'Прил 3(сформированное)'!A2621</f>
        <v>4.7.1-1</v>
      </c>
      <c r="B365" s="101" t="str">
        <f>+'Прил 3(сформированное)'!B2621</f>
        <v>Строительство жилого дома №1 в районе ул.Юбилейная</v>
      </c>
      <c r="C365" s="55" t="s">
        <v>551</v>
      </c>
      <c r="D365" s="102" t="e">
        <f>+#REF!</f>
        <v>#REF!</v>
      </c>
      <c r="E365" s="70">
        <v>11194.029850746268</v>
      </c>
      <c r="F365" s="70"/>
      <c r="G365" s="74"/>
      <c r="H365" s="75">
        <f aca="true" t="shared" si="45" ref="H365:H374">I365+J365+K365+L365</f>
        <v>75000</v>
      </c>
      <c r="I365" s="75">
        <f>SUM(I366:I374)</f>
        <v>0</v>
      </c>
      <c r="J365" s="75">
        <f>SUM(J366:J374)</f>
        <v>0</v>
      </c>
      <c r="K365" s="75">
        <f>SUM(K366:K374)</f>
        <v>0</v>
      </c>
      <c r="L365" s="75">
        <f>SUM(L366:L374)</f>
        <v>75000</v>
      </c>
    </row>
    <row r="366" spans="1:12" ht="15" customHeight="1">
      <c r="A366" s="98"/>
      <c r="B366" s="30" t="s">
        <v>467</v>
      </c>
      <c r="C366" s="54"/>
      <c r="D366" s="54"/>
      <c r="E366" s="76"/>
      <c r="F366" s="70">
        <f>+G366/6.7</f>
        <v>11194.029850746268</v>
      </c>
      <c r="G366" s="74">
        <v>75000</v>
      </c>
      <c r="H366" s="75">
        <f t="shared" si="45"/>
        <v>0</v>
      </c>
      <c r="I366" s="97">
        <f>+'Прил 3(сформированное)'!D2622</f>
        <v>0</v>
      </c>
      <c r="J366" s="97">
        <f>+'Прил 3(сформированное)'!E2622</f>
        <v>0</v>
      </c>
      <c r="K366" s="97">
        <f>+'Прил 3(сформированное)'!F2622</f>
        <v>0</v>
      </c>
      <c r="L366" s="97">
        <f>+'Прил 3(сформированное)'!G2622</f>
        <v>0</v>
      </c>
    </row>
    <row r="367" spans="1:12" ht="15" customHeight="1">
      <c r="A367" s="98"/>
      <c r="B367" s="30" t="s">
        <v>468</v>
      </c>
      <c r="C367" s="54"/>
      <c r="D367" s="54"/>
      <c r="E367" s="76"/>
      <c r="F367" s="76"/>
      <c r="G367" s="77">
        <f>G366-H366</f>
        <v>75000</v>
      </c>
      <c r="H367" s="75">
        <f t="shared" si="45"/>
        <v>0</v>
      </c>
      <c r="I367" s="97">
        <f>+'Прил 3(сформированное)'!D2623</f>
        <v>0</v>
      </c>
      <c r="J367" s="97">
        <f>+'Прил 3(сформированное)'!E2623</f>
        <v>0</v>
      </c>
      <c r="K367" s="97">
        <f>+'Прил 3(сформированное)'!F2623</f>
        <v>0</v>
      </c>
      <c r="L367" s="97">
        <f>+'Прил 3(сформированное)'!G2623</f>
        <v>0</v>
      </c>
    </row>
    <row r="368" spans="1:12" ht="15" customHeight="1">
      <c r="A368" s="98"/>
      <c r="B368" s="30" t="s">
        <v>469</v>
      </c>
      <c r="C368" s="54"/>
      <c r="D368" s="54"/>
      <c r="E368" s="76"/>
      <c r="F368" s="76"/>
      <c r="G368" s="77">
        <f aca="true" t="shared" si="46" ref="G368:G374">G367-H367</f>
        <v>75000</v>
      </c>
      <c r="H368" s="75">
        <f t="shared" si="45"/>
        <v>0</v>
      </c>
      <c r="I368" s="97">
        <f>+'Прил 3(сформированное)'!D2624</f>
        <v>0</v>
      </c>
      <c r="J368" s="97">
        <f>+'Прил 3(сформированное)'!E2624</f>
        <v>0</v>
      </c>
      <c r="K368" s="97">
        <f>+'Прил 3(сформированное)'!F2624</f>
        <v>0</v>
      </c>
      <c r="L368" s="97">
        <f>+'Прил 3(сформированное)'!G2624</f>
        <v>0</v>
      </c>
    </row>
    <row r="369" spans="1:12" ht="15" customHeight="1">
      <c r="A369" s="98"/>
      <c r="B369" s="30" t="s">
        <v>470</v>
      </c>
      <c r="C369" s="54"/>
      <c r="D369" s="54"/>
      <c r="E369" s="76"/>
      <c r="F369" s="76"/>
      <c r="G369" s="77">
        <f t="shared" si="46"/>
        <v>75000</v>
      </c>
      <c r="H369" s="75">
        <f t="shared" si="45"/>
        <v>0</v>
      </c>
      <c r="I369" s="97">
        <f>+'Прил 3(сформированное)'!D2625</f>
        <v>0</v>
      </c>
      <c r="J369" s="97">
        <f>+'Прил 3(сформированное)'!E2625</f>
        <v>0</v>
      </c>
      <c r="K369" s="97">
        <f>+'Прил 3(сформированное)'!F2625</f>
        <v>0</v>
      </c>
      <c r="L369" s="97">
        <f>+'Прил 3(сформированное)'!G2625</f>
        <v>0</v>
      </c>
    </row>
    <row r="370" spans="1:12" ht="15" customHeight="1">
      <c r="A370" s="98"/>
      <c r="B370" s="30" t="s">
        <v>471</v>
      </c>
      <c r="C370" s="54"/>
      <c r="D370" s="54"/>
      <c r="E370" s="76"/>
      <c r="F370" s="76"/>
      <c r="G370" s="77">
        <f t="shared" si="46"/>
        <v>75000</v>
      </c>
      <c r="H370" s="75">
        <f t="shared" si="45"/>
        <v>0</v>
      </c>
      <c r="I370" s="97">
        <f>+'Прил 3(сформированное)'!D2626</f>
        <v>0</v>
      </c>
      <c r="J370" s="97">
        <f>+'Прил 3(сформированное)'!E2626</f>
        <v>0</v>
      </c>
      <c r="K370" s="97">
        <f>+'Прил 3(сформированное)'!F2626</f>
        <v>0</v>
      </c>
      <c r="L370" s="97">
        <f>+'Прил 3(сформированное)'!G2626</f>
        <v>0</v>
      </c>
    </row>
    <row r="371" spans="1:12" ht="15" customHeight="1">
      <c r="A371" s="98"/>
      <c r="B371" s="30" t="s">
        <v>472</v>
      </c>
      <c r="C371" s="54"/>
      <c r="D371" s="54"/>
      <c r="E371" s="76"/>
      <c r="F371" s="76"/>
      <c r="G371" s="77">
        <f t="shared" si="46"/>
        <v>75000</v>
      </c>
      <c r="H371" s="75">
        <f t="shared" si="45"/>
        <v>2500</v>
      </c>
      <c r="I371" s="97">
        <f>+'Прил 3(сформированное)'!D2627</f>
        <v>0</v>
      </c>
      <c r="J371" s="97">
        <f>+'Прил 3(сформированное)'!E2627</f>
        <v>0</v>
      </c>
      <c r="K371" s="97">
        <f>+'Прил 3(сформированное)'!F2627</f>
        <v>0</v>
      </c>
      <c r="L371" s="97">
        <f>+'Прил 3(сформированное)'!G2627</f>
        <v>2500</v>
      </c>
    </row>
    <row r="372" spans="1:12" ht="15" customHeight="1">
      <c r="A372" s="98"/>
      <c r="B372" s="30" t="s">
        <v>473</v>
      </c>
      <c r="C372" s="41"/>
      <c r="D372" s="54"/>
      <c r="E372" s="76"/>
      <c r="F372" s="76"/>
      <c r="G372" s="77">
        <f t="shared" si="46"/>
        <v>72500</v>
      </c>
      <c r="H372" s="75">
        <f t="shared" si="45"/>
        <v>72500</v>
      </c>
      <c r="I372" s="97">
        <f>+'Прил 3(сформированное)'!D2628</f>
        <v>0</v>
      </c>
      <c r="J372" s="97">
        <f>+'Прил 3(сформированное)'!E2628</f>
        <v>0</v>
      </c>
      <c r="K372" s="97">
        <f>+'Прил 3(сформированное)'!F2628</f>
        <v>0</v>
      </c>
      <c r="L372" s="97">
        <f>+'Прил 3(сформированное)'!G2628</f>
        <v>72500</v>
      </c>
    </row>
    <row r="373" spans="1:12" ht="15" customHeight="1">
      <c r="A373" s="98"/>
      <c r="B373" s="30" t="s">
        <v>474</v>
      </c>
      <c r="C373" s="41"/>
      <c r="D373" s="54"/>
      <c r="E373" s="76"/>
      <c r="F373" s="76"/>
      <c r="G373" s="77">
        <f t="shared" si="46"/>
        <v>0</v>
      </c>
      <c r="H373" s="75">
        <f t="shared" si="45"/>
        <v>0</v>
      </c>
      <c r="I373" s="97">
        <f>+'Прил 3(сформированное)'!D2629</f>
        <v>0</v>
      </c>
      <c r="J373" s="97">
        <f>+'Прил 3(сформированное)'!E2629</f>
        <v>0</v>
      </c>
      <c r="K373" s="97">
        <f>+'Прил 3(сформированное)'!F2629</f>
        <v>0</v>
      </c>
      <c r="L373" s="97">
        <f>+'Прил 3(сформированное)'!G2629</f>
        <v>0</v>
      </c>
    </row>
    <row r="374" spans="1:12" ht="15" customHeight="1">
      <c r="A374" s="99"/>
      <c r="B374" s="30" t="s">
        <v>475</v>
      </c>
      <c r="C374" s="41"/>
      <c r="D374" s="54"/>
      <c r="E374" s="76"/>
      <c r="F374" s="76"/>
      <c r="G374" s="77">
        <f t="shared" si="46"/>
        <v>0</v>
      </c>
      <c r="H374" s="75">
        <f t="shared" si="45"/>
        <v>0</v>
      </c>
      <c r="I374" s="97">
        <f>+'Прил 3(сформированное)'!D2630</f>
        <v>0</v>
      </c>
      <c r="J374" s="97">
        <f>+'Прил 3(сформированное)'!E2630</f>
        <v>0</v>
      </c>
      <c r="K374" s="97">
        <f>+'Прил 3(сформированное)'!F2630</f>
        <v>0</v>
      </c>
      <c r="L374" s="97">
        <f>+'Прил 3(сформированное)'!G2630</f>
        <v>0</v>
      </c>
    </row>
    <row r="375" spans="1:12" ht="31.5" customHeight="1">
      <c r="A375" s="100" t="str">
        <f>+'Прил 3(сформированное)'!A2636</f>
        <v>4.7.1-2</v>
      </c>
      <c r="B375" s="101" t="str">
        <f>+'Прил 3(сформированное)'!B2636</f>
        <v>Строительство жилого дома №2 в районе ул.Юбилейная</v>
      </c>
      <c r="C375" s="55" t="s">
        <v>551</v>
      </c>
      <c r="D375" s="102" t="e">
        <f>+#REF!</f>
        <v>#REF!</v>
      </c>
      <c r="E375" s="70">
        <v>11194.029850746268</v>
      </c>
      <c r="F375" s="70"/>
      <c r="G375" s="74"/>
      <c r="H375" s="75">
        <f aca="true" t="shared" si="47" ref="H375:H384">I375+J375+K375+L375</f>
        <v>75000</v>
      </c>
      <c r="I375" s="75">
        <f>SUM(I376:I384)</f>
        <v>0</v>
      </c>
      <c r="J375" s="75">
        <f>SUM(J376:J384)</f>
        <v>0</v>
      </c>
      <c r="K375" s="75">
        <f>SUM(K376:K384)</f>
        <v>0</v>
      </c>
      <c r="L375" s="75">
        <f>SUM(L376:L384)</f>
        <v>75000</v>
      </c>
    </row>
    <row r="376" spans="1:12" ht="15" customHeight="1">
      <c r="A376" s="98"/>
      <c r="B376" s="30" t="s">
        <v>467</v>
      </c>
      <c r="C376" s="54"/>
      <c r="D376" s="54"/>
      <c r="E376" s="76"/>
      <c r="F376" s="70">
        <f>+G376/6.7</f>
        <v>11194.029850746268</v>
      </c>
      <c r="G376" s="74">
        <v>75000</v>
      </c>
      <c r="H376" s="75">
        <f t="shared" si="47"/>
        <v>0</v>
      </c>
      <c r="I376" s="97">
        <f>+'Прил 3(сформированное)'!D2637</f>
        <v>0</v>
      </c>
      <c r="J376" s="97">
        <f>+'Прил 3(сформированное)'!E2637</f>
        <v>0</v>
      </c>
      <c r="K376" s="97">
        <f>+'Прил 3(сформированное)'!F2637</f>
        <v>0</v>
      </c>
      <c r="L376" s="97">
        <f>+'Прил 3(сформированное)'!G2637</f>
        <v>0</v>
      </c>
    </row>
    <row r="377" spans="1:12" ht="15" customHeight="1">
      <c r="A377" s="98"/>
      <c r="B377" s="30" t="s">
        <v>468</v>
      </c>
      <c r="C377" s="54"/>
      <c r="D377" s="54"/>
      <c r="E377" s="76"/>
      <c r="F377" s="76"/>
      <c r="G377" s="77">
        <f>G376-H376</f>
        <v>75000</v>
      </c>
      <c r="H377" s="75">
        <f t="shared" si="47"/>
        <v>0</v>
      </c>
      <c r="I377" s="97">
        <f>+'Прил 3(сформированное)'!D2638</f>
        <v>0</v>
      </c>
      <c r="J377" s="97">
        <f>+'Прил 3(сформированное)'!E2638</f>
        <v>0</v>
      </c>
      <c r="K377" s="97">
        <f>+'Прил 3(сформированное)'!F2638</f>
        <v>0</v>
      </c>
      <c r="L377" s="97">
        <f>+'Прил 3(сформированное)'!G2638</f>
        <v>0</v>
      </c>
    </row>
    <row r="378" spans="1:12" ht="15" customHeight="1">
      <c r="A378" s="98"/>
      <c r="B378" s="30" t="s">
        <v>469</v>
      </c>
      <c r="C378" s="54"/>
      <c r="D378" s="54"/>
      <c r="E378" s="76"/>
      <c r="F378" s="76"/>
      <c r="G378" s="77">
        <f aca="true" t="shared" si="48" ref="G378:G384">G377-H377</f>
        <v>75000</v>
      </c>
      <c r="H378" s="75">
        <f t="shared" si="47"/>
        <v>0</v>
      </c>
      <c r="I378" s="97">
        <f>+'Прил 3(сформированное)'!D2639</f>
        <v>0</v>
      </c>
      <c r="J378" s="97">
        <f>+'Прил 3(сформированное)'!E2639</f>
        <v>0</v>
      </c>
      <c r="K378" s="97">
        <f>+'Прил 3(сформированное)'!F2639</f>
        <v>0</v>
      </c>
      <c r="L378" s="97">
        <f>+'Прил 3(сформированное)'!G2639</f>
        <v>0</v>
      </c>
    </row>
    <row r="379" spans="1:12" ht="15" customHeight="1">
      <c r="A379" s="98"/>
      <c r="B379" s="30" t="s">
        <v>470</v>
      </c>
      <c r="C379" s="54"/>
      <c r="D379" s="54"/>
      <c r="E379" s="76"/>
      <c r="F379" s="76"/>
      <c r="G379" s="77">
        <f t="shared" si="48"/>
        <v>75000</v>
      </c>
      <c r="H379" s="75">
        <f t="shared" si="47"/>
        <v>0</v>
      </c>
      <c r="I379" s="97">
        <f>+'Прил 3(сформированное)'!D2640</f>
        <v>0</v>
      </c>
      <c r="J379" s="97">
        <f>+'Прил 3(сформированное)'!E2640</f>
        <v>0</v>
      </c>
      <c r="K379" s="97">
        <f>+'Прил 3(сформированное)'!F2640</f>
        <v>0</v>
      </c>
      <c r="L379" s="97">
        <f>+'Прил 3(сформированное)'!G2640</f>
        <v>0</v>
      </c>
    </row>
    <row r="380" spans="1:12" ht="15" customHeight="1">
      <c r="A380" s="98"/>
      <c r="B380" s="30" t="s">
        <v>471</v>
      </c>
      <c r="C380" s="54"/>
      <c r="D380" s="54"/>
      <c r="E380" s="76"/>
      <c r="F380" s="76"/>
      <c r="G380" s="77">
        <f t="shared" si="48"/>
        <v>75000</v>
      </c>
      <c r="H380" s="75">
        <f t="shared" si="47"/>
        <v>0</v>
      </c>
      <c r="I380" s="97">
        <f>+'Прил 3(сформированное)'!D2641</f>
        <v>0</v>
      </c>
      <c r="J380" s="97">
        <f>+'Прил 3(сформированное)'!E2641</f>
        <v>0</v>
      </c>
      <c r="K380" s="97">
        <f>+'Прил 3(сформированное)'!F2641</f>
        <v>0</v>
      </c>
      <c r="L380" s="97">
        <f>+'Прил 3(сформированное)'!G2641</f>
        <v>0</v>
      </c>
    </row>
    <row r="381" spans="1:12" ht="15" customHeight="1">
      <c r="A381" s="98"/>
      <c r="B381" s="30" t="s">
        <v>472</v>
      </c>
      <c r="C381" s="54"/>
      <c r="D381" s="54"/>
      <c r="E381" s="76"/>
      <c r="F381" s="76"/>
      <c r="G381" s="77">
        <f t="shared" si="48"/>
        <v>75000</v>
      </c>
      <c r="H381" s="75">
        <f t="shared" si="47"/>
        <v>2500</v>
      </c>
      <c r="I381" s="97">
        <f>+'Прил 3(сформированное)'!D2642</f>
        <v>0</v>
      </c>
      <c r="J381" s="97">
        <f>+'Прил 3(сформированное)'!E2642</f>
        <v>0</v>
      </c>
      <c r="K381" s="97">
        <f>+'Прил 3(сформированное)'!F2642</f>
        <v>0</v>
      </c>
      <c r="L381" s="97">
        <f>+'Прил 3(сформированное)'!G2642</f>
        <v>2500</v>
      </c>
    </row>
    <row r="382" spans="1:12" ht="15" customHeight="1">
      <c r="A382" s="98"/>
      <c r="B382" s="30" t="s">
        <v>473</v>
      </c>
      <c r="C382" s="41"/>
      <c r="D382" s="54"/>
      <c r="E382" s="76"/>
      <c r="F382" s="76"/>
      <c r="G382" s="77">
        <f t="shared" si="48"/>
        <v>72500</v>
      </c>
      <c r="H382" s="75">
        <f t="shared" si="47"/>
        <v>72500</v>
      </c>
      <c r="I382" s="97">
        <f>+'Прил 3(сформированное)'!D2643</f>
        <v>0</v>
      </c>
      <c r="J382" s="97">
        <f>+'Прил 3(сформированное)'!E2643</f>
        <v>0</v>
      </c>
      <c r="K382" s="97">
        <f>+'Прил 3(сформированное)'!F2643</f>
        <v>0</v>
      </c>
      <c r="L382" s="97">
        <f>+'Прил 3(сформированное)'!G2643</f>
        <v>72500</v>
      </c>
    </row>
    <row r="383" spans="1:12" ht="15" customHeight="1">
      <c r="A383" s="98"/>
      <c r="B383" s="30" t="s">
        <v>474</v>
      </c>
      <c r="C383" s="41"/>
      <c r="D383" s="54"/>
      <c r="E383" s="76"/>
      <c r="F383" s="76"/>
      <c r="G383" s="77">
        <f t="shared" si="48"/>
        <v>0</v>
      </c>
      <c r="H383" s="75">
        <f t="shared" si="47"/>
        <v>0</v>
      </c>
      <c r="I383" s="97">
        <f>+'Прил 3(сформированное)'!D2644</f>
        <v>0</v>
      </c>
      <c r="J383" s="97">
        <f>+'Прил 3(сформированное)'!E2644</f>
        <v>0</v>
      </c>
      <c r="K383" s="97">
        <f>+'Прил 3(сформированное)'!F2644</f>
        <v>0</v>
      </c>
      <c r="L383" s="97">
        <f>+'Прил 3(сформированное)'!G2644</f>
        <v>0</v>
      </c>
    </row>
    <row r="384" spans="1:12" ht="15" customHeight="1">
      <c r="A384" s="99"/>
      <c r="B384" s="30" t="s">
        <v>475</v>
      </c>
      <c r="C384" s="41"/>
      <c r="D384" s="54"/>
      <c r="E384" s="76"/>
      <c r="F384" s="76"/>
      <c r="G384" s="77">
        <f t="shared" si="48"/>
        <v>0</v>
      </c>
      <c r="H384" s="75">
        <f t="shared" si="47"/>
        <v>0</v>
      </c>
      <c r="I384" s="97">
        <f>+'Прил 3(сформированное)'!D2645</f>
        <v>0</v>
      </c>
      <c r="J384" s="97">
        <f>+'Прил 3(сформированное)'!E2645</f>
        <v>0</v>
      </c>
      <c r="K384" s="97">
        <f>+'Прил 3(сформированное)'!F2645</f>
        <v>0</v>
      </c>
      <c r="L384" s="97">
        <f>+'Прил 3(сформированное)'!G2645</f>
        <v>0</v>
      </c>
    </row>
    <row r="385" spans="1:12" ht="31.5" customHeight="1">
      <c r="A385" s="135" t="str">
        <f>+'Прил 3(сформированное)'!A2651</f>
        <v>4.7.1-3</v>
      </c>
      <c r="B385" s="136" t="str">
        <f>+'Прил 3(сформированное)'!B2651</f>
        <v>Строительство жилого дома №3 в районе ул.Юбилейная</v>
      </c>
      <c r="C385" s="55" t="s">
        <v>562</v>
      </c>
      <c r="D385" s="102" t="e">
        <f>+#REF!</f>
        <v>#REF!</v>
      </c>
      <c r="E385" s="70">
        <v>10732.58208955224</v>
      </c>
      <c r="F385" s="70"/>
      <c r="G385" s="74"/>
      <c r="H385" s="75">
        <f aca="true" t="shared" si="49" ref="H385:H394">I385+J385+K385+L385</f>
        <v>71908.3</v>
      </c>
      <c r="I385" s="75">
        <f>SUM(I386:I394)</f>
        <v>0</v>
      </c>
      <c r="J385" s="75">
        <f>SUM(J386:J394)</f>
        <v>0</v>
      </c>
      <c r="K385" s="75">
        <f>SUM(K386:K394)</f>
        <v>0</v>
      </c>
      <c r="L385" s="75">
        <f>SUM(L386:L394)</f>
        <v>71908.3</v>
      </c>
    </row>
    <row r="386" spans="1:12" ht="15" customHeight="1">
      <c r="A386" s="98"/>
      <c r="B386" s="30" t="s">
        <v>467</v>
      </c>
      <c r="C386" s="54"/>
      <c r="D386" s="54"/>
      <c r="E386" s="76"/>
      <c r="F386" s="70">
        <f>+G386/6.7</f>
        <v>10732.58208955224</v>
      </c>
      <c r="G386" s="74">
        <v>71908.3</v>
      </c>
      <c r="H386" s="75">
        <f t="shared" si="49"/>
        <v>0</v>
      </c>
      <c r="I386" s="97">
        <f>+'Прил 3(сформированное)'!D2652</f>
        <v>0</v>
      </c>
      <c r="J386" s="97">
        <f>+'Прил 3(сформированное)'!E2652</f>
        <v>0</v>
      </c>
      <c r="K386" s="97">
        <f>+'Прил 3(сформированное)'!F2652</f>
        <v>0</v>
      </c>
      <c r="L386" s="97">
        <f>+'Прил 3(сформированное)'!G2652</f>
        <v>0</v>
      </c>
    </row>
    <row r="387" spans="1:12" ht="15" customHeight="1">
      <c r="A387" s="98"/>
      <c r="B387" s="30" t="s">
        <v>468</v>
      </c>
      <c r="C387" s="54"/>
      <c r="D387" s="54"/>
      <c r="E387" s="76"/>
      <c r="F387" s="76"/>
      <c r="G387" s="77">
        <f>G386-H386</f>
        <v>71908.3</v>
      </c>
      <c r="H387" s="75">
        <f t="shared" si="49"/>
        <v>0</v>
      </c>
      <c r="I387" s="97">
        <f>+'Прил 3(сформированное)'!D2653</f>
        <v>0</v>
      </c>
      <c r="J387" s="97">
        <f>+'Прил 3(сформированное)'!E2653</f>
        <v>0</v>
      </c>
      <c r="K387" s="97">
        <f>+'Прил 3(сформированное)'!F2653</f>
        <v>0</v>
      </c>
      <c r="L387" s="97">
        <f>+'Прил 3(сформированное)'!G2653</f>
        <v>0</v>
      </c>
    </row>
    <row r="388" spans="1:12" ht="15" customHeight="1">
      <c r="A388" s="98"/>
      <c r="B388" s="30" t="s">
        <v>469</v>
      </c>
      <c r="C388" s="54"/>
      <c r="D388" s="54"/>
      <c r="E388" s="76"/>
      <c r="F388" s="76"/>
      <c r="G388" s="77">
        <f aca="true" t="shared" si="50" ref="G388:G394">G387-H387</f>
        <v>71908.3</v>
      </c>
      <c r="H388" s="75">
        <f t="shared" si="49"/>
        <v>0</v>
      </c>
      <c r="I388" s="97">
        <f>+'Прил 3(сформированное)'!D2654</f>
        <v>0</v>
      </c>
      <c r="J388" s="97">
        <f>+'Прил 3(сформированное)'!E2654</f>
        <v>0</v>
      </c>
      <c r="K388" s="97">
        <f>+'Прил 3(сформированное)'!F2654</f>
        <v>0</v>
      </c>
      <c r="L388" s="97">
        <f>+'Прил 3(сформированное)'!G2654</f>
        <v>0</v>
      </c>
    </row>
    <row r="389" spans="1:12" ht="15" customHeight="1">
      <c r="A389" s="98"/>
      <c r="B389" s="30" t="s">
        <v>470</v>
      </c>
      <c r="C389" s="54"/>
      <c r="D389" s="54"/>
      <c r="E389" s="76"/>
      <c r="F389" s="76"/>
      <c r="G389" s="77">
        <f t="shared" si="50"/>
        <v>71908.3</v>
      </c>
      <c r="H389" s="75">
        <f t="shared" si="49"/>
        <v>0</v>
      </c>
      <c r="I389" s="97">
        <f>+'Прил 3(сформированное)'!D2655</f>
        <v>0</v>
      </c>
      <c r="J389" s="97">
        <f>+'Прил 3(сформированное)'!E2655</f>
        <v>0</v>
      </c>
      <c r="K389" s="97">
        <f>+'Прил 3(сформированное)'!F2655</f>
        <v>0</v>
      </c>
      <c r="L389" s="97">
        <f>+'Прил 3(сформированное)'!G2655</f>
        <v>0</v>
      </c>
    </row>
    <row r="390" spans="1:12" ht="15" customHeight="1">
      <c r="A390" s="98"/>
      <c r="B390" s="30" t="s">
        <v>471</v>
      </c>
      <c r="C390" s="54"/>
      <c r="D390" s="54"/>
      <c r="E390" s="76"/>
      <c r="F390" s="76"/>
      <c r="G390" s="77">
        <f t="shared" si="50"/>
        <v>71908.3</v>
      </c>
      <c r="H390" s="75">
        <f t="shared" si="49"/>
        <v>0</v>
      </c>
      <c r="I390" s="97">
        <f>+'Прил 3(сформированное)'!D2656</f>
        <v>0</v>
      </c>
      <c r="J390" s="97">
        <f>+'Прил 3(сформированное)'!E2656</f>
        <v>0</v>
      </c>
      <c r="K390" s="97">
        <f>+'Прил 3(сформированное)'!F2656</f>
        <v>0</v>
      </c>
      <c r="L390" s="97">
        <f>+'Прил 3(сформированное)'!G2656</f>
        <v>0</v>
      </c>
    </row>
    <row r="391" spans="1:12" ht="15" customHeight="1">
      <c r="A391" s="98"/>
      <c r="B391" s="30" t="s">
        <v>472</v>
      </c>
      <c r="C391" s="54"/>
      <c r="D391" s="54"/>
      <c r="E391" s="76"/>
      <c r="F391" s="76"/>
      <c r="G391" s="77">
        <f t="shared" si="50"/>
        <v>71908.3</v>
      </c>
      <c r="H391" s="75">
        <f t="shared" si="49"/>
        <v>0</v>
      </c>
      <c r="I391" s="97">
        <f>+'Прил 3(сформированное)'!D2657</f>
        <v>0</v>
      </c>
      <c r="J391" s="97">
        <f>+'Прил 3(сформированное)'!E2657</f>
        <v>0</v>
      </c>
      <c r="K391" s="97">
        <f>+'Прил 3(сформированное)'!F2657</f>
        <v>0</v>
      </c>
      <c r="L391" s="97">
        <f>+'Прил 3(сформированное)'!G2657</f>
        <v>0</v>
      </c>
    </row>
    <row r="392" spans="1:12" ht="15" customHeight="1">
      <c r="A392" s="98"/>
      <c r="B392" s="30" t="s">
        <v>473</v>
      </c>
      <c r="C392" s="41"/>
      <c r="D392" s="54"/>
      <c r="E392" s="76"/>
      <c r="F392" s="76"/>
      <c r="G392" s="77">
        <f t="shared" si="50"/>
        <v>71908.3</v>
      </c>
      <c r="H392" s="75">
        <f t="shared" si="49"/>
        <v>0</v>
      </c>
      <c r="I392" s="97">
        <f>+'Прил 3(сформированное)'!D2658</f>
        <v>0</v>
      </c>
      <c r="J392" s="97">
        <f>+'Прил 3(сформированное)'!E2658</f>
        <v>0</v>
      </c>
      <c r="K392" s="97">
        <f>+'Прил 3(сформированное)'!F2658</f>
        <v>0</v>
      </c>
      <c r="L392" s="97">
        <f>+'Прил 3(сформированное)'!G2658</f>
        <v>0</v>
      </c>
    </row>
    <row r="393" spans="1:12" ht="15" customHeight="1">
      <c r="A393" s="98"/>
      <c r="B393" s="30" t="s">
        <v>474</v>
      </c>
      <c r="C393" s="41"/>
      <c r="D393" s="54"/>
      <c r="E393" s="76"/>
      <c r="F393" s="76"/>
      <c r="G393" s="77">
        <f t="shared" si="50"/>
        <v>71908.3</v>
      </c>
      <c r="H393" s="75">
        <f t="shared" si="49"/>
        <v>71908.3</v>
      </c>
      <c r="I393" s="97">
        <f>+'Прил 3(сформированное)'!D2659</f>
        <v>0</v>
      </c>
      <c r="J393" s="97">
        <f>+'Прил 3(сформированное)'!E2659</f>
        <v>0</v>
      </c>
      <c r="K393" s="97">
        <f>+'Прил 3(сформированное)'!F2659</f>
        <v>0</v>
      </c>
      <c r="L393" s="97">
        <f>+'Прил 3(сформированное)'!G2659</f>
        <v>71908.3</v>
      </c>
    </row>
    <row r="394" spans="1:12" ht="15" customHeight="1">
      <c r="A394" s="99"/>
      <c r="B394" s="30" t="s">
        <v>475</v>
      </c>
      <c r="C394" s="41"/>
      <c r="D394" s="54"/>
      <c r="E394" s="76"/>
      <c r="F394" s="76"/>
      <c r="G394" s="77">
        <f t="shared" si="50"/>
        <v>0</v>
      </c>
      <c r="H394" s="75">
        <f t="shared" si="49"/>
        <v>0</v>
      </c>
      <c r="I394" s="97">
        <f>+'Прил 3(сформированное)'!D2660</f>
        <v>0</v>
      </c>
      <c r="J394" s="97">
        <f>+'Прил 3(сформированное)'!E2660</f>
        <v>0</v>
      </c>
      <c r="K394" s="97">
        <f>+'Прил 3(сформированное)'!F2660</f>
        <v>0</v>
      </c>
      <c r="L394" s="97">
        <f>+'Прил 3(сформированное)'!G2660</f>
        <v>0</v>
      </c>
    </row>
    <row r="395" spans="1:12" ht="36" customHeight="1">
      <c r="A395" s="100" t="str">
        <f>+'Прил 3(сформированное)'!A2666</f>
        <v>4.7.2</v>
      </c>
      <c r="B395" s="101" t="str">
        <f>+'Прил 3(сформированное)'!B2666</f>
        <v>Строительство коттеджного посёлка комплексной застройки по ул.Комсомольская   </v>
      </c>
      <c r="C395" s="55" t="s">
        <v>552</v>
      </c>
      <c r="D395" s="102" t="e">
        <f>+#REF!</f>
        <v>#REF!</v>
      </c>
      <c r="E395" s="70">
        <v>33537.3</v>
      </c>
      <c r="F395" s="70"/>
      <c r="G395" s="74"/>
      <c r="H395" s="75">
        <f t="shared" si="40"/>
        <v>153446.59999999998</v>
      </c>
      <c r="I395" s="75">
        <f>SUM(I396:I404)</f>
        <v>0</v>
      </c>
      <c r="J395" s="75">
        <f>SUM(J396:J404)</f>
        <v>0</v>
      </c>
      <c r="K395" s="75">
        <f>SUM(K396:K404)</f>
        <v>0</v>
      </c>
      <c r="L395" s="75">
        <f>SUM(L396:L404)</f>
        <v>153446.59999999998</v>
      </c>
    </row>
    <row r="396" spans="1:12" ht="15" customHeight="1">
      <c r="A396" s="98"/>
      <c r="B396" s="30" t="s">
        <v>467</v>
      </c>
      <c r="C396" s="54"/>
      <c r="D396" s="54"/>
      <c r="E396" s="76"/>
      <c r="F396" s="70">
        <v>33537.3</v>
      </c>
      <c r="G396" s="74">
        <v>153446.6</v>
      </c>
      <c r="H396" s="75">
        <f t="shared" si="40"/>
        <v>0</v>
      </c>
      <c r="I396" s="97">
        <f>+'Прил 3(сформированное)'!D2667</f>
        <v>0</v>
      </c>
      <c r="J396" s="97">
        <f>+'Прил 3(сформированное)'!E2667</f>
        <v>0</v>
      </c>
      <c r="K396" s="97">
        <f>+'Прил 3(сформированное)'!F2667</f>
        <v>0</v>
      </c>
      <c r="L396" s="97">
        <f>+'Прил 3(сформированное)'!G2667</f>
        <v>0</v>
      </c>
    </row>
    <row r="397" spans="1:12" ht="15" customHeight="1">
      <c r="A397" s="98"/>
      <c r="B397" s="30" t="s">
        <v>468</v>
      </c>
      <c r="C397" s="54"/>
      <c r="D397" s="54"/>
      <c r="E397" s="76"/>
      <c r="F397" s="76"/>
      <c r="G397" s="77">
        <f aca="true" t="shared" si="51" ref="G397:G404">G396-H396</f>
        <v>153446.6</v>
      </c>
      <c r="H397" s="75">
        <f t="shared" si="40"/>
        <v>0</v>
      </c>
      <c r="I397" s="97">
        <f>+'Прил 3(сформированное)'!D2668</f>
        <v>0</v>
      </c>
      <c r="J397" s="97">
        <f>+'Прил 3(сформированное)'!E2668</f>
        <v>0</v>
      </c>
      <c r="K397" s="97">
        <f>+'Прил 3(сформированное)'!F2668</f>
        <v>0</v>
      </c>
      <c r="L397" s="97">
        <f>+'Прил 3(сформированное)'!G2668</f>
        <v>0</v>
      </c>
    </row>
    <row r="398" spans="1:12" ht="15" customHeight="1">
      <c r="A398" s="98"/>
      <c r="B398" s="30" t="s">
        <v>469</v>
      </c>
      <c r="C398" s="54"/>
      <c r="D398" s="54"/>
      <c r="E398" s="76"/>
      <c r="F398" s="76"/>
      <c r="G398" s="77">
        <f t="shared" si="51"/>
        <v>153446.6</v>
      </c>
      <c r="H398" s="75">
        <f t="shared" si="40"/>
        <v>50606.2</v>
      </c>
      <c r="I398" s="97">
        <f>+'Прил 3(сформированное)'!D2669</f>
        <v>0</v>
      </c>
      <c r="J398" s="97">
        <f>+'Прил 3(сформированное)'!E2669</f>
        <v>0</v>
      </c>
      <c r="K398" s="97">
        <f>+'Прил 3(сформированное)'!F2669</f>
        <v>0</v>
      </c>
      <c r="L398" s="97">
        <f>+'Прил 3(сформированное)'!G2669</f>
        <v>50606.2</v>
      </c>
    </row>
    <row r="399" spans="1:12" ht="15" customHeight="1">
      <c r="A399" s="98"/>
      <c r="B399" s="30" t="s">
        <v>470</v>
      </c>
      <c r="C399" s="54"/>
      <c r="D399" s="54"/>
      <c r="E399" s="76"/>
      <c r="F399" s="76"/>
      <c r="G399" s="77">
        <f t="shared" si="51"/>
        <v>102840.40000000001</v>
      </c>
      <c r="H399" s="75">
        <f t="shared" si="40"/>
        <v>23583.1</v>
      </c>
      <c r="I399" s="97">
        <f>+'Прил 3(сформированное)'!D2670</f>
        <v>0</v>
      </c>
      <c r="J399" s="97">
        <f>+'Прил 3(сформированное)'!E2670</f>
        <v>0</v>
      </c>
      <c r="K399" s="97">
        <f>+'Прил 3(сформированное)'!F2670</f>
        <v>0</v>
      </c>
      <c r="L399" s="97">
        <f>+'Прил 3(сформированное)'!G2670</f>
        <v>23583.1</v>
      </c>
    </row>
    <row r="400" spans="1:12" ht="15" customHeight="1">
      <c r="A400" s="98"/>
      <c r="B400" s="30" t="s">
        <v>471</v>
      </c>
      <c r="C400" s="54"/>
      <c r="D400" s="54"/>
      <c r="E400" s="76"/>
      <c r="F400" s="76"/>
      <c r="G400" s="77">
        <f t="shared" si="51"/>
        <v>79257.30000000002</v>
      </c>
      <c r="H400" s="75">
        <f t="shared" si="40"/>
        <v>79257.3</v>
      </c>
      <c r="I400" s="97">
        <f>+'Прил 3(сформированное)'!D2671</f>
        <v>0</v>
      </c>
      <c r="J400" s="97">
        <f>+'Прил 3(сформированное)'!E2671</f>
        <v>0</v>
      </c>
      <c r="K400" s="97">
        <f>+'Прил 3(сформированное)'!F2671</f>
        <v>0</v>
      </c>
      <c r="L400" s="97">
        <f>+'Прил 3(сформированное)'!G2671</f>
        <v>79257.3</v>
      </c>
    </row>
    <row r="401" spans="1:12" ht="15" customHeight="1">
      <c r="A401" s="98"/>
      <c r="B401" s="30" t="s">
        <v>472</v>
      </c>
      <c r="C401" s="54"/>
      <c r="D401" s="54"/>
      <c r="E401" s="76"/>
      <c r="F401" s="76"/>
      <c r="G401" s="77">
        <f t="shared" si="51"/>
        <v>0</v>
      </c>
      <c r="H401" s="75">
        <f t="shared" si="40"/>
        <v>0</v>
      </c>
      <c r="I401" s="97">
        <f>+'Прил 3(сформированное)'!D2672</f>
        <v>0</v>
      </c>
      <c r="J401" s="97">
        <f>+'Прил 3(сформированное)'!E2672</f>
        <v>0</v>
      </c>
      <c r="K401" s="97">
        <f>+'Прил 3(сформированное)'!F2672</f>
        <v>0</v>
      </c>
      <c r="L401" s="97">
        <f>+'Прил 3(сформированное)'!G2672</f>
        <v>0</v>
      </c>
    </row>
    <row r="402" spans="1:12" ht="15" customHeight="1">
      <c r="A402" s="98"/>
      <c r="B402" s="30" t="s">
        <v>473</v>
      </c>
      <c r="C402" s="41"/>
      <c r="D402" s="54"/>
      <c r="E402" s="76"/>
      <c r="F402" s="76"/>
      <c r="G402" s="77">
        <f t="shared" si="51"/>
        <v>0</v>
      </c>
      <c r="H402" s="75">
        <f t="shared" si="40"/>
        <v>0</v>
      </c>
      <c r="I402" s="97">
        <f>+'Прил 3(сформированное)'!D2673</f>
        <v>0</v>
      </c>
      <c r="J402" s="97">
        <f>+'Прил 3(сформированное)'!E2673</f>
        <v>0</v>
      </c>
      <c r="K402" s="97">
        <f>+'Прил 3(сформированное)'!F2673</f>
        <v>0</v>
      </c>
      <c r="L402" s="97">
        <f>+'Прил 3(сформированное)'!G2673</f>
        <v>0</v>
      </c>
    </row>
    <row r="403" spans="1:12" ht="15" customHeight="1">
      <c r="A403" s="98"/>
      <c r="B403" s="30" t="s">
        <v>474</v>
      </c>
      <c r="C403" s="41"/>
      <c r="D403" s="54"/>
      <c r="E403" s="76"/>
      <c r="F403" s="76"/>
      <c r="G403" s="77">
        <f t="shared" si="51"/>
        <v>0</v>
      </c>
      <c r="H403" s="75">
        <f t="shared" si="40"/>
        <v>0</v>
      </c>
      <c r="I403" s="97">
        <f>+'Прил 3(сформированное)'!D2674</f>
        <v>0</v>
      </c>
      <c r="J403" s="97">
        <f>+'Прил 3(сформированное)'!E2674</f>
        <v>0</v>
      </c>
      <c r="K403" s="97">
        <f>+'Прил 3(сформированное)'!F2674</f>
        <v>0</v>
      </c>
      <c r="L403" s="97">
        <f>+'Прил 3(сформированное)'!G2674</f>
        <v>0</v>
      </c>
    </row>
    <row r="404" spans="1:12" ht="15" customHeight="1">
      <c r="A404" s="99"/>
      <c r="B404" s="30" t="s">
        <v>475</v>
      </c>
      <c r="C404" s="41"/>
      <c r="D404" s="54"/>
      <c r="E404" s="76"/>
      <c r="F404" s="76"/>
      <c r="G404" s="77">
        <f t="shared" si="51"/>
        <v>0</v>
      </c>
      <c r="H404" s="75">
        <f t="shared" si="40"/>
        <v>0</v>
      </c>
      <c r="I404" s="97">
        <f>+'Прил 3(сформированное)'!D2675</f>
        <v>0</v>
      </c>
      <c r="J404" s="97">
        <f>+'Прил 3(сформированное)'!E2675</f>
        <v>0</v>
      </c>
      <c r="K404" s="97">
        <f>+'Прил 3(сформированное)'!F2675</f>
        <v>0</v>
      </c>
      <c r="L404" s="97">
        <f>+'Прил 3(сформированное)'!G2675</f>
        <v>0</v>
      </c>
    </row>
    <row r="405" spans="1:13" ht="35.25" customHeight="1">
      <c r="A405" s="100" t="str">
        <f>+'Прил 3(сформированное)'!A2681</f>
        <v>4.7.3</v>
      </c>
      <c r="B405" s="101" t="str">
        <f>+'Прил 3(сформированное)'!B2681</f>
        <v>Строительство жилых домов в посёлке  Октябрьский</v>
      </c>
      <c r="C405" s="55" t="s">
        <v>553</v>
      </c>
      <c r="D405" s="102" t="e">
        <f>+#REF!</f>
        <v>#REF!</v>
      </c>
      <c r="E405" s="107">
        <f>+F406</f>
        <v>1449.2753623188405</v>
      </c>
      <c r="F405" s="107"/>
      <c r="G405" s="108"/>
      <c r="H405" s="75">
        <f t="shared" si="40"/>
        <v>44000</v>
      </c>
      <c r="I405" s="75">
        <f>SUM(I406:I414)</f>
        <v>0</v>
      </c>
      <c r="J405" s="75">
        <f>SUM(J406:J414)</f>
        <v>0</v>
      </c>
      <c r="K405" s="75">
        <f>SUM(K406:K414)</f>
        <v>0</v>
      </c>
      <c r="L405" s="75">
        <f>SUM(L406:L414)</f>
        <v>44000</v>
      </c>
      <c r="M405" s="137"/>
    </row>
    <row r="406" spans="1:12" ht="15" customHeight="1">
      <c r="A406" s="98"/>
      <c r="B406" s="30" t="s">
        <v>467</v>
      </c>
      <c r="C406" s="54"/>
      <c r="D406" s="54"/>
      <c r="E406" s="109"/>
      <c r="F406" s="107">
        <f>+G406/6.9</f>
        <v>1449.2753623188405</v>
      </c>
      <c r="G406" s="108">
        <v>10000</v>
      </c>
      <c r="H406" s="75">
        <f t="shared" si="40"/>
        <v>0</v>
      </c>
      <c r="I406" s="97">
        <f>+'Прил 3(сформированное)'!D2682</f>
        <v>0</v>
      </c>
      <c r="J406" s="97">
        <f>+'Прил 3(сформированное)'!E2682</f>
        <v>0</v>
      </c>
      <c r="K406" s="97">
        <f>+'Прил 3(сформированное)'!F2682</f>
        <v>0</v>
      </c>
      <c r="L406" s="97">
        <f>+'Прил 3(сформированное)'!G2682</f>
        <v>0</v>
      </c>
    </row>
    <row r="407" spans="1:12" ht="15" customHeight="1">
      <c r="A407" s="98"/>
      <c r="B407" s="30" t="s">
        <v>468</v>
      </c>
      <c r="C407" s="54"/>
      <c r="D407" s="54"/>
      <c r="E407" s="76"/>
      <c r="F407" s="76"/>
      <c r="G407" s="77">
        <f>G406-H406</f>
        <v>10000</v>
      </c>
      <c r="H407" s="75">
        <f t="shared" si="40"/>
        <v>0</v>
      </c>
      <c r="I407" s="97">
        <f>+'Прил 3(сформированное)'!D2683</f>
        <v>0</v>
      </c>
      <c r="J407" s="97">
        <f>+'Прил 3(сформированное)'!E2683</f>
        <v>0</v>
      </c>
      <c r="K407" s="97">
        <f>+'Прил 3(сформированное)'!F2683</f>
        <v>0</v>
      </c>
      <c r="L407" s="97">
        <f>+'Прил 3(сформированное)'!G2683</f>
        <v>0</v>
      </c>
    </row>
    <row r="408" spans="1:12" ht="15" customHeight="1">
      <c r="A408" s="98"/>
      <c r="B408" s="30" t="s">
        <v>469</v>
      </c>
      <c r="C408" s="54"/>
      <c r="D408" s="54"/>
      <c r="E408" s="76"/>
      <c r="F408" s="76"/>
      <c r="G408" s="77">
        <f aca="true" t="shared" si="52" ref="G408:G414">G407-H407</f>
        <v>10000</v>
      </c>
      <c r="H408" s="75">
        <f t="shared" si="40"/>
        <v>0</v>
      </c>
      <c r="I408" s="97">
        <f>+'Прил 3(сформированное)'!D2684</f>
        <v>0</v>
      </c>
      <c r="J408" s="97">
        <f>+'Прил 3(сформированное)'!E2684</f>
        <v>0</v>
      </c>
      <c r="K408" s="97">
        <f>+'Прил 3(сформированное)'!F2684</f>
        <v>0</v>
      </c>
      <c r="L408" s="97">
        <f>+'Прил 3(сформированное)'!G2684</f>
        <v>0</v>
      </c>
    </row>
    <row r="409" spans="1:12" ht="15" customHeight="1">
      <c r="A409" s="98"/>
      <c r="B409" s="30" t="s">
        <v>470</v>
      </c>
      <c r="C409" s="54"/>
      <c r="D409" s="54"/>
      <c r="E409" s="76"/>
      <c r="F409" s="76"/>
      <c r="G409" s="77">
        <f t="shared" si="52"/>
        <v>10000</v>
      </c>
      <c r="H409" s="75">
        <f t="shared" si="40"/>
        <v>0</v>
      </c>
      <c r="I409" s="97">
        <f>+'Прил 3(сформированное)'!D2685</f>
        <v>0</v>
      </c>
      <c r="J409" s="97">
        <f>+'Прил 3(сформированное)'!E2685</f>
        <v>0</v>
      </c>
      <c r="K409" s="97">
        <f>+'Прил 3(сформированное)'!F2685</f>
        <v>0</v>
      </c>
      <c r="L409" s="97">
        <f>+'Прил 3(сформированное)'!G2685</f>
        <v>0</v>
      </c>
    </row>
    <row r="410" spans="1:12" ht="15" customHeight="1">
      <c r="A410" s="98"/>
      <c r="B410" s="30" t="s">
        <v>471</v>
      </c>
      <c r="C410" s="54"/>
      <c r="D410" s="54"/>
      <c r="E410" s="76"/>
      <c r="F410" s="76"/>
      <c r="G410" s="77">
        <f t="shared" si="52"/>
        <v>10000</v>
      </c>
      <c r="H410" s="75">
        <f t="shared" si="40"/>
        <v>1126.9</v>
      </c>
      <c r="I410" s="97">
        <f>+'Прил 3(сформированное)'!D2686</f>
        <v>0</v>
      </c>
      <c r="J410" s="97">
        <f>+'Прил 3(сформированное)'!E2686</f>
        <v>0</v>
      </c>
      <c r="K410" s="97">
        <f>+'Прил 3(сформированное)'!F2686</f>
        <v>0</v>
      </c>
      <c r="L410" s="97">
        <f>+'Прил 3(сформированное)'!G2686</f>
        <v>1126.9</v>
      </c>
    </row>
    <row r="411" spans="1:12" ht="15" customHeight="1">
      <c r="A411" s="98"/>
      <c r="B411" s="30" t="s">
        <v>472</v>
      </c>
      <c r="C411" s="54"/>
      <c r="D411" s="54"/>
      <c r="E411" s="76"/>
      <c r="F411" s="76"/>
      <c r="G411" s="77">
        <f t="shared" si="52"/>
        <v>8873.1</v>
      </c>
      <c r="H411" s="75">
        <f t="shared" si="40"/>
        <v>0</v>
      </c>
      <c r="I411" s="97">
        <f>+'Прил 3(сформированное)'!D2687</f>
        <v>0</v>
      </c>
      <c r="J411" s="97">
        <f>+'Прил 3(сформированное)'!E2687</f>
        <v>0</v>
      </c>
      <c r="K411" s="97">
        <f>+'Прил 3(сформированное)'!F2687</f>
        <v>0</v>
      </c>
      <c r="L411" s="97">
        <f>+'Прил 3(сформированное)'!G2687</f>
        <v>0</v>
      </c>
    </row>
    <row r="412" spans="1:12" ht="15" customHeight="1">
      <c r="A412" s="98"/>
      <c r="B412" s="30" t="s">
        <v>473</v>
      </c>
      <c r="C412" s="41"/>
      <c r="D412" s="54"/>
      <c r="E412" s="76"/>
      <c r="F412" s="76"/>
      <c r="G412" s="77">
        <f t="shared" si="52"/>
        <v>8873.1</v>
      </c>
      <c r="H412" s="75">
        <f t="shared" si="40"/>
        <v>8873.1</v>
      </c>
      <c r="I412" s="97">
        <f>+'Прил 3(сформированное)'!D2688</f>
        <v>0</v>
      </c>
      <c r="J412" s="97">
        <f>+'Прил 3(сформированное)'!E2688</f>
        <v>0</v>
      </c>
      <c r="K412" s="97">
        <f>+'Прил 3(сформированное)'!F2688</f>
        <v>0</v>
      </c>
      <c r="L412" s="97">
        <f>+'Прил 3(сформированное)'!G2688</f>
        <v>8873.1</v>
      </c>
    </row>
    <row r="413" spans="1:12" ht="15" customHeight="1">
      <c r="A413" s="98"/>
      <c r="B413" s="30" t="s">
        <v>474</v>
      </c>
      <c r="C413" s="41"/>
      <c r="D413" s="54"/>
      <c r="E413" s="76"/>
      <c r="F413" s="76"/>
      <c r="G413" s="77">
        <f t="shared" si="52"/>
        <v>0</v>
      </c>
      <c r="H413" s="75">
        <f t="shared" si="40"/>
        <v>34000</v>
      </c>
      <c r="I413" s="97">
        <f>+'Прил 3(сформированное)'!D2689</f>
        <v>0</v>
      </c>
      <c r="J413" s="97">
        <f>+'Прил 3(сформированное)'!E2689</f>
        <v>0</v>
      </c>
      <c r="K413" s="97">
        <f>+'Прил 3(сформированное)'!F2689</f>
        <v>0</v>
      </c>
      <c r="L413" s="97">
        <f>+'Прил 3(сформированное)'!G2689</f>
        <v>34000</v>
      </c>
    </row>
    <row r="414" spans="1:12" ht="15" customHeight="1">
      <c r="A414" s="99"/>
      <c r="B414" s="30" t="s">
        <v>475</v>
      </c>
      <c r="C414" s="41"/>
      <c r="D414" s="54"/>
      <c r="E414" s="76"/>
      <c r="F414" s="76"/>
      <c r="G414" s="77">
        <f t="shared" si="52"/>
        <v>-34000</v>
      </c>
      <c r="H414" s="75">
        <f t="shared" si="40"/>
        <v>0</v>
      </c>
      <c r="I414" s="97">
        <f>+'Прил 3(сформированное)'!D2690</f>
        <v>0</v>
      </c>
      <c r="J414" s="97">
        <f>+'Прил 3(сформированное)'!E2690</f>
        <v>0</v>
      </c>
      <c r="K414" s="97">
        <f>+'Прил 3(сформированное)'!F2690</f>
        <v>0</v>
      </c>
      <c r="L414" s="97">
        <f>+'Прил 3(сформированное)'!G2690</f>
        <v>0</v>
      </c>
    </row>
    <row r="415" spans="1:12" ht="36.75" customHeight="1">
      <c r="A415" s="100" t="str">
        <f>+'Прил 3(сформированное)'!A2711</f>
        <v>4.8</v>
      </c>
      <c r="B415" s="101" t="str">
        <f>+'Прил 3(сформированное)'!B2711</f>
        <v>Реконструкция дворовых территорий многоквартирных домов</v>
      </c>
      <c r="C415" s="68" t="s">
        <v>554</v>
      </c>
      <c r="D415" s="102" t="e">
        <f>+#REF!</f>
        <v>#REF!</v>
      </c>
      <c r="E415" s="83">
        <v>1172.9</v>
      </c>
      <c r="F415" s="83"/>
      <c r="G415" s="82"/>
      <c r="H415" s="75">
        <f t="shared" si="40"/>
        <v>3574.9</v>
      </c>
      <c r="I415" s="75">
        <f>SUM(I416:I424)</f>
        <v>0</v>
      </c>
      <c r="J415" s="75">
        <f>SUM(J416:J424)</f>
        <v>1500</v>
      </c>
      <c r="K415" s="75">
        <f>SUM(K416:K424)</f>
        <v>2074.9</v>
      </c>
      <c r="L415" s="75">
        <f>SUM(L416:L424)</f>
        <v>0</v>
      </c>
    </row>
    <row r="416" spans="1:12" ht="15" customHeight="1">
      <c r="A416" s="98"/>
      <c r="B416" s="52" t="s">
        <v>467</v>
      </c>
      <c r="C416" s="89"/>
      <c r="D416" s="89"/>
      <c r="E416" s="84"/>
      <c r="F416" s="83">
        <v>1172.9</v>
      </c>
      <c r="G416" s="106">
        <v>8169.7</v>
      </c>
      <c r="H416" s="75">
        <f t="shared" si="40"/>
        <v>0</v>
      </c>
      <c r="I416" s="97">
        <f>+'Прил 3(сформированное)'!D2712</f>
        <v>0</v>
      </c>
      <c r="J416" s="97">
        <f>+'Прил 3(сформированное)'!E2712</f>
        <v>0</v>
      </c>
      <c r="K416" s="97">
        <f>+'Прил 3(сформированное)'!F2712</f>
        <v>0</v>
      </c>
      <c r="L416" s="97">
        <f>+'Прил 3(сформированное)'!G2712</f>
        <v>0</v>
      </c>
    </row>
    <row r="417" spans="1:12" ht="15" customHeight="1">
      <c r="A417" s="98"/>
      <c r="B417" s="30" t="s">
        <v>468</v>
      </c>
      <c r="C417" s="54"/>
      <c r="D417" s="54"/>
      <c r="E417" s="76"/>
      <c r="F417" s="76"/>
      <c r="G417" s="77">
        <f aca="true" t="shared" si="53" ref="G417:G424">G416-H416</f>
        <v>8169.7</v>
      </c>
      <c r="H417" s="75">
        <f t="shared" si="40"/>
        <v>0</v>
      </c>
      <c r="I417" s="97">
        <f>+'Прил 3(сформированное)'!D2713</f>
        <v>0</v>
      </c>
      <c r="J417" s="97">
        <f>+'Прил 3(сформированное)'!E2713</f>
        <v>0</v>
      </c>
      <c r="K417" s="97">
        <f>+'Прил 3(сформированное)'!F2713</f>
        <v>0</v>
      </c>
      <c r="L417" s="97">
        <f>+'Прил 3(сформированное)'!G2713</f>
        <v>0</v>
      </c>
    </row>
    <row r="418" spans="1:12" ht="15" customHeight="1">
      <c r="A418" s="98"/>
      <c r="B418" s="30" t="s">
        <v>469</v>
      </c>
      <c r="C418" s="54"/>
      <c r="D418" s="54"/>
      <c r="E418" s="76"/>
      <c r="F418" s="76"/>
      <c r="G418" s="77">
        <f t="shared" si="53"/>
        <v>8169.7</v>
      </c>
      <c r="H418" s="75">
        <f t="shared" si="40"/>
        <v>2073.4</v>
      </c>
      <c r="I418" s="97">
        <f>+'Прил 3(сформированное)'!D2714</f>
        <v>0</v>
      </c>
      <c r="J418" s="97">
        <f>+'Прил 3(сформированное)'!E2714</f>
        <v>0</v>
      </c>
      <c r="K418" s="97">
        <f>+'Прил 3(сформированное)'!F2714</f>
        <v>2073.4</v>
      </c>
      <c r="L418" s="97">
        <f>+'Прил 3(сформированное)'!G2714</f>
        <v>0</v>
      </c>
    </row>
    <row r="419" spans="1:12" ht="15" customHeight="1">
      <c r="A419" s="98"/>
      <c r="B419" s="30" t="s">
        <v>470</v>
      </c>
      <c r="C419" s="54"/>
      <c r="D419" s="54"/>
      <c r="E419" s="76"/>
      <c r="F419" s="76"/>
      <c r="G419" s="77">
        <f t="shared" si="53"/>
        <v>6096.299999999999</v>
      </c>
      <c r="H419" s="75">
        <f t="shared" si="40"/>
        <v>0</v>
      </c>
      <c r="I419" s="97">
        <f>+'Прил 3(сформированное)'!D2715</f>
        <v>0</v>
      </c>
      <c r="J419" s="97">
        <f>+'Прил 3(сформированное)'!E2715</f>
        <v>0</v>
      </c>
      <c r="K419" s="97">
        <f>+'Прил 3(сформированное)'!F2715</f>
        <v>0</v>
      </c>
      <c r="L419" s="97">
        <f>+'Прил 3(сформированное)'!G2715</f>
        <v>0</v>
      </c>
    </row>
    <row r="420" spans="1:12" ht="15" customHeight="1">
      <c r="A420" s="98"/>
      <c r="B420" s="30" t="s">
        <v>471</v>
      </c>
      <c r="C420" s="54"/>
      <c r="D420" s="54"/>
      <c r="E420" s="76"/>
      <c r="F420" s="76"/>
      <c r="G420" s="77">
        <f t="shared" si="53"/>
        <v>6096.299999999999</v>
      </c>
      <c r="H420" s="75">
        <f t="shared" si="40"/>
        <v>0</v>
      </c>
      <c r="I420" s="97">
        <f>+'Прил 3(сформированное)'!D2716</f>
        <v>0</v>
      </c>
      <c r="J420" s="97">
        <f>+'Прил 3(сформированное)'!E2716</f>
        <v>0</v>
      </c>
      <c r="K420" s="97">
        <f>+'Прил 3(сформированное)'!F2716</f>
        <v>0</v>
      </c>
      <c r="L420" s="97">
        <f>+'Прил 3(сформированное)'!G2716</f>
        <v>0</v>
      </c>
    </row>
    <row r="421" spans="1:12" ht="15" customHeight="1">
      <c r="A421" s="98"/>
      <c r="B421" s="30" t="s">
        <v>472</v>
      </c>
      <c r="C421" s="54"/>
      <c r="D421" s="54"/>
      <c r="E421" s="76"/>
      <c r="F421" s="76"/>
      <c r="G421" s="77">
        <f t="shared" si="53"/>
        <v>6096.299999999999</v>
      </c>
      <c r="H421" s="75">
        <f t="shared" si="40"/>
        <v>0</v>
      </c>
      <c r="I421" s="97">
        <f>+'Прил 3(сформированное)'!D2717</f>
        <v>0</v>
      </c>
      <c r="J421" s="97">
        <f>+'Прил 3(сформированное)'!E2717</f>
        <v>0</v>
      </c>
      <c r="K421" s="97">
        <f>+'Прил 3(сформированное)'!F2717</f>
        <v>0</v>
      </c>
      <c r="L421" s="97">
        <f>+'Прил 3(сформированное)'!G2717</f>
        <v>0</v>
      </c>
    </row>
    <row r="422" spans="1:12" ht="15" customHeight="1">
      <c r="A422" s="98"/>
      <c r="B422" s="30" t="s">
        <v>473</v>
      </c>
      <c r="C422" s="41"/>
      <c r="D422" s="54"/>
      <c r="E422" s="76"/>
      <c r="F422" s="76"/>
      <c r="G422" s="77">
        <f t="shared" si="53"/>
        <v>6096.299999999999</v>
      </c>
      <c r="H422" s="75">
        <f t="shared" si="40"/>
        <v>1501.5</v>
      </c>
      <c r="I422" s="97">
        <f>+'Прил 3(сформированное)'!D2718</f>
        <v>0</v>
      </c>
      <c r="J422" s="97">
        <f>+'Прил 3(сформированное)'!E2718</f>
        <v>1500</v>
      </c>
      <c r="K422" s="97">
        <f>+'Прил 3(сформированное)'!F2718</f>
        <v>1.5</v>
      </c>
      <c r="L422" s="97">
        <f>+'Прил 3(сформированное)'!G2718</f>
        <v>0</v>
      </c>
    </row>
    <row r="423" spans="1:12" ht="15" customHeight="1">
      <c r="A423" s="98"/>
      <c r="B423" s="30" t="s">
        <v>474</v>
      </c>
      <c r="C423" s="41"/>
      <c r="D423" s="54"/>
      <c r="E423" s="76"/>
      <c r="F423" s="76"/>
      <c r="G423" s="77">
        <f t="shared" si="53"/>
        <v>4594.799999999999</v>
      </c>
      <c r="H423" s="75">
        <f t="shared" si="40"/>
        <v>0</v>
      </c>
      <c r="I423" s="97">
        <f>+'Прил 3(сформированное)'!D2719</f>
        <v>0</v>
      </c>
      <c r="J423" s="97">
        <f>+'Прил 3(сформированное)'!E2719</f>
        <v>0</v>
      </c>
      <c r="K423" s="97">
        <f>+'Прил 3(сформированное)'!F2719</f>
        <v>0</v>
      </c>
      <c r="L423" s="97">
        <f>+'Прил 3(сформированное)'!G2719</f>
        <v>0</v>
      </c>
    </row>
    <row r="424" spans="1:12" ht="15" customHeight="1">
      <c r="A424" s="99"/>
      <c r="B424" s="30" t="s">
        <v>475</v>
      </c>
      <c r="C424" s="41"/>
      <c r="D424" s="54"/>
      <c r="E424" s="76"/>
      <c r="F424" s="76"/>
      <c r="G424" s="77">
        <f t="shared" si="53"/>
        <v>4594.799999999999</v>
      </c>
      <c r="H424" s="75">
        <f t="shared" si="40"/>
        <v>0</v>
      </c>
      <c r="I424" s="97">
        <f>+'Прил 3(сформированное)'!D2720</f>
        <v>0</v>
      </c>
      <c r="J424" s="97">
        <f>+'Прил 3(сформированное)'!E2720</f>
        <v>0</v>
      </c>
      <c r="K424" s="97">
        <f>+'Прил 3(сформированное)'!F2720</f>
        <v>0</v>
      </c>
      <c r="L424" s="97">
        <f>+'Прил 3(сформированное)'!G2720</f>
        <v>0</v>
      </c>
    </row>
    <row r="425" spans="1:12" ht="18.75" customHeight="1">
      <c r="A425" s="25"/>
      <c r="B425" s="213" t="s">
        <v>165</v>
      </c>
      <c r="C425" s="213"/>
      <c r="D425" s="213"/>
      <c r="E425" s="213"/>
      <c r="F425" s="213"/>
      <c r="G425" s="213"/>
      <c r="H425" s="213"/>
      <c r="I425" s="213"/>
      <c r="J425" s="213"/>
      <c r="K425" s="213"/>
      <c r="L425" s="213"/>
    </row>
    <row r="426" spans="1:12" ht="18.75" customHeight="1">
      <c r="A426" s="25"/>
      <c r="B426" s="214" t="s">
        <v>495</v>
      </c>
      <c r="C426" s="214"/>
      <c r="D426" s="214"/>
      <c r="E426" s="214"/>
      <c r="F426" s="214"/>
      <c r="G426" s="214"/>
      <c r="H426" s="214"/>
      <c r="I426" s="214"/>
      <c r="J426" s="214"/>
      <c r="K426" s="214"/>
      <c r="L426" s="214"/>
    </row>
    <row r="427" spans="1:12" ht="31.5" customHeight="1">
      <c r="A427" s="100" t="str">
        <f>+'Прил 3(сформированное)'!A2803</f>
        <v>4.13</v>
      </c>
      <c r="B427" s="101" t="str">
        <f>+'Прил 3(сформированное)'!B2803</f>
        <v>Строительство IV жилой группы в микрорайоне 27 (внешнее инженерное обеспечение)</v>
      </c>
      <c r="C427" s="55" t="s">
        <v>505</v>
      </c>
      <c r="D427" s="69" t="s">
        <v>506</v>
      </c>
      <c r="E427" s="83">
        <v>96659.5</v>
      </c>
      <c r="F427" s="83"/>
      <c r="G427" s="82"/>
      <c r="H427" s="75">
        <f aca="true" t="shared" si="54" ref="H427:H490">I427+J427+K427+L427</f>
        <v>152067.90000000002</v>
      </c>
      <c r="I427" s="75">
        <f>SUM(I428:I436)</f>
        <v>67151.8</v>
      </c>
      <c r="J427" s="75">
        <f>SUM(J428:J436)</f>
        <v>48678.8</v>
      </c>
      <c r="K427" s="75">
        <f>SUM(K428:K436)</f>
        <v>36237.3</v>
      </c>
      <c r="L427" s="75">
        <f>SUM(L428:L436)</f>
        <v>0</v>
      </c>
    </row>
    <row r="428" spans="1:12" ht="15" customHeight="1">
      <c r="A428" s="98"/>
      <c r="B428" s="30" t="s">
        <v>467</v>
      </c>
      <c r="C428" s="54"/>
      <c r="D428" s="54"/>
      <c r="E428" s="84"/>
      <c r="F428" s="83">
        <v>95227.5</v>
      </c>
      <c r="G428" s="106">
        <v>626377.1</v>
      </c>
      <c r="H428" s="75">
        <f t="shared" si="54"/>
        <v>20370</v>
      </c>
      <c r="I428" s="97">
        <f>+'Прил 3(сформированное)'!D2804</f>
        <v>20370</v>
      </c>
      <c r="J428" s="97">
        <f>+'Прил 3(сформированное)'!E2804</f>
        <v>0</v>
      </c>
      <c r="K428" s="97">
        <f>+'Прил 3(сформированное)'!F2804</f>
        <v>0</v>
      </c>
      <c r="L428" s="97">
        <f>+'Прил 3(сформированное)'!G2804</f>
        <v>0</v>
      </c>
    </row>
    <row r="429" spans="1:12" ht="15" customHeight="1">
      <c r="A429" s="98"/>
      <c r="B429" s="30" t="s">
        <v>468</v>
      </c>
      <c r="C429" s="54"/>
      <c r="D429" s="54"/>
      <c r="E429" s="76"/>
      <c r="F429" s="76"/>
      <c r="G429" s="77">
        <f>G428-H428</f>
        <v>606007.1</v>
      </c>
      <c r="H429" s="75">
        <f t="shared" si="54"/>
        <v>84253.5</v>
      </c>
      <c r="I429" s="97">
        <f>+'Прил 3(сформированное)'!D2805</f>
        <v>35083</v>
      </c>
      <c r="J429" s="97">
        <f>+'Прил 3(сформированное)'!E2805</f>
        <v>48678.8</v>
      </c>
      <c r="K429" s="97">
        <f>+'Прил 3(сформированное)'!F2805</f>
        <v>491.7</v>
      </c>
      <c r="L429" s="97">
        <f>+'Прил 3(сформированное)'!G2805</f>
        <v>0</v>
      </c>
    </row>
    <row r="430" spans="1:12" ht="15" customHeight="1">
      <c r="A430" s="98"/>
      <c r="B430" s="30" t="s">
        <v>469</v>
      </c>
      <c r="C430" s="54"/>
      <c r="D430" s="54"/>
      <c r="E430" s="76"/>
      <c r="F430" s="76"/>
      <c r="G430" s="77">
        <f aca="true" t="shared" si="55" ref="G430:G436">G429-H429</f>
        <v>521753.6</v>
      </c>
      <c r="H430" s="75">
        <f t="shared" si="54"/>
        <v>13420.699999999999</v>
      </c>
      <c r="I430" s="97">
        <f>+'Прил 3(сформированное)'!D2806</f>
        <v>11698.8</v>
      </c>
      <c r="J430" s="97">
        <f>+'Прил 3(сформированное)'!E2806</f>
        <v>0</v>
      </c>
      <c r="K430" s="97">
        <f>+'Прил 3(сформированное)'!F2806</f>
        <v>1721.9</v>
      </c>
      <c r="L430" s="97">
        <f>+'Прил 3(сформированное)'!G2806</f>
        <v>0</v>
      </c>
    </row>
    <row r="431" spans="1:12" ht="15" customHeight="1">
      <c r="A431" s="98"/>
      <c r="B431" s="30" t="s">
        <v>470</v>
      </c>
      <c r="C431" s="54"/>
      <c r="D431" s="54"/>
      <c r="E431" s="76"/>
      <c r="F431" s="76"/>
      <c r="G431" s="77">
        <f t="shared" si="55"/>
        <v>508332.89999999997</v>
      </c>
      <c r="H431" s="75">
        <f t="shared" si="54"/>
        <v>3326</v>
      </c>
      <c r="I431" s="97">
        <f>+'Прил 3(сформированное)'!D2807</f>
        <v>0</v>
      </c>
      <c r="J431" s="97">
        <f>+'Прил 3(сформированное)'!E2807</f>
        <v>0</v>
      </c>
      <c r="K431" s="97">
        <f>+'Прил 3(сформированное)'!F2807</f>
        <v>3326</v>
      </c>
      <c r="L431" s="97">
        <f>+'Прил 3(сформированное)'!G2807</f>
        <v>0</v>
      </c>
    </row>
    <row r="432" spans="1:12" ht="15" customHeight="1">
      <c r="A432" s="98"/>
      <c r="B432" s="30" t="s">
        <v>471</v>
      </c>
      <c r="C432" s="54"/>
      <c r="D432" s="54"/>
      <c r="E432" s="76"/>
      <c r="F432" s="76"/>
      <c r="G432" s="77">
        <f t="shared" si="55"/>
        <v>505006.89999999997</v>
      </c>
      <c r="H432" s="75">
        <f t="shared" si="54"/>
        <v>30697.7</v>
      </c>
      <c r="I432" s="97">
        <f>+'Прил 3(сформированное)'!D2808</f>
        <v>0</v>
      </c>
      <c r="J432" s="97">
        <f>+'Прил 3(сформированное)'!E2808</f>
        <v>0</v>
      </c>
      <c r="K432" s="97">
        <f>+'Прил 3(сформированное)'!F2808</f>
        <v>30697.7</v>
      </c>
      <c r="L432" s="97">
        <f>+'Прил 3(сформированное)'!G2808</f>
        <v>0</v>
      </c>
    </row>
    <row r="433" spans="1:12" ht="15" customHeight="1">
      <c r="A433" s="98"/>
      <c r="B433" s="30" t="s">
        <v>472</v>
      </c>
      <c r="C433" s="54"/>
      <c r="D433" s="54"/>
      <c r="E433" s="76"/>
      <c r="F433" s="76"/>
      <c r="G433" s="77">
        <f t="shared" si="55"/>
        <v>474309.19999999995</v>
      </c>
      <c r="H433" s="75">
        <f t="shared" si="54"/>
        <v>0</v>
      </c>
      <c r="I433" s="97">
        <f>+'Прил 3(сформированное)'!D2809</f>
        <v>0</v>
      </c>
      <c r="J433" s="97">
        <f>+'Прил 3(сформированное)'!E2809</f>
        <v>0</v>
      </c>
      <c r="K433" s="97">
        <f>+'Прил 3(сформированное)'!F2809</f>
        <v>0</v>
      </c>
      <c r="L433" s="97">
        <f>+'Прил 3(сформированное)'!G2809</f>
        <v>0</v>
      </c>
    </row>
    <row r="434" spans="1:12" ht="15" customHeight="1">
      <c r="A434" s="98"/>
      <c r="B434" s="30" t="s">
        <v>473</v>
      </c>
      <c r="C434" s="41"/>
      <c r="D434" s="54"/>
      <c r="E434" s="76"/>
      <c r="F434" s="76"/>
      <c r="G434" s="77">
        <f t="shared" si="55"/>
        <v>474309.19999999995</v>
      </c>
      <c r="H434" s="75">
        <f t="shared" si="54"/>
        <v>0</v>
      </c>
      <c r="I434" s="97">
        <f>+'Прил 3(сформированное)'!D2810</f>
        <v>0</v>
      </c>
      <c r="J434" s="97">
        <f>+'Прил 3(сформированное)'!E2810</f>
        <v>0</v>
      </c>
      <c r="K434" s="97">
        <f>+'Прил 3(сформированное)'!F2810</f>
        <v>0</v>
      </c>
      <c r="L434" s="97">
        <f>+'Прил 3(сформированное)'!G2810</f>
        <v>0</v>
      </c>
    </row>
    <row r="435" spans="1:12" ht="15" customHeight="1">
      <c r="A435" s="98"/>
      <c r="B435" s="30" t="s">
        <v>474</v>
      </c>
      <c r="C435" s="41"/>
      <c r="D435" s="54"/>
      <c r="E435" s="76"/>
      <c r="F435" s="76"/>
      <c r="G435" s="77">
        <f t="shared" si="55"/>
        <v>474309.19999999995</v>
      </c>
      <c r="H435" s="75">
        <f t="shared" si="54"/>
        <v>0</v>
      </c>
      <c r="I435" s="97">
        <f>+'Прил 3(сформированное)'!D2811</f>
        <v>0</v>
      </c>
      <c r="J435" s="97">
        <f>+'Прил 3(сформированное)'!E2811</f>
        <v>0</v>
      </c>
      <c r="K435" s="97">
        <f>+'Прил 3(сформированное)'!F2811</f>
        <v>0</v>
      </c>
      <c r="L435" s="97">
        <f>+'Прил 3(сформированное)'!G2811</f>
        <v>0</v>
      </c>
    </row>
    <row r="436" spans="1:12" ht="15" customHeight="1">
      <c r="A436" s="99"/>
      <c r="B436" s="30" t="s">
        <v>475</v>
      </c>
      <c r="C436" s="41"/>
      <c r="D436" s="54"/>
      <c r="E436" s="76"/>
      <c r="F436" s="76"/>
      <c r="G436" s="77">
        <f t="shared" si="55"/>
        <v>474309.19999999995</v>
      </c>
      <c r="H436" s="75">
        <f t="shared" si="54"/>
        <v>0</v>
      </c>
      <c r="I436" s="97">
        <f>+'Прил 3(сформированное)'!D2812</f>
        <v>0</v>
      </c>
      <c r="J436" s="97">
        <f>+'Прил 3(сформированное)'!E2812</f>
        <v>0</v>
      </c>
      <c r="K436" s="97">
        <f>+'Прил 3(сформированное)'!F2812</f>
        <v>0</v>
      </c>
      <c r="L436" s="97">
        <f>+'Прил 3(сформированное)'!G2812</f>
        <v>0</v>
      </c>
    </row>
    <row r="437" spans="1:13" ht="33" customHeight="1">
      <c r="A437" s="100" t="str">
        <f>+'Прил 3(сформированное)'!A2818</f>
        <v>4.14</v>
      </c>
      <c r="B437" s="101" t="str">
        <f>+'Прил 3(сформированное)'!B2818</f>
        <v>Строительство внешнего инженерного обеспечения в микрорайоне 23</v>
      </c>
      <c r="C437" s="55" t="s">
        <v>507</v>
      </c>
      <c r="D437" s="69" t="s">
        <v>508</v>
      </c>
      <c r="E437" s="83">
        <v>78113</v>
      </c>
      <c r="F437" s="83"/>
      <c r="G437" s="82"/>
      <c r="H437" s="75">
        <f t="shared" si="54"/>
        <v>255693.3</v>
      </c>
      <c r="I437" s="75">
        <f>SUM(I438:I446)</f>
        <v>83953.2</v>
      </c>
      <c r="J437" s="75">
        <f>SUM(J438:J446)</f>
        <v>95877.7</v>
      </c>
      <c r="K437" s="75">
        <f>SUM(K438:K446)</f>
        <v>75862.40000000001</v>
      </c>
      <c r="L437" s="75">
        <f>SUM(L438:L446)</f>
        <v>0</v>
      </c>
      <c r="M437" s="137"/>
    </row>
    <row r="438" spans="1:12" ht="15" customHeight="1">
      <c r="A438" s="98"/>
      <c r="B438" s="30" t="s">
        <v>467</v>
      </c>
      <c r="C438" s="54"/>
      <c r="D438" s="54"/>
      <c r="E438" s="84"/>
      <c r="F438" s="83">
        <v>77869</v>
      </c>
      <c r="G438" s="106">
        <v>467198</v>
      </c>
      <c r="H438" s="75">
        <f t="shared" si="54"/>
        <v>30682</v>
      </c>
      <c r="I438" s="97">
        <f>+'Прил 3(сформированное)'!D2819</f>
        <v>30682</v>
      </c>
      <c r="J438" s="97">
        <f>+'Прил 3(сформированное)'!E2819</f>
        <v>0</v>
      </c>
      <c r="K438" s="97">
        <f>+'Прил 3(сформированное)'!F2819</f>
        <v>0</v>
      </c>
      <c r="L438" s="97">
        <f>+'Прил 3(сформированное)'!G2819</f>
        <v>0</v>
      </c>
    </row>
    <row r="439" spans="1:12" ht="15" customHeight="1">
      <c r="A439" s="98"/>
      <c r="B439" s="30" t="s">
        <v>468</v>
      </c>
      <c r="C439" s="54"/>
      <c r="D439" s="54"/>
      <c r="E439" s="76"/>
      <c r="F439" s="76"/>
      <c r="G439" s="77">
        <f>G438-H438</f>
        <v>436516</v>
      </c>
      <c r="H439" s="75">
        <f t="shared" si="54"/>
        <v>130534.8</v>
      </c>
      <c r="I439" s="97">
        <f>+'Прил 3(сформированное)'!D2820</f>
        <v>34722</v>
      </c>
      <c r="J439" s="97">
        <f>+'Прил 3(сформированное)'!E2820</f>
        <v>94854.7</v>
      </c>
      <c r="K439" s="97">
        <f>+'Прил 3(сформированное)'!F2820</f>
        <v>958.1</v>
      </c>
      <c r="L439" s="97">
        <f>+'Прил 3(сформированное)'!G2820</f>
        <v>0</v>
      </c>
    </row>
    <row r="440" spans="1:12" ht="15" customHeight="1">
      <c r="A440" s="98"/>
      <c r="B440" s="30" t="s">
        <v>469</v>
      </c>
      <c r="C440" s="54"/>
      <c r="D440" s="54"/>
      <c r="E440" s="76"/>
      <c r="F440" s="76"/>
      <c r="G440" s="77">
        <f aca="true" t="shared" si="56" ref="G440:G446">G439-H439</f>
        <v>305981.2</v>
      </c>
      <c r="H440" s="75">
        <f t="shared" si="54"/>
        <v>19216.3</v>
      </c>
      <c r="I440" s="97">
        <f>+'Прил 3(сформированное)'!D2821</f>
        <v>18549.2</v>
      </c>
      <c r="J440" s="97">
        <f>+'Прил 3(сформированное)'!E2821</f>
        <v>0</v>
      </c>
      <c r="K440" s="97">
        <f>+'Прил 3(сформированное)'!F2821</f>
        <v>667.1</v>
      </c>
      <c r="L440" s="97">
        <f>+'Прил 3(сформированное)'!G2821</f>
        <v>0</v>
      </c>
    </row>
    <row r="441" spans="1:12" ht="15" customHeight="1">
      <c r="A441" s="98"/>
      <c r="B441" s="30" t="s">
        <v>470</v>
      </c>
      <c r="C441" s="54"/>
      <c r="D441" s="54"/>
      <c r="E441" s="76"/>
      <c r="F441" s="76"/>
      <c r="G441" s="77">
        <f t="shared" si="56"/>
        <v>286764.9</v>
      </c>
      <c r="H441" s="75">
        <f t="shared" si="54"/>
        <v>7660.4</v>
      </c>
      <c r="I441" s="97">
        <f>+'Прил 3(сформированное)'!D2822</f>
        <v>0</v>
      </c>
      <c r="J441" s="97">
        <f>+'Прил 3(сформированное)'!E2822</f>
        <v>0</v>
      </c>
      <c r="K441" s="97">
        <f>+'Прил 3(сформированное)'!F2822</f>
        <v>7660.4</v>
      </c>
      <c r="L441" s="97">
        <f>+'Прил 3(сформированное)'!G2822</f>
        <v>0</v>
      </c>
    </row>
    <row r="442" spans="1:12" ht="15" customHeight="1">
      <c r="A442" s="98"/>
      <c r="B442" s="30" t="s">
        <v>471</v>
      </c>
      <c r="C442" s="54"/>
      <c r="D442" s="54"/>
      <c r="E442" s="76"/>
      <c r="F442" s="76"/>
      <c r="G442" s="77">
        <f t="shared" si="56"/>
        <v>279104.5</v>
      </c>
      <c r="H442" s="75">
        <f t="shared" si="54"/>
        <v>8649.6</v>
      </c>
      <c r="I442" s="97">
        <f>+'Прил 3(сформированное)'!D2823</f>
        <v>0</v>
      </c>
      <c r="J442" s="97">
        <f>+'Прил 3(сформированное)'!E2823</f>
        <v>0</v>
      </c>
      <c r="K442" s="97">
        <f>+'Прил 3(сформированное)'!F2823</f>
        <v>8649.6</v>
      </c>
      <c r="L442" s="97">
        <f>+'Прил 3(сформированное)'!G2823</f>
        <v>0</v>
      </c>
    </row>
    <row r="443" spans="1:12" ht="15" customHeight="1">
      <c r="A443" s="98"/>
      <c r="B443" s="30" t="s">
        <v>472</v>
      </c>
      <c r="C443" s="54"/>
      <c r="D443" s="54"/>
      <c r="E443" s="76"/>
      <c r="F443" s="76"/>
      <c r="G443" s="77">
        <f t="shared" si="56"/>
        <v>270454.9</v>
      </c>
      <c r="H443" s="75">
        <f t="shared" si="54"/>
        <v>6110</v>
      </c>
      <c r="I443" s="97">
        <f>+'Прил 3(сформированное)'!D2824</f>
        <v>0</v>
      </c>
      <c r="J443" s="97">
        <f>+'Прил 3(сформированное)'!E2824</f>
        <v>0</v>
      </c>
      <c r="K443" s="97">
        <f>+'Прил 3(сформированное)'!F2824</f>
        <v>6110</v>
      </c>
      <c r="L443" s="97">
        <f>+'Прил 3(сформированное)'!G2824</f>
        <v>0</v>
      </c>
    </row>
    <row r="444" spans="1:12" ht="15" customHeight="1">
      <c r="A444" s="98"/>
      <c r="B444" s="30" t="s">
        <v>473</v>
      </c>
      <c r="C444" s="41"/>
      <c r="D444" s="54"/>
      <c r="E444" s="76"/>
      <c r="F444" s="76"/>
      <c r="G444" s="77">
        <f t="shared" si="56"/>
        <v>264344.9</v>
      </c>
      <c r="H444" s="75">
        <f t="shared" si="54"/>
        <v>45893.299999999996</v>
      </c>
      <c r="I444" s="97">
        <f>+'Прил 3(сформированное)'!D2825</f>
        <v>0</v>
      </c>
      <c r="J444" s="97">
        <f>+'Прил 3(сформированное)'!E2825</f>
        <v>0</v>
      </c>
      <c r="K444" s="97">
        <f>+'Прил 3(сформированное)'!F2825</f>
        <v>45893.299999999996</v>
      </c>
      <c r="L444" s="97">
        <f>+'Прил 3(сформированное)'!G2825</f>
        <v>0</v>
      </c>
    </row>
    <row r="445" spans="1:12" ht="15" customHeight="1">
      <c r="A445" s="98"/>
      <c r="B445" s="30" t="s">
        <v>474</v>
      </c>
      <c r="C445" s="41"/>
      <c r="D445" s="54"/>
      <c r="E445" s="76"/>
      <c r="F445" s="76"/>
      <c r="G445" s="77">
        <f t="shared" si="56"/>
        <v>218451.60000000003</v>
      </c>
      <c r="H445" s="75">
        <f t="shared" si="54"/>
        <v>4227.1</v>
      </c>
      <c r="I445" s="97">
        <f>+'Прил 3(сформированное)'!D2826</f>
        <v>0</v>
      </c>
      <c r="J445" s="97">
        <f>+'Прил 3(сформированное)'!E2826</f>
        <v>0</v>
      </c>
      <c r="K445" s="97">
        <f>+'Прил 3(сформированное)'!F2826</f>
        <v>4227.1</v>
      </c>
      <c r="L445" s="97">
        <f>+'Прил 3(сформированное)'!G2826</f>
        <v>0</v>
      </c>
    </row>
    <row r="446" spans="1:12" ht="15" customHeight="1">
      <c r="A446" s="99"/>
      <c r="B446" s="30" t="s">
        <v>475</v>
      </c>
      <c r="C446" s="41"/>
      <c r="D446" s="54"/>
      <c r="E446" s="76"/>
      <c r="F446" s="76"/>
      <c r="G446" s="77">
        <f t="shared" si="56"/>
        <v>214224.50000000003</v>
      </c>
      <c r="H446" s="75">
        <f t="shared" si="54"/>
        <v>2719.8</v>
      </c>
      <c r="I446" s="97">
        <f>+'Прил 3(сформированное)'!D2827</f>
        <v>0</v>
      </c>
      <c r="J446" s="97">
        <f>+'Прил 3(сформированное)'!E2827</f>
        <v>1023</v>
      </c>
      <c r="K446" s="97">
        <f>+'Прил 3(сформированное)'!F2827</f>
        <v>1696.8</v>
      </c>
      <c r="L446" s="97">
        <f>+'Прил 3(сформированное)'!G2827</f>
        <v>0</v>
      </c>
    </row>
    <row r="447" spans="1:12" ht="63.75" customHeight="1">
      <c r="A447" s="100" t="str">
        <f>+'Прил 3(сформированное)'!A2848</f>
        <v>4.16</v>
      </c>
      <c r="B447" s="101" t="str">
        <f>+'Прил 3(сформированное)'!B2848</f>
        <v>Завершение строительства сетей электроснабжения 10; 04 кВ в кварталах 7-12 поселка индивидуальных застройщиков на 1000 дворов            </v>
      </c>
      <c r="C447" s="55" t="s">
        <v>509</v>
      </c>
      <c r="D447" s="102" t="e">
        <f>+#REF!</f>
        <v>#REF!</v>
      </c>
      <c r="E447" s="70">
        <v>11324.5</v>
      </c>
      <c r="F447" s="70"/>
      <c r="G447" s="74"/>
      <c r="H447" s="75">
        <f t="shared" si="54"/>
        <v>25400.5</v>
      </c>
      <c r="I447" s="75">
        <f>SUM(I448:I456)</f>
        <v>25400.5</v>
      </c>
      <c r="J447" s="75">
        <f>SUM(J448:J456)</f>
        <v>0</v>
      </c>
      <c r="K447" s="75">
        <f>SUM(K448:K456)</f>
        <v>0</v>
      </c>
      <c r="L447" s="75">
        <f>SUM(L448:L456)</f>
        <v>0</v>
      </c>
    </row>
    <row r="448" spans="1:12" ht="15" customHeight="1">
      <c r="A448" s="98"/>
      <c r="B448" s="30" t="s">
        <v>467</v>
      </c>
      <c r="C448" s="54"/>
      <c r="D448" s="54"/>
      <c r="E448" s="76"/>
      <c r="F448" s="70">
        <v>6865</v>
      </c>
      <c r="G448" s="74">
        <v>25400.5</v>
      </c>
      <c r="H448" s="75">
        <f t="shared" si="54"/>
        <v>25400.5</v>
      </c>
      <c r="I448" s="97">
        <f>+'Прил 3(сформированное)'!D2849</f>
        <v>25400.5</v>
      </c>
      <c r="J448" s="97">
        <f>+'Прил 3(сформированное)'!E2849</f>
        <v>0</v>
      </c>
      <c r="K448" s="97">
        <f>+'Прил 3(сформированное)'!F2849</f>
        <v>0</v>
      </c>
      <c r="L448" s="97">
        <f>+'Прил 3(сформированное)'!G2849</f>
        <v>0</v>
      </c>
    </row>
    <row r="449" spans="1:12" ht="15" customHeight="1">
      <c r="A449" s="98"/>
      <c r="B449" s="30" t="s">
        <v>468</v>
      </c>
      <c r="C449" s="54"/>
      <c r="D449" s="54"/>
      <c r="E449" s="76"/>
      <c r="F449" s="76"/>
      <c r="G449" s="77">
        <f>G448-H448</f>
        <v>0</v>
      </c>
      <c r="H449" s="75">
        <f t="shared" si="54"/>
        <v>0</v>
      </c>
      <c r="I449" s="97">
        <f>+'Прил 3(сформированное)'!D2850</f>
        <v>0</v>
      </c>
      <c r="J449" s="97">
        <f>+'Прил 3(сформированное)'!E2850</f>
        <v>0</v>
      </c>
      <c r="K449" s="97">
        <f>+'Прил 3(сформированное)'!F2850</f>
        <v>0</v>
      </c>
      <c r="L449" s="97">
        <f>+'Прил 3(сформированное)'!G2850</f>
        <v>0</v>
      </c>
    </row>
    <row r="450" spans="1:12" ht="15" customHeight="1">
      <c r="A450" s="98"/>
      <c r="B450" s="30" t="s">
        <v>469</v>
      </c>
      <c r="C450" s="54"/>
      <c r="D450" s="54"/>
      <c r="E450" s="76"/>
      <c r="F450" s="76"/>
      <c r="G450" s="77">
        <f aca="true" t="shared" si="57" ref="G450:G456">G449-H449</f>
        <v>0</v>
      </c>
      <c r="H450" s="75">
        <f t="shared" si="54"/>
        <v>0</v>
      </c>
      <c r="I450" s="97">
        <f>+'Прил 3(сформированное)'!D2851</f>
        <v>0</v>
      </c>
      <c r="J450" s="97">
        <f>+'Прил 3(сформированное)'!E2851</f>
        <v>0</v>
      </c>
      <c r="K450" s="97">
        <f>+'Прил 3(сформированное)'!F2851</f>
        <v>0</v>
      </c>
      <c r="L450" s="97">
        <f>+'Прил 3(сформированное)'!G2851</f>
        <v>0</v>
      </c>
    </row>
    <row r="451" spans="1:12" ht="15" customHeight="1">
      <c r="A451" s="98"/>
      <c r="B451" s="30" t="s">
        <v>470</v>
      </c>
      <c r="C451" s="54"/>
      <c r="D451" s="54"/>
      <c r="E451" s="76"/>
      <c r="F451" s="76"/>
      <c r="G451" s="77">
        <f t="shared" si="57"/>
        <v>0</v>
      </c>
      <c r="H451" s="75">
        <f t="shared" si="54"/>
        <v>0</v>
      </c>
      <c r="I451" s="97">
        <f>+'Прил 3(сформированное)'!D2852</f>
        <v>0</v>
      </c>
      <c r="J451" s="97">
        <f>+'Прил 3(сформированное)'!E2852</f>
        <v>0</v>
      </c>
      <c r="K451" s="97">
        <f>+'Прил 3(сформированное)'!F2852</f>
        <v>0</v>
      </c>
      <c r="L451" s="97">
        <f>+'Прил 3(сформированное)'!G2852</f>
        <v>0</v>
      </c>
    </row>
    <row r="452" spans="1:12" ht="15" customHeight="1">
      <c r="A452" s="98"/>
      <c r="B452" s="30" t="s">
        <v>471</v>
      </c>
      <c r="C452" s="54"/>
      <c r="D452" s="54"/>
      <c r="E452" s="76"/>
      <c r="F452" s="76"/>
      <c r="G452" s="77">
        <f t="shared" si="57"/>
        <v>0</v>
      </c>
      <c r="H452" s="75">
        <f t="shared" si="54"/>
        <v>0</v>
      </c>
      <c r="I452" s="97">
        <f>+'Прил 3(сформированное)'!D2853</f>
        <v>0</v>
      </c>
      <c r="J452" s="97">
        <f>+'Прил 3(сформированное)'!E2853</f>
        <v>0</v>
      </c>
      <c r="K452" s="97">
        <f>+'Прил 3(сформированное)'!F2853</f>
        <v>0</v>
      </c>
      <c r="L452" s="97">
        <f>+'Прил 3(сформированное)'!G2853</f>
        <v>0</v>
      </c>
    </row>
    <row r="453" spans="1:12" ht="15" customHeight="1">
      <c r="A453" s="98"/>
      <c r="B453" s="30" t="s">
        <v>472</v>
      </c>
      <c r="C453" s="54"/>
      <c r="D453" s="54"/>
      <c r="E453" s="76"/>
      <c r="F453" s="76"/>
      <c r="G453" s="77">
        <f t="shared" si="57"/>
        <v>0</v>
      </c>
      <c r="H453" s="75">
        <f t="shared" si="54"/>
        <v>0</v>
      </c>
      <c r="I453" s="97">
        <f>+'Прил 3(сформированное)'!D2854</f>
        <v>0</v>
      </c>
      <c r="J453" s="97">
        <f>+'Прил 3(сформированное)'!E2854</f>
        <v>0</v>
      </c>
      <c r="K453" s="97">
        <f>+'Прил 3(сформированное)'!F2854</f>
        <v>0</v>
      </c>
      <c r="L453" s="97">
        <f>+'Прил 3(сформированное)'!G2854</f>
        <v>0</v>
      </c>
    </row>
    <row r="454" spans="1:12" ht="15" customHeight="1">
      <c r="A454" s="98"/>
      <c r="B454" s="30" t="s">
        <v>473</v>
      </c>
      <c r="C454" s="41"/>
      <c r="D454" s="54"/>
      <c r="E454" s="76"/>
      <c r="F454" s="76"/>
      <c r="G454" s="77">
        <f t="shared" si="57"/>
        <v>0</v>
      </c>
      <c r="H454" s="75">
        <f t="shared" si="54"/>
        <v>0</v>
      </c>
      <c r="I454" s="97">
        <f>+'Прил 3(сформированное)'!D2855</f>
        <v>0</v>
      </c>
      <c r="J454" s="97">
        <f>+'Прил 3(сформированное)'!E2855</f>
        <v>0</v>
      </c>
      <c r="K454" s="97">
        <f>+'Прил 3(сформированное)'!F2855</f>
        <v>0</v>
      </c>
      <c r="L454" s="97">
        <f>+'Прил 3(сформированное)'!G2855</f>
        <v>0</v>
      </c>
    </row>
    <row r="455" spans="1:12" ht="15" customHeight="1">
      <c r="A455" s="98"/>
      <c r="B455" s="30" t="s">
        <v>474</v>
      </c>
      <c r="C455" s="41"/>
      <c r="D455" s="54"/>
      <c r="E455" s="76"/>
      <c r="F455" s="76"/>
      <c r="G455" s="77">
        <f t="shared" si="57"/>
        <v>0</v>
      </c>
      <c r="H455" s="75">
        <f t="shared" si="54"/>
        <v>0</v>
      </c>
      <c r="I455" s="97">
        <f>+'Прил 3(сформированное)'!D2856</f>
        <v>0</v>
      </c>
      <c r="J455" s="97">
        <f>+'Прил 3(сформированное)'!E2856</f>
        <v>0</v>
      </c>
      <c r="K455" s="97">
        <f>+'Прил 3(сформированное)'!F2856</f>
        <v>0</v>
      </c>
      <c r="L455" s="97">
        <f>+'Прил 3(сформированное)'!G2856</f>
        <v>0</v>
      </c>
    </row>
    <row r="456" spans="1:12" ht="15" customHeight="1">
      <c r="A456" s="99"/>
      <c r="B456" s="30" t="s">
        <v>475</v>
      </c>
      <c r="C456" s="41"/>
      <c r="D456" s="54"/>
      <c r="E456" s="76"/>
      <c r="F456" s="76"/>
      <c r="G456" s="77">
        <f t="shared" si="57"/>
        <v>0</v>
      </c>
      <c r="H456" s="75">
        <f t="shared" si="54"/>
        <v>0</v>
      </c>
      <c r="I456" s="97">
        <f>+'Прил 3(сформированное)'!D2857</f>
        <v>0</v>
      </c>
      <c r="J456" s="97">
        <f>+'Прил 3(сформированное)'!E2857</f>
        <v>0</v>
      </c>
      <c r="K456" s="97">
        <f>+'Прил 3(сформированное)'!F2857</f>
        <v>0</v>
      </c>
      <c r="L456" s="97">
        <f>+'Прил 3(сформированное)'!G2857</f>
        <v>0</v>
      </c>
    </row>
    <row r="457" spans="1:12" ht="33" customHeight="1">
      <c r="A457" s="100" t="str">
        <f>+'Прил 3(сформированное)'!A2863</f>
        <v>4.17</v>
      </c>
      <c r="B457" s="101" t="str">
        <f>+'Прил 3(сформированное)'!B2863</f>
        <v>Строительство систем электроснабжения в квартале 13 по  ул.Мира</v>
      </c>
      <c r="C457" s="55" t="s">
        <v>510</v>
      </c>
      <c r="D457" s="102" t="e">
        <f>+#REF!</f>
        <v>#REF!</v>
      </c>
      <c r="E457" s="70">
        <v>110.9</v>
      </c>
      <c r="F457" s="70"/>
      <c r="G457" s="74"/>
      <c r="H457" s="75">
        <f t="shared" si="54"/>
        <v>653</v>
      </c>
      <c r="I457" s="75">
        <f>SUM(I458:I466)</f>
        <v>0</v>
      </c>
      <c r="J457" s="75">
        <f>SUM(J458:J466)</f>
        <v>0</v>
      </c>
      <c r="K457" s="75">
        <f>SUM(K458:K466)</f>
        <v>653</v>
      </c>
      <c r="L457" s="75">
        <f>SUM(L458:L466)</f>
        <v>0</v>
      </c>
    </row>
    <row r="458" spans="1:12" ht="15" customHeight="1">
      <c r="A458" s="98"/>
      <c r="B458" s="30" t="s">
        <v>467</v>
      </c>
      <c r="C458" s="54"/>
      <c r="D458" s="54"/>
      <c r="E458" s="76"/>
      <c r="F458" s="70">
        <v>110.9</v>
      </c>
      <c r="G458" s="74">
        <v>653</v>
      </c>
      <c r="H458" s="75">
        <f t="shared" si="54"/>
        <v>0</v>
      </c>
      <c r="I458" s="97">
        <f>+'Прил 3(сформированное)'!D2864</f>
        <v>0</v>
      </c>
      <c r="J458" s="97">
        <f>+'Прил 3(сформированное)'!E2864</f>
        <v>0</v>
      </c>
      <c r="K458" s="97">
        <f>+'Прил 3(сформированное)'!F2864</f>
        <v>0</v>
      </c>
      <c r="L458" s="97">
        <f>+'Прил 3(сформированное)'!G2864</f>
        <v>0</v>
      </c>
    </row>
    <row r="459" spans="1:12" ht="15" customHeight="1">
      <c r="A459" s="98"/>
      <c r="B459" s="30" t="s">
        <v>468</v>
      </c>
      <c r="C459" s="54"/>
      <c r="D459" s="54"/>
      <c r="E459" s="76"/>
      <c r="F459" s="76"/>
      <c r="G459" s="77">
        <f aca="true" t="shared" si="58" ref="G459:G466">G458-H458</f>
        <v>653</v>
      </c>
      <c r="H459" s="75">
        <f t="shared" si="54"/>
        <v>0</v>
      </c>
      <c r="I459" s="97">
        <f>+'Прил 3(сформированное)'!D2865</f>
        <v>0</v>
      </c>
      <c r="J459" s="97">
        <f>+'Прил 3(сформированное)'!E2865</f>
        <v>0</v>
      </c>
      <c r="K459" s="97">
        <f>+'Прил 3(сформированное)'!F2865</f>
        <v>0</v>
      </c>
      <c r="L459" s="97">
        <f>+'Прил 3(сформированное)'!G2865</f>
        <v>0</v>
      </c>
    </row>
    <row r="460" spans="1:12" ht="15" customHeight="1">
      <c r="A460" s="98"/>
      <c r="B460" s="30" t="s">
        <v>469</v>
      </c>
      <c r="C460" s="54"/>
      <c r="D460" s="54"/>
      <c r="E460" s="76"/>
      <c r="F460" s="76"/>
      <c r="G460" s="77">
        <f t="shared" si="58"/>
        <v>653</v>
      </c>
      <c r="H460" s="75">
        <f t="shared" si="54"/>
        <v>653</v>
      </c>
      <c r="I460" s="97">
        <f>+'Прил 3(сформированное)'!D2866</f>
        <v>0</v>
      </c>
      <c r="J460" s="97">
        <f>+'Прил 3(сформированное)'!E2866</f>
        <v>0</v>
      </c>
      <c r="K460" s="97">
        <f>+'Прил 3(сформированное)'!F2866</f>
        <v>653</v>
      </c>
      <c r="L460" s="97">
        <f>+'Прил 3(сформированное)'!G2866</f>
        <v>0</v>
      </c>
    </row>
    <row r="461" spans="1:12" ht="15" customHeight="1">
      <c r="A461" s="98"/>
      <c r="B461" s="30" t="s">
        <v>470</v>
      </c>
      <c r="C461" s="54"/>
      <c r="D461" s="54"/>
      <c r="E461" s="76"/>
      <c r="F461" s="76"/>
      <c r="G461" s="77">
        <f t="shared" si="58"/>
        <v>0</v>
      </c>
      <c r="H461" s="75">
        <f t="shared" si="54"/>
        <v>0</v>
      </c>
      <c r="I461" s="97">
        <f>+'Прил 3(сформированное)'!D2867</f>
        <v>0</v>
      </c>
      <c r="J461" s="97">
        <f>+'Прил 3(сформированное)'!E2867</f>
        <v>0</v>
      </c>
      <c r="K461" s="97">
        <f>+'Прил 3(сформированное)'!F2867</f>
        <v>0</v>
      </c>
      <c r="L461" s="97">
        <f>+'Прил 3(сформированное)'!G2867</f>
        <v>0</v>
      </c>
    </row>
    <row r="462" spans="1:12" ht="15" customHeight="1">
      <c r="A462" s="98"/>
      <c r="B462" s="30" t="s">
        <v>471</v>
      </c>
      <c r="C462" s="54"/>
      <c r="D462" s="54"/>
      <c r="E462" s="76"/>
      <c r="F462" s="76"/>
      <c r="G462" s="77">
        <f t="shared" si="58"/>
        <v>0</v>
      </c>
      <c r="H462" s="75">
        <f t="shared" si="54"/>
        <v>0</v>
      </c>
      <c r="I462" s="97">
        <f>+'Прил 3(сформированное)'!D2868</f>
        <v>0</v>
      </c>
      <c r="J462" s="97">
        <f>+'Прил 3(сформированное)'!E2868</f>
        <v>0</v>
      </c>
      <c r="K462" s="97">
        <f>+'Прил 3(сформированное)'!F2868</f>
        <v>0</v>
      </c>
      <c r="L462" s="97">
        <f>+'Прил 3(сформированное)'!G2868</f>
        <v>0</v>
      </c>
    </row>
    <row r="463" spans="1:12" ht="15" customHeight="1">
      <c r="A463" s="98"/>
      <c r="B463" s="30" t="s">
        <v>472</v>
      </c>
      <c r="C463" s="54"/>
      <c r="D463" s="54"/>
      <c r="E463" s="76"/>
      <c r="F463" s="76"/>
      <c r="G463" s="77">
        <f t="shared" si="58"/>
        <v>0</v>
      </c>
      <c r="H463" s="75">
        <f t="shared" si="54"/>
        <v>0</v>
      </c>
      <c r="I463" s="97">
        <f>+'Прил 3(сформированное)'!D2869</f>
        <v>0</v>
      </c>
      <c r="J463" s="97">
        <f>+'Прил 3(сформированное)'!E2869</f>
        <v>0</v>
      </c>
      <c r="K463" s="97">
        <f>+'Прил 3(сформированное)'!F2869</f>
        <v>0</v>
      </c>
      <c r="L463" s="97">
        <f>+'Прил 3(сформированное)'!G2869</f>
        <v>0</v>
      </c>
    </row>
    <row r="464" spans="1:12" ht="15" customHeight="1">
      <c r="A464" s="98"/>
      <c r="B464" s="30" t="s">
        <v>473</v>
      </c>
      <c r="C464" s="41"/>
      <c r="D464" s="54"/>
      <c r="E464" s="76"/>
      <c r="F464" s="76"/>
      <c r="G464" s="77">
        <f t="shared" si="58"/>
        <v>0</v>
      </c>
      <c r="H464" s="75">
        <f t="shared" si="54"/>
        <v>0</v>
      </c>
      <c r="I464" s="97">
        <f>+'Прил 3(сформированное)'!D2870</f>
        <v>0</v>
      </c>
      <c r="J464" s="97">
        <f>+'Прил 3(сформированное)'!E2870</f>
        <v>0</v>
      </c>
      <c r="K464" s="97">
        <f>+'Прил 3(сформированное)'!F2870</f>
        <v>0</v>
      </c>
      <c r="L464" s="97">
        <f>+'Прил 3(сформированное)'!G2870</f>
        <v>0</v>
      </c>
    </row>
    <row r="465" spans="1:12" ht="15" customHeight="1">
      <c r="A465" s="98"/>
      <c r="B465" s="30" t="s">
        <v>474</v>
      </c>
      <c r="C465" s="41"/>
      <c r="D465" s="54"/>
      <c r="E465" s="76"/>
      <c r="F465" s="76"/>
      <c r="G465" s="77">
        <f t="shared" si="58"/>
        <v>0</v>
      </c>
      <c r="H465" s="75">
        <f t="shared" si="54"/>
        <v>0</v>
      </c>
      <c r="I465" s="97">
        <f>+'Прил 3(сформированное)'!D2871</f>
        <v>0</v>
      </c>
      <c r="J465" s="97">
        <f>+'Прил 3(сформированное)'!E2871</f>
        <v>0</v>
      </c>
      <c r="K465" s="97">
        <f>+'Прил 3(сформированное)'!F2871</f>
        <v>0</v>
      </c>
      <c r="L465" s="97">
        <f>+'Прил 3(сформированное)'!G2871</f>
        <v>0</v>
      </c>
    </row>
    <row r="466" spans="1:12" ht="15" customHeight="1">
      <c r="A466" s="99"/>
      <c r="B466" s="30" t="s">
        <v>475</v>
      </c>
      <c r="C466" s="41"/>
      <c r="D466" s="54"/>
      <c r="E466" s="76"/>
      <c r="F466" s="76"/>
      <c r="G466" s="77">
        <f t="shared" si="58"/>
        <v>0</v>
      </c>
      <c r="H466" s="75">
        <f t="shared" si="54"/>
        <v>0</v>
      </c>
      <c r="I466" s="97">
        <f>+'Прил 3(сформированное)'!D2872</f>
        <v>0</v>
      </c>
      <c r="J466" s="97">
        <f>+'Прил 3(сформированное)'!E2872</f>
        <v>0</v>
      </c>
      <c r="K466" s="97">
        <f>+'Прил 3(сформированное)'!F2872</f>
        <v>0</v>
      </c>
      <c r="L466" s="97">
        <f>+'Прил 3(сформированное)'!G2872</f>
        <v>0</v>
      </c>
    </row>
    <row r="467" spans="1:12" ht="33" customHeight="1">
      <c r="A467" s="100" t="str">
        <f>+'Прил 3(сформированное)'!A2878</f>
        <v>4.18</v>
      </c>
      <c r="B467" s="101" t="str">
        <f>+'Прил 3(сформированное)'!B2878</f>
        <v>Строительство теплосети диаметром 800 мм вдоль автодороги № 2 в микрорайоне 23
 (проектно-изыскательские работы)</v>
      </c>
      <c r="C467" s="55" t="s">
        <v>511</v>
      </c>
      <c r="D467" s="102" t="e">
        <f>+#REF!</f>
        <v>#REF!</v>
      </c>
      <c r="E467" s="70">
        <v>19206.4</v>
      </c>
      <c r="F467" s="70"/>
      <c r="G467" s="74"/>
      <c r="H467" s="75">
        <f t="shared" si="54"/>
        <v>491</v>
      </c>
      <c r="I467" s="75">
        <f>SUM(I468:I476)</f>
        <v>491</v>
      </c>
      <c r="J467" s="75">
        <f>SUM(J468:J476)</f>
        <v>0</v>
      </c>
      <c r="K467" s="75">
        <f>SUM(K468:K476)</f>
        <v>0</v>
      </c>
      <c r="L467" s="75">
        <f>SUM(L468:L476)</f>
        <v>0</v>
      </c>
    </row>
    <row r="468" spans="1:12" ht="15" customHeight="1">
      <c r="A468" s="98"/>
      <c r="B468" s="30" t="s">
        <v>467</v>
      </c>
      <c r="C468" s="54"/>
      <c r="D468" s="54"/>
      <c r="E468" s="76"/>
      <c r="F468" s="70">
        <v>19206.4</v>
      </c>
      <c r="G468" s="74">
        <v>101491</v>
      </c>
      <c r="H468" s="75">
        <f t="shared" si="54"/>
        <v>491</v>
      </c>
      <c r="I468" s="97">
        <f>+'Прил 3(сформированное)'!D2879</f>
        <v>491</v>
      </c>
      <c r="J468" s="97">
        <f>+'Прил 3(сформированное)'!E2879</f>
        <v>0</v>
      </c>
      <c r="K468" s="97">
        <f>+'Прил 3(сформированное)'!F2879</f>
        <v>0</v>
      </c>
      <c r="L468" s="97">
        <f>+'Прил 3(сформированное)'!G2879</f>
        <v>0</v>
      </c>
    </row>
    <row r="469" spans="1:12" ht="15" customHeight="1">
      <c r="A469" s="98"/>
      <c r="B469" s="30" t="s">
        <v>468</v>
      </c>
      <c r="C469" s="54"/>
      <c r="D469" s="54"/>
      <c r="E469" s="76"/>
      <c r="F469" s="76"/>
      <c r="G469" s="77">
        <f>G468-H468</f>
        <v>101000</v>
      </c>
      <c r="H469" s="75">
        <f t="shared" si="54"/>
        <v>0</v>
      </c>
      <c r="I469" s="97">
        <f>+'Прил 3(сформированное)'!D2880</f>
        <v>0</v>
      </c>
      <c r="J469" s="97">
        <f>+'Прил 3(сформированное)'!E2880</f>
        <v>0</v>
      </c>
      <c r="K469" s="97">
        <f>+'Прил 3(сформированное)'!F2880</f>
        <v>0</v>
      </c>
      <c r="L469" s="97">
        <f>+'Прил 3(сформированное)'!G2880</f>
        <v>0</v>
      </c>
    </row>
    <row r="470" spans="1:12" ht="15" customHeight="1">
      <c r="A470" s="98"/>
      <c r="B470" s="30" t="s">
        <v>469</v>
      </c>
      <c r="C470" s="54"/>
      <c r="D470" s="54"/>
      <c r="E470" s="76"/>
      <c r="F470" s="76"/>
      <c r="G470" s="77">
        <f aca="true" t="shared" si="59" ref="G470:G476">G469-H469</f>
        <v>101000</v>
      </c>
      <c r="H470" s="75">
        <f t="shared" si="54"/>
        <v>0</v>
      </c>
      <c r="I470" s="97">
        <f>+'Прил 3(сформированное)'!D2881</f>
        <v>0</v>
      </c>
      <c r="J470" s="97">
        <f>+'Прил 3(сформированное)'!E2881</f>
        <v>0</v>
      </c>
      <c r="K470" s="97">
        <f>+'Прил 3(сформированное)'!F2881</f>
        <v>0</v>
      </c>
      <c r="L470" s="97">
        <f>+'Прил 3(сформированное)'!G2881</f>
        <v>0</v>
      </c>
    </row>
    <row r="471" spans="1:12" ht="15" customHeight="1">
      <c r="A471" s="98"/>
      <c r="B471" s="30" t="s">
        <v>470</v>
      </c>
      <c r="C471" s="54"/>
      <c r="D471" s="54"/>
      <c r="E471" s="76"/>
      <c r="F471" s="76"/>
      <c r="G471" s="77">
        <f t="shared" si="59"/>
        <v>101000</v>
      </c>
      <c r="H471" s="75">
        <f t="shared" si="54"/>
        <v>0</v>
      </c>
      <c r="I471" s="97">
        <f>+'Прил 3(сформированное)'!D2882</f>
        <v>0</v>
      </c>
      <c r="J471" s="97">
        <f>+'Прил 3(сформированное)'!E2882</f>
        <v>0</v>
      </c>
      <c r="K471" s="97">
        <f>+'Прил 3(сформированное)'!F2882</f>
        <v>0</v>
      </c>
      <c r="L471" s="97">
        <f>+'Прил 3(сформированное)'!G2882</f>
        <v>0</v>
      </c>
    </row>
    <row r="472" spans="1:12" ht="15" customHeight="1">
      <c r="A472" s="98"/>
      <c r="B472" s="30" t="s">
        <v>471</v>
      </c>
      <c r="C472" s="54"/>
      <c r="D472" s="54"/>
      <c r="E472" s="76"/>
      <c r="F472" s="76"/>
      <c r="G472" s="77">
        <f t="shared" si="59"/>
        <v>101000</v>
      </c>
      <c r="H472" s="75">
        <f t="shared" si="54"/>
        <v>0</v>
      </c>
      <c r="I472" s="97">
        <f>+'Прил 3(сформированное)'!D2883</f>
        <v>0</v>
      </c>
      <c r="J472" s="97">
        <f>+'Прил 3(сформированное)'!E2883</f>
        <v>0</v>
      </c>
      <c r="K472" s="97">
        <f>+'Прил 3(сформированное)'!F2883</f>
        <v>0</v>
      </c>
      <c r="L472" s="97">
        <f>+'Прил 3(сформированное)'!G2883</f>
        <v>0</v>
      </c>
    </row>
    <row r="473" spans="1:12" ht="15" customHeight="1">
      <c r="A473" s="98"/>
      <c r="B473" s="30" t="s">
        <v>472</v>
      </c>
      <c r="C473" s="54"/>
      <c r="D473" s="54"/>
      <c r="E473" s="76"/>
      <c r="F473" s="76"/>
      <c r="G473" s="77">
        <f t="shared" si="59"/>
        <v>101000</v>
      </c>
      <c r="H473" s="75">
        <f t="shared" si="54"/>
        <v>0</v>
      </c>
      <c r="I473" s="97">
        <f>+'Прил 3(сформированное)'!D2884</f>
        <v>0</v>
      </c>
      <c r="J473" s="97">
        <f>+'Прил 3(сформированное)'!E2884</f>
        <v>0</v>
      </c>
      <c r="K473" s="97">
        <f>+'Прил 3(сформированное)'!F2884</f>
        <v>0</v>
      </c>
      <c r="L473" s="97">
        <f>+'Прил 3(сформированное)'!G2884</f>
        <v>0</v>
      </c>
    </row>
    <row r="474" spans="1:12" ht="15" customHeight="1">
      <c r="A474" s="98"/>
      <c r="B474" s="30" t="s">
        <v>473</v>
      </c>
      <c r="C474" s="41"/>
      <c r="D474" s="54"/>
      <c r="E474" s="76"/>
      <c r="F474" s="76"/>
      <c r="G474" s="77">
        <f t="shared" si="59"/>
        <v>101000</v>
      </c>
      <c r="H474" s="75">
        <f t="shared" si="54"/>
        <v>0</v>
      </c>
      <c r="I474" s="97">
        <f>+'Прил 3(сформированное)'!D2885</f>
        <v>0</v>
      </c>
      <c r="J474" s="97">
        <f>+'Прил 3(сформированное)'!E2885</f>
        <v>0</v>
      </c>
      <c r="K474" s="97">
        <f>+'Прил 3(сформированное)'!F2885</f>
        <v>0</v>
      </c>
      <c r="L474" s="97">
        <f>+'Прил 3(сформированное)'!G2885</f>
        <v>0</v>
      </c>
    </row>
    <row r="475" spans="1:12" ht="15" customHeight="1">
      <c r="A475" s="98"/>
      <c r="B475" s="30" t="s">
        <v>474</v>
      </c>
      <c r="C475" s="41"/>
      <c r="D475" s="54"/>
      <c r="E475" s="76"/>
      <c r="F475" s="76"/>
      <c r="G475" s="77">
        <f t="shared" si="59"/>
        <v>101000</v>
      </c>
      <c r="H475" s="75">
        <f t="shared" si="54"/>
        <v>0</v>
      </c>
      <c r="I475" s="97">
        <f>+'Прил 3(сформированное)'!D2886</f>
        <v>0</v>
      </c>
      <c r="J475" s="97">
        <f>+'Прил 3(сформированное)'!E2886</f>
        <v>0</v>
      </c>
      <c r="K475" s="97">
        <f>+'Прил 3(сформированное)'!F2886</f>
        <v>0</v>
      </c>
      <c r="L475" s="97">
        <f>+'Прил 3(сформированное)'!G2886</f>
        <v>0</v>
      </c>
    </row>
    <row r="476" spans="1:12" ht="15" customHeight="1">
      <c r="A476" s="99"/>
      <c r="B476" s="30" t="s">
        <v>475</v>
      </c>
      <c r="C476" s="41"/>
      <c r="D476" s="54"/>
      <c r="E476" s="76"/>
      <c r="F476" s="76"/>
      <c r="G476" s="77">
        <f t="shared" si="59"/>
        <v>101000</v>
      </c>
      <c r="H476" s="75">
        <f t="shared" si="54"/>
        <v>0</v>
      </c>
      <c r="I476" s="97">
        <f>+'Прил 3(сформированное)'!D2887</f>
        <v>0</v>
      </c>
      <c r="J476" s="97">
        <f>+'Прил 3(сформированное)'!E2887</f>
        <v>0</v>
      </c>
      <c r="K476" s="97">
        <f>+'Прил 3(сформированное)'!F2887</f>
        <v>0</v>
      </c>
      <c r="L476" s="97">
        <f>+'Прил 3(сформированное)'!G2887</f>
        <v>0</v>
      </c>
    </row>
    <row r="477" spans="1:12" ht="33" customHeight="1">
      <c r="A477" s="100" t="str">
        <f>+'Прил 3(сформированное)'!A2893</f>
        <v>4.19</v>
      </c>
      <c r="B477" s="101" t="str">
        <f>+'Прил 3(сформированное)'!B2893</f>
        <v>Строительство инженерных сетей и благоустройство ул. Сибирской               </v>
      </c>
      <c r="C477" s="55" t="s">
        <v>512</v>
      </c>
      <c r="D477" s="102" t="e">
        <f>+#REF!</f>
        <v>#REF!</v>
      </c>
      <c r="E477" s="70">
        <v>14231.3</v>
      </c>
      <c r="F477" s="70"/>
      <c r="G477" s="74"/>
      <c r="H477" s="75">
        <f t="shared" si="54"/>
        <v>4741.599999999999</v>
      </c>
      <c r="I477" s="75">
        <f>SUM(I478:I486)</f>
        <v>632</v>
      </c>
      <c r="J477" s="75">
        <f>SUM(J478:J486)</f>
        <v>0</v>
      </c>
      <c r="K477" s="75">
        <f>SUM(K478:K486)</f>
        <v>4109.599999999999</v>
      </c>
      <c r="L477" s="75">
        <f>SUM(L478:L486)</f>
        <v>0</v>
      </c>
    </row>
    <row r="478" spans="1:12" ht="15" customHeight="1">
      <c r="A478" s="98"/>
      <c r="B478" s="30" t="s">
        <v>467</v>
      </c>
      <c r="C478" s="54"/>
      <c r="D478" s="54"/>
      <c r="E478" s="76"/>
      <c r="F478" s="70">
        <v>14231.3</v>
      </c>
      <c r="G478" s="74">
        <v>90065.7</v>
      </c>
      <c r="H478" s="75">
        <f t="shared" si="54"/>
        <v>632</v>
      </c>
      <c r="I478" s="97">
        <f>+'Прил 3(сформированное)'!D2894</f>
        <v>632</v>
      </c>
      <c r="J478" s="97">
        <f>+'Прил 3(сформированное)'!E2894</f>
        <v>0</v>
      </c>
      <c r="K478" s="97">
        <f>+'Прил 3(сформированное)'!F2894</f>
        <v>0</v>
      </c>
      <c r="L478" s="97">
        <f>+'Прил 3(сформированное)'!G2894</f>
        <v>0</v>
      </c>
    </row>
    <row r="479" spans="1:12" ht="15" customHeight="1">
      <c r="A479" s="98"/>
      <c r="B479" s="30" t="s">
        <v>468</v>
      </c>
      <c r="C479" s="54"/>
      <c r="D479" s="54"/>
      <c r="E479" s="76"/>
      <c r="F479" s="76"/>
      <c r="G479" s="77">
        <f>G478-H478</f>
        <v>89433.7</v>
      </c>
      <c r="H479" s="75">
        <f t="shared" si="54"/>
        <v>0</v>
      </c>
      <c r="I479" s="97">
        <f>+'Прил 3(сформированное)'!D2895</f>
        <v>0</v>
      </c>
      <c r="J479" s="97">
        <f>+'Прил 3(сформированное)'!E2895</f>
        <v>0</v>
      </c>
      <c r="K479" s="97">
        <f>+'Прил 3(сформированное)'!F2895</f>
        <v>0</v>
      </c>
      <c r="L479" s="97">
        <f>+'Прил 3(сформированное)'!G2895</f>
        <v>0</v>
      </c>
    </row>
    <row r="480" spans="1:12" ht="15" customHeight="1">
      <c r="A480" s="98"/>
      <c r="B480" s="30" t="s">
        <v>469</v>
      </c>
      <c r="C480" s="54"/>
      <c r="D480" s="54"/>
      <c r="E480" s="76"/>
      <c r="F480" s="76"/>
      <c r="G480" s="77">
        <f aca="true" t="shared" si="60" ref="G480:G486">G479-H479</f>
        <v>89433.7</v>
      </c>
      <c r="H480" s="75">
        <f t="shared" si="54"/>
        <v>821.1</v>
      </c>
      <c r="I480" s="97">
        <f>+'Прил 3(сформированное)'!D2896</f>
        <v>0</v>
      </c>
      <c r="J480" s="97">
        <f>+'Прил 3(сформированное)'!E2896</f>
        <v>0</v>
      </c>
      <c r="K480" s="97">
        <f>+'Прил 3(сформированное)'!F2896</f>
        <v>821.1</v>
      </c>
      <c r="L480" s="97">
        <f>+'Прил 3(сформированное)'!G2896</f>
        <v>0</v>
      </c>
    </row>
    <row r="481" spans="1:12" ht="15" customHeight="1">
      <c r="A481" s="98"/>
      <c r="B481" s="30" t="s">
        <v>470</v>
      </c>
      <c r="C481" s="54"/>
      <c r="D481" s="54"/>
      <c r="E481" s="76"/>
      <c r="F481" s="76"/>
      <c r="G481" s="77">
        <f t="shared" si="60"/>
        <v>88612.59999999999</v>
      </c>
      <c r="H481" s="75">
        <f t="shared" si="54"/>
        <v>2771.1</v>
      </c>
      <c r="I481" s="97">
        <f>+'Прил 3(сформированное)'!D2897</f>
        <v>0</v>
      </c>
      <c r="J481" s="97">
        <f>+'Прил 3(сформированное)'!E2897</f>
        <v>0</v>
      </c>
      <c r="K481" s="97">
        <f>+'Прил 3(сформированное)'!F2897</f>
        <v>2771.1</v>
      </c>
      <c r="L481" s="97">
        <f>+'Прил 3(сформированное)'!G2897</f>
        <v>0</v>
      </c>
    </row>
    <row r="482" spans="1:12" ht="15" customHeight="1">
      <c r="A482" s="98"/>
      <c r="B482" s="30" t="s">
        <v>471</v>
      </c>
      <c r="C482" s="54"/>
      <c r="D482" s="54"/>
      <c r="E482" s="76"/>
      <c r="F482" s="76"/>
      <c r="G482" s="77">
        <f t="shared" si="60"/>
        <v>85841.49999999999</v>
      </c>
      <c r="H482" s="75">
        <f t="shared" si="54"/>
        <v>517.4</v>
      </c>
      <c r="I482" s="97">
        <f>+'Прил 3(сформированное)'!D2898</f>
        <v>0</v>
      </c>
      <c r="J482" s="97">
        <f>+'Прил 3(сформированное)'!E2898</f>
        <v>0</v>
      </c>
      <c r="K482" s="97">
        <f>+'Прил 3(сформированное)'!F2898</f>
        <v>517.4</v>
      </c>
      <c r="L482" s="97">
        <f>+'Прил 3(сформированное)'!G2898</f>
        <v>0</v>
      </c>
    </row>
    <row r="483" spans="1:12" ht="15" customHeight="1">
      <c r="A483" s="98"/>
      <c r="B483" s="30" t="s">
        <v>472</v>
      </c>
      <c r="C483" s="54"/>
      <c r="D483" s="54"/>
      <c r="E483" s="76"/>
      <c r="F483" s="76"/>
      <c r="G483" s="77">
        <f t="shared" si="60"/>
        <v>85324.09999999999</v>
      </c>
      <c r="H483" s="75">
        <f t="shared" si="54"/>
        <v>0</v>
      </c>
      <c r="I483" s="97">
        <f>+'Прил 3(сформированное)'!D2899</f>
        <v>0</v>
      </c>
      <c r="J483" s="97">
        <f>+'Прил 3(сформированное)'!E2899</f>
        <v>0</v>
      </c>
      <c r="K483" s="97">
        <f>+'Прил 3(сформированное)'!F2899</f>
        <v>0</v>
      </c>
      <c r="L483" s="97">
        <f>+'Прил 3(сформированное)'!G2899</f>
        <v>0</v>
      </c>
    </row>
    <row r="484" spans="1:12" ht="15" customHeight="1">
      <c r="A484" s="98"/>
      <c r="B484" s="30" t="s">
        <v>473</v>
      </c>
      <c r="C484" s="41"/>
      <c r="D484" s="54"/>
      <c r="E484" s="76"/>
      <c r="F484" s="76"/>
      <c r="G484" s="77">
        <f t="shared" si="60"/>
        <v>85324.09999999999</v>
      </c>
      <c r="H484" s="75">
        <f t="shared" si="54"/>
        <v>0</v>
      </c>
      <c r="I484" s="97">
        <f>+'Прил 3(сформированное)'!D2900</f>
        <v>0</v>
      </c>
      <c r="J484" s="97">
        <f>+'Прил 3(сформированное)'!E2900</f>
        <v>0</v>
      </c>
      <c r="K484" s="97">
        <f>+'Прил 3(сформированное)'!F2900</f>
        <v>0</v>
      </c>
      <c r="L484" s="97">
        <f>+'Прил 3(сформированное)'!G2900</f>
        <v>0</v>
      </c>
    </row>
    <row r="485" spans="1:12" ht="15" customHeight="1">
      <c r="A485" s="98"/>
      <c r="B485" s="30" t="s">
        <v>474</v>
      </c>
      <c r="C485" s="41"/>
      <c r="D485" s="54"/>
      <c r="E485" s="76"/>
      <c r="F485" s="76"/>
      <c r="G485" s="77">
        <f t="shared" si="60"/>
        <v>85324.09999999999</v>
      </c>
      <c r="H485" s="75">
        <f t="shared" si="54"/>
        <v>0</v>
      </c>
      <c r="I485" s="97">
        <f>+'Прил 3(сформированное)'!D2901</f>
        <v>0</v>
      </c>
      <c r="J485" s="97">
        <f>+'Прил 3(сформированное)'!E2901</f>
        <v>0</v>
      </c>
      <c r="K485" s="97">
        <f>+'Прил 3(сформированное)'!F2901</f>
        <v>0</v>
      </c>
      <c r="L485" s="97">
        <f>+'Прил 3(сформированное)'!G2901</f>
        <v>0</v>
      </c>
    </row>
    <row r="486" spans="1:12" ht="15" customHeight="1">
      <c r="A486" s="99"/>
      <c r="B486" s="30" t="s">
        <v>475</v>
      </c>
      <c r="C486" s="41"/>
      <c r="D486" s="54"/>
      <c r="E486" s="76"/>
      <c r="F486" s="76"/>
      <c r="G486" s="77">
        <f t="shared" si="60"/>
        <v>85324.09999999999</v>
      </c>
      <c r="H486" s="75">
        <f t="shared" si="54"/>
        <v>0</v>
      </c>
      <c r="I486" s="97">
        <f>+'Прил 3(сформированное)'!D2902</f>
        <v>0</v>
      </c>
      <c r="J486" s="97">
        <f>+'Прил 3(сформированное)'!E2902</f>
        <v>0</v>
      </c>
      <c r="K486" s="97">
        <f>+'Прил 3(сформированное)'!F2902</f>
        <v>0</v>
      </c>
      <c r="L486" s="97">
        <f>+'Прил 3(сформированное)'!G2902</f>
        <v>0</v>
      </c>
    </row>
    <row r="487" spans="1:13" ht="30" customHeight="1">
      <c r="A487" s="100" t="str">
        <f>+'Прил 3(сформированное)'!A2908</f>
        <v>4.20</v>
      </c>
      <c r="B487" s="101" t="str">
        <f>+'Прил 3(сформированное)'!B2908</f>
        <v>Строительство тепловых сетей в поселке индивидуальных  застройщиков на 1000 дворов               </v>
      </c>
      <c r="C487" s="55" t="s">
        <v>513</v>
      </c>
      <c r="D487" s="102" t="e">
        <f>+#REF!</f>
        <v>#REF!</v>
      </c>
      <c r="E487" s="83">
        <v>36029.8</v>
      </c>
      <c r="F487" s="83"/>
      <c r="G487" s="82"/>
      <c r="H487" s="75">
        <f t="shared" si="54"/>
        <v>81313.1</v>
      </c>
      <c r="I487" s="75">
        <f>SUM(I488:I496)</f>
        <v>15097.5</v>
      </c>
      <c r="J487" s="75">
        <f>SUM(J488:J496)</f>
        <v>0</v>
      </c>
      <c r="K487" s="75">
        <f>SUM(K488:K496)</f>
        <v>775.9000000000001</v>
      </c>
      <c r="L487" s="75">
        <f>SUM(L488:L496)</f>
        <v>65439.700000000004</v>
      </c>
      <c r="M487" s="137"/>
    </row>
    <row r="488" spans="1:12" ht="15" customHeight="1">
      <c r="A488" s="98"/>
      <c r="B488" s="30" t="s">
        <v>467</v>
      </c>
      <c r="C488" s="54"/>
      <c r="D488" s="54"/>
      <c r="E488" s="84"/>
      <c r="F488" s="84">
        <v>36029.8</v>
      </c>
      <c r="G488" s="108">
        <f>246472.1+(46000-20667.2)*1.075*1.071*1.071-(46000-20667.2)</f>
        <v>252376.39226316003</v>
      </c>
      <c r="H488" s="75">
        <f t="shared" si="54"/>
        <v>201.7</v>
      </c>
      <c r="I488" s="97">
        <f>+'Прил 3(сформированное)'!D2909</f>
        <v>0</v>
      </c>
      <c r="J488" s="97">
        <f>+'Прил 3(сформированное)'!E2909</f>
        <v>0</v>
      </c>
      <c r="K488" s="97">
        <f>+'Прил 3(сформированное)'!F2909</f>
        <v>201.7</v>
      </c>
      <c r="L488" s="97">
        <f>+'Прил 3(сформированное)'!G2909</f>
        <v>0</v>
      </c>
    </row>
    <row r="489" spans="1:12" ht="15" customHeight="1">
      <c r="A489" s="98"/>
      <c r="B489" s="30" t="s">
        <v>468</v>
      </c>
      <c r="C489" s="54"/>
      <c r="D489" s="54"/>
      <c r="E489" s="76"/>
      <c r="F489" s="76"/>
      <c r="G489" s="77">
        <f>G488-H488</f>
        <v>252174.69226316002</v>
      </c>
      <c r="H489" s="75">
        <f t="shared" si="54"/>
        <v>15097.5</v>
      </c>
      <c r="I489" s="97">
        <f>+'Прил 3(сформированное)'!D2910</f>
        <v>15097.5</v>
      </c>
      <c r="J489" s="97">
        <f>+'Прил 3(сформированное)'!E2910</f>
        <v>0</v>
      </c>
      <c r="K489" s="97">
        <f>+'Прил 3(сформированное)'!F2910</f>
        <v>0</v>
      </c>
      <c r="L489" s="97">
        <f>+'Прил 3(сформированное)'!G2910</f>
        <v>0</v>
      </c>
    </row>
    <row r="490" spans="1:12" ht="15" customHeight="1">
      <c r="A490" s="98"/>
      <c r="B490" s="30" t="s">
        <v>469</v>
      </c>
      <c r="C490" s="54"/>
      <c r="D490" s="54"/>
      <c r="E490" s="76"/>
      <c r="F490" s="76"/>
      <c r="G490" s="77">
        <f aca="true" t="shared" si="61" ref="G490:G496">G489-H489</f>
        <v>237077.19226316002</v>
      </c>
      <c r="H490" s="75">
        <f t="shared" si="54"/>
        <v>574.2</v>
      </c>
      <c r="I490" s="97">
        <f>+'Прил 3(сформированное)'!D2911</f>
        <v>0</v>
      </c>
      <c r="J490" s="97">
        <f>+'Прил 3(сформированное)'!E2911</f>
        <v>0</v>
      </c>
      <c r="K490" s="97">
        <f>+'Прил 3(сформированное)'!F2911</f>
        <v>574.2</v>
      </c>
      <c r="L490" s="97">
        <f>+'Прил 3(сформированное)'!G2911</f>
        <v>0</v>
      </c>
    </row>
    <row r="491" spans="1:12" ht="15" customHeight="1">
      <c r="A491" s="98"/>
      <c r="B491" s="30" t="s">
        <v>470</v>
      </c>
      <c r="C491" s="54"/>
      <c r="D491" s="54"/>
      <c r="E491" s="76"/>
      <c r="F491" s="76"/>
      <c r="G491" s="77">
        <f t="shared" si="61"/>
        <v>236502.99226316</v>
      </c>
      <c r="H491" s="75">
        <f aca="true" t="shared" si="62" ref="H491:H546">I491+J491+K491+L491</f>
        <v>0</v>
      </c>
      <c r="I491" s="97">
        <f>+'Прил 3(сформированное)'!D2912</f>
        <v>0</v>
      </c>
      <c r="J491" s="97">
        <f>+'Прил 3(сформированное)'!E2912</f>
        <v>0</v>
      </c>
      <c r="K491" s="97">
        <f>+'Прил 3(сформированное)'!F2912</f>
        <v>0</v>
      </c>
      <c r="L491" s="97">
        <f>+'Прил 3(сформированное)'!G2912</f>
        <v>0</v>
      </c>
    </row>
    <row r="492" spans="1:12" ht="15" customHeight="1">
      <c r="A492" s="98"/>
      <c r="B492" s="30" t="s">
        <v>471</v>
      </c>
      <c r="C492" s="54"/>
      <c r="D492" s="54"/>
      <c r="E492" s="76"/>
      <c r="F492" s="76"/>
      <c r="G492" s="77">
        <f t="shared" si="61"/>
        <v>236502.99226316</v>
      </c>
      <c r="H492" s="75">
        <f t="shared" si="62"/>
        <v>9000</v>
      </c>
      <c r="I492" s="97">
        <f>+'Прил 3(сформированное)'!D2913</f>
        <v>0</v>
      </c>
      <c r="J492" s="97">
        <f>+'Прил 3(сформированное)'!E2913</f>
        <v>0</v>
      </c>
      <c r="K492" s="97">
        <f>+'Прил 3(сформированное)'!F2913</f>
        <v>0</v>
      </c>
      <c r="L492" s="97">
        <f>+'Прил 3(сформированное)'!G2913</f>
        <v>9000</v>
      </c>
    </row>
    <row r="493" spans="1:12" ht="15" customHeight="1">
      <c r="A493" s="98"/>
      <c r="B493" s="30" t="s">
        <v>472</v>
      </c>
      <c r="C493" s="54"/>
      <c r="D493" s="54"/>
      <c r="E493" s="76"/>
      <c r="F493" s="76"/>
      <c r="G493" s="77">
        <f t="shared" si="61"/>
        <v>227502.99226316</v>
      </c>
      <c r="H493" s="75">
        <f t="shared" si="62"/>
        <v>11728.1</v>
      </c>
      <c r="I493" s="97">
        <f>+'Прил 3(сформированное)'!D2914</f>
        <v>0</v>
      </c>
      <c r="J493" s="97">
        <f>+'Прил 3(сформированное)'!E2914</f>
        <v>0</v>
      </c>
      <c r="K493" s="97">
        <f>+'Прил 3(сформированное)'!F2914</f>
        <v>0</v>
      </c>
      <c r="L493" s="97">
        <f>+'Прил 3(сформированное)'!G2914</f>
        <v>11728.1</v>
      </c>
    </row>
    <row r="494" spans="1:12" ht="15" customHeight="1">
      <c r="A494" s="98"/>
      <c r="B494" s="30" t="s">
        <v>473</v>
      </c>
      <c r="C494" s="41"/>
      <c r="D494" s="54"/>
      <c r="E494" s="76"/>
      <c r="F494" s="76"/>
      <c r="G494" s="77">
        <f t="shared" si="61"/>
        <v>215774.89226316</v>
      </c>
      <c r="H494" s="75">
        <f t="shared" si="62"/>
        <v>20667.2</v>
      </c>
      <c r="I494" s="97">
        <f>+'Прил 3(сформированное)'!D2915</f>
        <v>0</v>
      </c>
      <c r="J494" s="97">
        <f>+'Прил 3(сформированное)'!E2915</f>
        <v>0</v>
      </c>
      <c r="K494" s="97">
        <f>+'Прил 3(сформированное)'!F2915</f>
        <v>0</v>
      </c>
      <c r="L494" s="97">
        <f>+'Прил 3(сформированное)'!G2915</f>
        <v>20667.2</v>
      </c>
    </row>
    <row r="495" spans="1:12" ht="15" customHeight="1">
      <c r="A495" s="98"/>
      <c r="B495" s="30" t="s">
        <v>474</v>
      </c>
      <c r="C495" s="41"/>
      <c r="D495" s="54"/>
      <c r="E495" s="76"/>
      <c r="F495" s="76"/>
      <c r="G495" s="77">
        <f t="shared" si="61"/>
        <v>195107.69226316</v>
      </c>
      <c r="H495" s="75">
        <f t="shared" si="62"/>
        <v>24044.4</v>
      </c>
      <c r="I495" s="97">
        <f>+'Прил 3(сформированное)'!D2916</f>
        <v>0</v>
      </c>
      <c r="J495" s="97">
        <f>+'Прил 3(сформированное)'!E2916</f>
        <v>0</v>
      </c>
      <c r="K495" s="97">
        <f>+'Прил 3(сформированное)'!F2916</f>
        <v>0</v>
      </c>
      <c r="L495" s="97">
        <f>+'Прил 3(сформированное)'!G2916</f>
        <v>24044.4</v>
      </c>
    </row>
    <row r="496" spans="1:12" ht="15" customHeight="1">
      <c r="A496" s="99"/>
      <c r="B496" s="30" t="s">
        <v>475</v>
      </c>
      <c r="C496" s="41"/>
      <c r="D496" s="54"/>
      <c r="E496" s="76"/>
      <c r="F496" s="76"/>
      <c r="G496" s="77">
        <f t="shared" si="61"/>
        <v>171063.29226316</v>
      </c>
      <c r="H496" s="75">
        <f t="shared" si="62"/>
        <v>0</v>
      </c>
      <c r="I496" s="97">
        <f>+'Прил 3(сформированное)'!D2917</f>
        <v>0</v>
      </c>
      <c r="J496" s="97">
        <f>+'Прил 3(сформированное)'!E2917</f>
        <v>0</v>
      </c>
      <c r="K496" s="97">
        <f>+'Прил 3(сформированное)'!F2917</f>
        <v>0</v>
      </c>
      <c r="L496" s="97">
        <f>+'Прил 3(сформированное)'!G2917</f>
        <v>0</v>
      </c>
    </row>
    <row r="497" spans="1:12" ht="31.5" customHeight="1">
      <c r="A497" s="100" t="str">
        <f>+'Прил 3(сформированное)'!A2938</f>
        <v>4.21</v>
      </c>
      <c r="B497" s="101" t="str">
        <f>+'Прил 3(сформированное)'!B2938</f>
        <v>Строительство тепловых и водопроводных сетей в посёлке Октябрьский, квартал 13Б</v>
      </c>
      <c r="C497" s="55" t="s">
        <v>514</v>
      </c>
      <c r="D497" s="102" t="e">
        <f>+#REF!</f>
        <v>#REF!</v>
      </c>
      <c r="E497" s="70">
        <v>190.2</v>
      </c>
      <c r="F497" s="70"/>
      <c r="G497" s="74"/>
      <c r="H497" s="75">
        <f t="shared" si="62"/>
        <v>1295.1</v>
      </c>
      <c r="I497" s="75">
        <f>SUM(I498:I506)</f>
        <v>0</v>
      </c>
      <c r="J497" s="75">
        <f>SUM(J498:J506)</f>
        <v>0</v>
      </c>
      <c r="K497" s="75">
        <f>SUM(K498:K506)</f>
        <v>1295.1</v>
      </c>
      <c r="L497" s="75">
        <f>SUM(L498:L506)</f>
        <v>0</v>
      </c>
    </row>
    <row r="498" spans="1:12" ht="15" customHeight="1">
      <c r="A498" s="98"/>
      <c r="B498" s="30" t="s">
        <v>467</v>
      </c>
      <c r="C498" s="54"/>
      <c r="D498" s="54"/>
      <c r="E498" s="76"/>
      <c r="F498" s="76">
        <v>190.2</v>
      </c>
      <c r="G498" s="74">
        <v>1295.1</v>
      </c>
      <c r="H498" s="75">
        <f t="shared" si="62"/>
        <v>0</v>
      </c>
      <c r="I498" s="97">
        <f>+'Прил 3(сформированное)'!D2939</f>
        <v>0</v>
      </c>
      <c r="J498" s="97">
        <f>+'Прил 3(сформированное)'!E2939</f>
        <v>0</v>
      </c>
      <c r="K498" s="97">
        <f>+'Прил 3(сформированное)'!F2939</f>
        <v>0</v>
      </c>
      <c r="L498" s="97">
        <f>+'Прил 3(сформированное)'!G2939</f>
        <v>0</v>
      </c>
    </row>
    <row r="499" spans="1:12" ht="15" customHeight="1">
      <c r="A499" s="98"/>
      <c r="B499" s="30" t="s">
        <v>468</v>
      </c>
      <c r="C499" s="54"/>
      <c r="D499" s="54"/>
      <c r="E499" s="76"/>
      <c r="F499" s="76"/>
      <c r="G499" s="77">
        <f aca="true" t="shared" si="63" ref="G499:G506">G498-H498</f>
        <v>1295.1</v>
      </c>
      <c r="H499" s="75">
        <f t="shared" si="62"/>
        <v>0</v>
      </c>
      <c r="I499" s="97">
        <f>+'Прил 3(сформированное)'!D2940</f>
        <v>0</v>
      </c>
      <c r="J499" s="97">
        <f>+'Прил 3(сформированное)'!E2940</f>
        <v>0</v>
      </c>
      <c r="K499" s="97">
        <f>+'Прил 3(сформированное)'!F2940</f>
        <v>0</v>
      </c>
      <c r="L499" s="97">
        <f>+'Прил 3(сформированное)'!G2940</f>
        <v>0</v>
      </c>
    </row>
    <row r="500" spans="1:12" ht="15" customHeight="1">
      <c r="A500" s="98"/>
      <c r="B500" s="30" t="s">
        <v>469</v>
      </c>
      <c r="C500" s="54"/>
      <c r="D500" s="54"/>
      <c r="E500" s="76"/>
      <c r="F500" s="76"/>
      <c r="G500" s="77">
        <f t="shared" si="63"/>
        <v>1295.1</v>
      </c>
      <c r="H500" s="75">
        <f t="shared" si="62"/>
        <v>1295.1</v>
      </c>
      <c r="I500" s="97">
        <f>+'Прил 3(сформированное)'!D2941</f>
        <v>0</v>
      </c>
      <c r="J500" s="97">
        <f>+'Прил 3(сформированное)'!E2941</f>
        <v>0</v>
      </c>
      <c r="K500" s="97">
        <f>+'Прил 3(сформированное)'!F2941</f>
        <v>1295.1</v>
      </c>
      <c r="L500" s="97">
        <f>+'Прил 3(сформированное)'!G2941</f>
        <v>0</v>
      </c>
    </row>
    <row r="501" spans="1:12" ht="15" customHeight="1">
      <c r="A501" s="98"/>
      <c r="B501" s="30" t="s">
        <v>470</v>
      </c>
      <c r="C501" s="54"/>
      <c r="D501" s="54"/>
      <c r="E501" s="76"/>
      <c r="F501" s="76"/>
      <c r="G501" s="77">
        <f t="shared" si="63"/>
        <v>0</v>
      </c>
      <c r="H501" s="75">
        <f t="shared" si="62"/>
        <v>0</v>
      </c>
      <c r="I501" s="97">
        <f>+'Прил 3(сформированное)'!D2942</f>
        <v>0</v>
      </c>
      <c r="J501" s="97">
        <f>+'Прил 3(сформированное)'!E2942</f>
        <v>0</v>
      </c>
      <c r="K501" s="97">
        <f>+'Прил 3(сформированное)'!F2942</f>
        <v>0</v>
      </c>
      <c r="L501" s="97">
        <f>+'Прил 3(сформированное)'!G2942</f>
        <v>0</v>
      </c>
    </row>
    <row r="502" spans="1:12" ht="15" customHeight="1">
      <c r="A502" s="98"/>
      <c r="B502" s="30" t="s">
        <v>471</v>
      </c>
      <c r="C502" s="54"/>
      <c r="D502" s="54"/>
      <c r="E502" s="76"/>
      <c r="F502" s="76"/>
      <c r="G502" s="77">
        <f t="shared" si="63"/>
        <v>0</v>
      </c>
      <c r="H502" s="75">
        <f t="shared" si="62"/>
        <v>0</v>
      </c>
      <c r="I502" s="97">
        <f>+'Прил 3(сформированное)'!D2943</f>
        <v>0</v>
      </c>
      <c r="J502" s="97">
        <f>+'Прил 3(сформированное)'!E2943</f>
        <v>0</v>
      </c>
      <c r="K502" s="97">
        <f>+'Прил 3(сформированное)'!F2943</f>
        <v>0</v>
      </c>
      <c r="L502" s="97">
        <f>+'Прил 3(сформированное)'!G2943</f>
        <v>0</v>
      </c>
    </row>
    <row r="503" spans="1:12" ht="15" customHeight="1">
      <c r="A503" s="98"/>
      <c r="B503" s="30" t="s">
        <v>472</v>
      </c>
      <c r="C503" s="54"/>
      <c r="D503" s="54"/>
      <c r="E503" s="76"/>
      <c r="F503" s="76"/>
      <c r="G503" s="77">
        <f t="shared" si="63"/>
        <v>0</v>
      </c>
      <c r="H503" s="75">
        <f t="shared" si="62"/>
        <v>0</v>
      </c>
      <c r="I503" s="97">
        <f>+'Прил 3(сформированное)'!D2944</f>
        <v>0</v>
      </c>
      <c r="J503" s="97">
        <f>+'Прил 3(сформированное)'!E2944</f>
        <v>0</v>
      </c>
      <c r="K503" s="97">
        <f>+'Прил 3(сформированное)'!F2944</f>
        <v>0</v>
      </c>
      <c r="L503" s="97">
        <f>+'Прил 3(сформированное)'!G2944</f>
        <v>0</v>
      </c>
    </row>
    <row r="504" spans="1:12" ht="15" customHeight="1">
      <c r="A504" s="98"/>
      <c r="B504" s="30" t="s">
        <v>473</v>
      </c>
      <c r="C504" s="41"/>
      <c r="D504" s="54"/>
      <c r="E504" s="76"/>
      <c r="F504" s="76"/>
      <c r="G504" s="77">
        <f t="shared" si="63"/>
        <v>0</v>
      </c>
      <c r="H504" s="75">
        <f t="shared" si="62"/>
        <v>0</v>
      </c>
      <c r="I504" s="97">
        <f>+'Прил 3(сформированное)'!D2945</f>
        <v>0</v>
      </c>
      <c r="J504" s="97">
        <f>+'Прил 3(сформированное)'!E2945</f>
        <v>0</v>
      </c>
      <c r="K504" s="97">
        <f>+'Прил 3(сформированное)'!F2945</f>
        <v>0</v>
      </c>
      <c r="L504" s="97">
        <f>+'Прил 3(сформированное)'!G2945</f>
        <v>0</v>
      </c>
    </row>
    <row r="505" spans="1:12" ht="15" customHeight="1">
      <c r="A505" s="98"/>
      <c r="B505" s="30" t="s">
        <v>474</v>
      </c>
      <c r="C505" s="41"/>
      <c r="D505" s="54"/>
      <c r="E505" s="76"/>
      <c r="F505" s="76"/>
      <c r="G505" s="77">
        <f t="shared" si="63"/>
        <v>0</v>
      </c>
      <c r="H505" s="75">
        <f t="shared" si="62"/>
        <v>0</v>
      </c>
      <c r="I505" s="97">
        <f>+'Прил 3(сформированное)'!D2946</f>
        <v>0</v>
      </c>
      <c r="J505" s="97">
        <f>+'Прил 3(сформированное)'!E2946</f>
        <v>0</v>
      </c>
      <c r="K505" s="97">
        <f>+'Прил 3(сформированное)'!F2946</f>
        <v>0</v>
      </c>
      <c r="L505" s="97">
        <f>+'Прил 3(сформированное)'!G2946</f>
        <v>0</v>
      </c>
    </row>
    <row r="506" spans="1:12" ht="15" customHeight="1" thickBot="1">
      <c r="A506" s="99"/>
      <c r="B506" s="30" t="s">
        <v>475</v>
      </c>
      <c r="C506" s="41"/>
      <c r="D506" s="54"/>
      <c r="E506" s="76"/>
      <c r="F506" s="76"/>
      <c r="G506" s="77">
        <f t="shared" si="63"/>
        <v>0</v>
      </c>
      <c r="H506" s="75">
        <f t="shared" si="62"/>
        <v>0</v>
      </c>
      <c r="I506" s="97">
        <f>+'Прил 3(сформированное)'!D2947</f>
        <v>0</v>
      </c>
      <c r="J506" s="97">
        <f>+'Прил 3(сформированное)'!E2947</f>
        <v>0</v>
      </c>
      <c r="K506" s="97">
        <f>+'Прил 3(сформированное)'!F2947</f>
        <v>0</v>
      </c>
      <c r="L506" s="97">
        <f>+'Прил 3(сформированное)'!G2947</f>
        <v>0</v>
      </c>
    </row>
    <row r="507" spans="1:12" ht="36" customHeight="1" thickBot="1">
      <c r="A507" s="100" t="str">
        <f>+'Прил 3(сформированное)'!A2953</f>
        <v>4.22</v>
      </c>
      <c r="B507" s="138" t="s">
        <v>565</v>
      </c>
      <c r="C507" s="55"/>
      <c r="D507" s="102"/>
      <c r="E507" s="70"/>
      <c r="F507" s="70"/>
      <c r="G507" s="74"/>
      <c r="H507" s="75">
        <f t="shared" si="62"/>
        <v>0</v>
      </c>
      <c r="I507" s="75">
        <f>SUM(I508:I516)</f>
        <v>0</v>
      </c>
      <c r="J507" s="75">
        <f>SUM(J508:J516)</f>
        <v>0</v>
      </c>
      <c r="K507" s="75">
        <f>SUM(K508:K516)</f>
        <v>0</v>
      </c>
      <c r="L507" s="75">
        <f>SUM(L508:L516)</f>
        <v>0</v>
      </c>
    </row>
    <row r="508" spans="1:12" ht="15.75" customHeight="1" hidden="1">
      <c r="A508" s="98"/>
      <c r="B508" s="30" t="s">
        <v>467</v>
      </c>
      <c r="C508" s="54"/>
      <c r="D508" s="54"/>
      <c r="E508" s="76"/>
      <c r="F508" s="70"/>
      <c r="G508" s="82"/>
      <c r="H508" s="75">
        <f t="shared" si="62"/>
        <v>0</v>
      </c>
      <c r="I508" s="97">
        <f>+'Прил 3(сформированное)'!D2954</f>
        <v>0</v>
      </c>
      <c r="J508" s="97">
        <f>+'Прил 3(сформированное)'!E2954</f>
        <v>0</v>
      </c>
      <c r="K508" s="97">
        <f>+'Прил 3(сформированное)'!F2954</f>
        <v>0</v>
      </c>
      <c r="L508" s="97">
        <f>+'Прил 3(сформированное)'!G2954</f>
        <v>0</v>
      </c>
    </row>
    <row r="509" spans="1:12" ht="15.75" customHeight="1" hidden="1">
      <c r="A509" s="98"/>
      <c r="B509" s="30" t="s">
        <v>468</v>
      </c>
      <c r="C509" s="54"/>
      <c r="D509" s="54"/>
      <c r="E509" s="76"/>
      <c r="F509" s="76"/>
      <c r="G509" s="77"/>
      <c r="H509" s="75">
        <f t="shared" si="62"/>
        <v>0</v>
      </c>
      <c r="I509" s="97">
        <f>+'Прил 3(сформированное)'!D2955</f>
        <v>0</v>
      </c>
      <c r="J509" s="97">
        <f>+'Прил 3(сформированное)'!E2955</f>
        <v>0</v>
      </c>
      <c r="K509" s="97">
        <f>+'Прил 3(сформированное)'!F2955</f>
        <v>0</v>
      </c>
      <c r="L509" s="97">
        <f>+'Прил 3(сформированное)'!G2955</f>
        <v>0</v>
      </c>
    </row>
    <row r="510" spans="1:12" ht="15.75" customHeight="1" hidden="1">
      <c r="A510" s="98"/>
      <c r="B510" s="30" t="s">
        <v>469</v>
      </c>
      <c r="C510" s="54"/>
      <c r="D510" s="54"/>
      <c r="E510" s="76"/>
      <c r="F510" s="76"/>
      <c r="G510" s="77"/>
      <c r="H510" s="75">
        <f t="shared" si="62"/>
        <v>0</v>
      </c>
      <c r="I510" s="97">
        <f>+'Прил 3(сформированное)'!D2956</f>
        <v>0</v>
      </c>
      <c r="J510" s="97">
        <f>+'Прил 3(сформированное)'!E2956</f>
        <v>0</v>
      </c>
      <c r="K510" s="97">
        <f>+'Прил 3(сформированное)'!F2956</f>
        <v>0</v>
      </c>
      <c r="L510" s="97">
        <f>+'Прил 3(сформированное)'!G2956</f>
        <v>0</v>
      </c>
    </row>
    <row r="511" spans="1:12" ht="15.75" customHeight="1" hidden="1">
      <c r="A511" s="98"/>
      <c r="B511" s="30" t="s">
        <v>470</v>
      </c>
      <c r="C511" s="54"/>
      <c r="D511" s="54"/>
      <c r="E511" s="76"/>
      <c r="F511" s="76"/>
      <c r="G511" s="77"/>
      <c r="H511" s="75">
        <f t="shared" si="62"/>
        <v>0</v>
      </c>
      <c r="I511" s="97">
        <f>+'Прил 3(сформированное)'!D2957</f>
        <v>0</v>
      </c>
      <c r="J511" s="97">
        <f>+'Прил 3(сформированное)'!E2957</f>
        <v>0</v>
      </c>
      <c r="K511" s="97">
        <f>+'Прил 3(сформированное)'!F2957</f>
        <v>0</v>
      </c>
      <c r="L511" s="97">
        <f>+'Прил 3(сформированное)'!G2957</f>
        <v>0</v>
      </c>
    </row>
    <row r="512" spans="1:12" ht="15.75" customHeight="1" hidden="1">
      <c r="A512" s="98"/>
      <c r="B512" s="30" t="s">
        <v>471</v>
      </c>
      <c r="C512" s="54"/>
      <c r="D512" s="54"/>
      <c r="E512" s="76"/>
      <c r="F512" s="76"/>
      <c r="G512" s="77"/>
      <c r="H512" s="75">
        <f t="shared" si="62"/>
        <v>0</v>
      </c>
      <c r="I512" s="97">
        <f>+'Прил 3(сформированное)'!D2958</f>
        <v>0</v>
      </c>
      <c r="J512" s="97">
        <f>+'Прил 3(сформированное)'!E2958</f>
        <v>0</v>
      </c>
      <c r="K512" s="97">
        <f>+'Прил 3(сформированное)'!F2958</f>
        <v>0</v>
      </c>
      <c r="L512" s="97">
        <f>+'Прил 3(сформированное)'!G2958</f>
        <v>0</v>
      </c>
    </row>
    <row r="513" spans="1:12" ht="15.75" customHeight="1" hidden="1">
      <c r="A513" s="98"/>
      <c r="B513" s="30" t="s">
        <v>472</v>
      </c>
      <c r="C513" s="54"/>
      <c r="D513" s="54"/>
      <c r="E513" s="76"/>
      <c r="F513" s="76"/>
      <c r="G513" s="77"/>
      <c r="H513" s="75">
        <f t="shared" si="62"/>
        <v>0</v>
      </c>
      <c r="I513" s="97">
        <f>+'Прил 3(сформированное)'!D2959</f>
        <v>0</v>
      </c>
      <c r="J513" s="97">
        <f>+'Прил 3(сформированное)'!E2959</f>
        <v>0</v>
      </c>
      <c r="K513" s="97">
        <f>+'Прил 3(сформированное)'!F2959</f>
        <v>0</v>
      </c>
      <c r="L513" s="97">
        <f>+'Прил 3(сформированное)'!G2959</f>
        <v>0</v>
      </c>
    </row>
    <row r="514" spans="1:12" ht="15.75" customHeight="1" hidden="1">
      <c r="A514" s="98"/>
      <c r="B514" s="30" t="s">
        <v>473</v>
      </c>
      <c r="C514" s="41"/>
      <c r="D514" s="54"/>
      <c r="E514" s="76"/>
      <c r="F514" s="76"/>
      <c r="G514" s="77"/>
      <c r="H514" s="75">
        <f t="shared" si="62"/>
        <v>0</v>
      </c>
      <c r="I514" s="97">
        <f>+'Прил 3(сформированное)'!D2960</f>
        <v>0</v>
      </c>
      <c r="J514" s="97">
        <f>+'Прил 3(сформированное)'!E2960</f>
        <v>0</v>
      </c>
      <c r="K514" s="97">
        <f>+'Прил 3(сформированное)'!F2960</f>
        <v>0</v>
      </c>
      <c r="L514" s="97">
        <f>+'Прил 3(сформированное)'!G2960</f>
        <v>0</v>
      </c>
    </row>
    <row r="515" spans="1:12" ht="15.75" customHeight="1" hidden="1">
      <c r="A515" s="98"/>
      <c r="B515" s="30" t="s">
        <v>474</v>
      </c>
      <c r="C515" s="41"/>
      <c r="D515" s="54"/>
      <c r="E515" s="76"/>
      <c r="F515" s="76"/>
      <c r="G515" s="77"/>
      <c r="H515" s="75">
        <f t="shared" si="62"/>
        <v>0</v>
      </c>
      <c r="I515" s="97">
        <f>+'Прил 3(сформированное)'!D2961</f>
        <v>0</v>
      </c>
      <c r="J515" s="97">
        <f>+'Прил 3(сформированное)'!E2961</f>
        <v>0</v>
      </c>
      <c r="K515" s="97">
        <f>+'Прил 3(сформированное)'!F2961</f>
        <v>0</v>
      </c>
      <c r="L515" s="97">
        <f>+'Прил 3(сформированное)'!G2961</f>
        <v>0</v>
      </c>
    </row>
    <row r="516" spans="1:12" ht="15.75" customHeight="1" hidden="1">
      <c r="A516" s="99"/>
      <c r="B516" s="30" t="s">
        <v>475</v>
      </c>
      <c r="C516" s="41"/>
      <c r="D516" s="54"/>
      <c r="E516" s="76"/>
      <c r="F516" s="76"/>
      <c r="G516" s="77"/>
      <c r="H516" s="75">
        <f t="shared" si="62"/>
        <v>0</v>
      </c>
      <c r="I516" s="97">
        <f>+'Прил 3(сформированное)'!D2962</f>
        <v>0</v>
      </c>
      <c r="J516" s="97">
        <f>+'Прил 3(сформированное)'!E2962</f>
        <v>0</v>
      </c>
      <c r="K516" s="97">
        <f>+'Прил 3(сформированное)'!F2962</f>
        <v>0</v>
      </c>
      <c r="L516" s="97">
        <f>+'Прил 3(сформированное)'!G2962</f>
        <v>0</v>
      </c>
    </row>
    <row r="517" spans="1:12" ht="33" customHeight="1">
      <c r="A517" s="100" t="str">
        <f>+'Прил 3(сформированное)'!A2968</f>
        <v>4.23</v>
      </c>
      <c r="B517" s="101" t="str">
        <f>+'Прил 3(сформированное)'!B2968</f>
        <v>Строительство уличного освещения</v>
      </c>
      <c r="C517" s="55" t="s">
        <v>515</v>
      </c>
      <c r="D517" s="102" t="e">
        <f>+#REF!</f>
        <v>#REF!</v>
      </c>
      <c r="E517" s="70">
        <v>4505</v>
      </c>
      <c r="F517" s="70"/>
      <c r="G517" s="74"/>
      <c r="H517" s="75">
        <f t="shared" si="62"/>
        <v>17596.7</v>
      </c>
      <c r="I517" s="75">
        <f>SUM(I518:I526)</f>
        <v>17205.2</v>
      </c>
      <c r="J517" s="75">
        <f>SUM(J518:J526)</f>
        <v>0</v>
      </c>
      <c r="K517" s="75">
        <f>SUM(K518:K526)</f>
        <v>391.5</v>
      </c>
      <c r="L517" s="75">
        <f>SUM(L518:L526)</f>
        <v>0</v>
      </c>
    </row>
    <row r="518" spans="1:12" ht="15.75" customHeight="1">
      <c r="A518" s="98"/>
      <c r="B518" s="30" t="s">
        <v>467</v>
      </c>
      <c r="C518" s="54"/>
      <c r="D518" s="54"/>
      <c r="E518" s="76"/>
      <c r="F518" s="76">
        <v>4505</v>
      </c>
      <c r="G518" s="74">
        <v>17596.7</v>
      </c>
      <c r="H518" s="75">
        <f t="shared" si="62"/>
        <v>10428</v>
      </c>
      <c r="I518" s="97">
        <f>+'Прил 3(сформированное)'!D2969</f>
        <v>10428</v>
      </c>
      <c r="J518" s="97">
        <f>+'Прил 3(сформированное)'!E2969</f>
        <v>0</v>
      </c>
      <c r="K518" s="97">
        <f>+'Прил 3(сформированное)'!F2969</f>
        <v>0</v>
      </c>
      <c r="L518" s="97">
        <f>+'Прил 3(сформированное)'!G2969</f>
        <v>0</v>
      </c>
    </row>
    <row r="519" spans="1:12" ht="15.75" customHeight="1">
      <c r="A519" s="98"/>
      <c r="B519" s="30" t="s">
        <v>468</v>
      </c>
      <c r="C519" s="54"/>
      <c r="D519" s="54"/>
      <c r="E519" s="76"/>
      <c r="F519" s="76"/>
      <c r="G519" s="77">
        <f>G518-H518</f>
        <v>7168.700000000001</v>
      </c>
      <c r="H519" s="75">
        <f t="shared" si="62"/>
        <v>7168.7</v>
      </c>
      <c r="I519" s="97">
        <f>+'Прил 3(сформированное)'!D2970</f>
        <v>6777.2</v>
      </c>
      <c r="J519" s="97">
        <f>+'Прил 3(сформированное)'!E2970</f>
        <v>0</v>
      </c>
      <c r="K519" s="97">
        <f>+'Прил 3(сформированное)'!F2970</f>
        <v>391.5</v>
      </c>
      <c r="L519" s="97">
        <f>+'Прил 3(сформированное)'!G2970</f>
        <v>0</v>
      </c>
    </row>
    <row r="520" spans="1:12" ht="15.75" customHeight="1">
      <c r="A520" s="98"/>
      <c r="B520" s="30" t="s">
        <v>469</v>
      </c>
      <c r="C520" s="54"/>
      <c r="D520" s="54"/>
      <c r="E520" s="76"/>
      <c r="F520" s="76"/>
      <c r="G520" s="77">
        <f aca="true" t="shared" si="64" ref="G520:G526">G519-H519</f>
        <v>0</v>
      </c>
      <c r="H520" s="75">
        <f t="shared" si="62"/>
        <v>0</v>
      </c>
      <c r="I520" s="97">
        <f>+'Прил 3(сформированное)'!D2971</f>
        <v>0</v>
      </c>
      <c r="J520" s="97">
        <f>+'Прил 3(сформированное)'!E2971</f>
        <v>0</v>
      </c>
      <c r="K520" s="97">
        <f>+'Прил 3(сформированное)'!F2971</f>
        <v>0</v>
      </c>
      <c r="L520" s="97">
        <f>+'Прил 3(сформированное)'!G2971</f>
        <v>0</v>
      </c>
    </row>
    <row r="521" spans="1:12" ht="15.75" customHeight="1">
      <c r="A521" s="98"/>
      <c r="B521" s="30" t="s">
        <v>470</v>
      </c>
      <c r="C521" s="54"/>
      <c r="D521" s="54"/>
      <c r="E521" s="76"/>
      <c r="F521" s="76"/>
      <c r="G521" s="77">
        <f t="shared" si="64"/>
        <v>0</v>
      </c>
      <c r="H521" s="75">
        <f t="shared" si="62"/>
        <v>0</v>
      </c>
      <c r="I521" s="97">
        <f>+'Прил 3(сформированное)'!D2972</f>
        <v>0</v>
      </c>
      <c r="J521" s="97">
        <f>+'Прил 3(сформированное)'!E2972</f>
        <v>0</v>
      </c>
      <c r="K521" s="97">
        <f>+'Прил 3(сформированное)'!F2972</f>
        <v>0</v>
      </c>
      <c r="L521" s="97">
        <f>+'Прил 3(сформированное)'!G2972</f>
        <v>0</v>
      </c>
    </row>
    <row r="522" spans="1:12" ht="15.75" customHeight="1">
      <c r="A522" s="98"/>
      <c r="B522" s="30" t="s">
        <v>471</v>
      </c>
      <c r="C522" s="54"/>
      <c r="D522" s="54"/>
      <c r="E522" s="76"/>
      <c r="F522" s="76"/>
      <c r="G522" s="77">
        <f t="shared" si="64"/>
        <v>0</v>
      </c>
      <c r="H522" s="75">
        <f t="shared" si="62"/>
        <v>0</v>
      </c>
      <c r="I522" s="97">
        <f>+'Прил 3(сформированное)'!D2973</f>
        <v>0</v>
      </c>
      <c r="J522" s="97">
        <f>+'Прил 3(сформированное)'!E2973</f>
        <v>0</v>
      </c>
      <c r="K522" s="97">
        <f>+'Прил 3(сформированное)'!F2973</f>
        <v>0</v>
      </c>
      <c r="L522" s="97">
        <f>+'Прил 3(сформированное)'!G2973</f>
        <v>0</v>
      </c>
    </row>
    <row r="523" spans="1:12" ht="15.75" customHeight="1">
      <c r="A523" s="98"/>
      <c r="B523" s="30" t="s">
        <v>472</v>
      </c>
      <c r="C523" s="54"/>
      <c r="D523" s="54"/>
      <c r="E523" s="76"/>
      <c r="F523" s="76"/>
      <c r="G523" s="77">
        <f t="shared" si="64"/>
        <v>0</v>
      </c>
      <c r="H523" s="75">
        <f t="shared" si="62"/>
        <v>0</v>
      </c>
      <c r="I523" s="97">
        <f>+'Прил 3(сформированное)'!D2974</f>
        <v>0</v>
      </c>
      <c r="J523" s="97">
        <f>+'Прил 3(сформированное)'!E2974</f>
        <v>0</v>
      </c>
      <c r="K523" s="97">
        <f>+'Прил 3(сформированное)'!F2974</f>
        <v>0</v>
      </c>
      <c r="L523" s="97">
        <f>+'Прил 3(сформированное)'!G2974</f>
        <v>0</v>
      </c>
    </row>
    <row r="524" spans="1:12" ht="15.75" customHeight="1">
      <c r="A524" s="98"/>
      <c r="B524" s="30" t="s">
        <v>473</v>
      </c>
      <c r="C524" s="41"/>
      <c r="D524" s="54"/>
      <c r="E524" s="76"/>
      <c r="F524" s="76"/>
      <c r="G524" s="77">
        <f t="shared" si="64"/>
        <v>0</v>
      </c>
      <c r="H524" s="75">
        <f t="shared" si="62"/>
        <v>0</v>
      </c>
      <c r="I524" s="97">
        <f>+'Прил 3(сформированное)'!D2975</f>
        <v>0</v>
      </c>
      <c r="J524" s="97">
        <f>+'Прил 3(сформированное)'!E2975</f>
        <v>0</v>
      </c>
      <c r="K524" s="97">
        <f>+'Прил 3(сформированное)'!F2975</f>
        <v>0</v>
      </c>
      <c r="L524" s="97">
        <f>+'Прил 3(сформированное)'!G2975</f>
        <v>0</v>
      </c>
    </row>
    <row r="525" spans="1:12" ht="15.75" customHeight="1">
      <c r="A525" s="98"/>
      <c r="B525" s="30" t="s">
        <v>474</v>
      </c>
      <c r="C525" s="41"/>
      <c r="D525" s="54"/>
      <c r="E525" s="76"/>
      <c r="F525" s="76"/>
      <c r="G525" s="77">
        <f t="shared" si="64"/>
        <v>0</v>
      </c>
      <c r="H525" s="75">
        <f t="shared" si="62"/>
        <v>0</v>
      </c>
      <c r="I525" s="97">
        <f>+'Прил 3(сформированное)'!D2976</f>
        <v>0</v>
      </c>
      <c r="J525" s="97">
        <f>+'Прил 3(сформированное)'!E2976</f>
        <v>0</v>
      </c>
      <c r="K525" s="97">
        <f>+'Прил 3(сформированное)'!F2976</f>
        <v>0</v>
      </c>
      <c r="L525" s="97">
        <f>+'Прил 3(сформированное)'!G2976</f>
        <v>0</v>
      </c>
    </row>
    <row r="526" spans="1:12" ht="15.75" customHeight="1" thickBot="1">
      <c r="A526" s="99"/>
      <c r="B526" s="30" t="s">
        <v>475</v>
      </c>
      <c r="C526" s="41"/>
      <c r="D526" s="54"/>
      <c r="E526" s="76"/>
      <c r="F526" s="76"/>
      <c r="G526" s="77">
        <f t="shared" si="64"/>
        <v>0</v>
      </c>
      <c r="H526" s="75">
        <f t="shared" si="62"/>
        <v>0</v>
      </c>
      <c r="I526" s="97">
        <f>+'Прил 3(сформированное)'!D2977</f>
        <v>0</v>
      </c>
      <c r="J526" s="97">
        <f>+'Прил 3(сформированное)'!E2977</f>
        <v>0</v>
      </c>
      <c r="K526" s="97">
        <f>+'Прил 3(сформированное)'!F2977</f>
        <v>0</v>
      </c>
      <c r="L526" s="97">
        <f>+'Прил 3(сформированное)'!G2977</f>
        <v>0</v>
      </c>
    </row>
    <row r="527" spans="1:13" ht="30.75" customHeight="1" thickBot="1">
      <c r="A527" s="100" t="str">
        <f>+'Прил 3(сформированное)'!A2983</f>
        <v>4.24</v>
      </c>
      <c r="B527" s="101" t="str">
        <f>+'Прил 3(сформированное)'!B2983</f>
        <v>Утратил силу (решение от 24.04.2014 № 52-299р)</v>
      </c>
      <c r="C527" s="55" t="s">
        <v>516</v>
      </c>
      <c r="D527" s="102" t="e">
        <f>+#REF!</f>
        <v>#REF!</v>
      </c>
      <c r="E527" s="70">
        <v>11250</v>
      </c>
      <c r="F527" s="70"/>
      <c r="G527" s="74"/>
      <c r="H527" s="75">
        <f t="shared" si="62"/>
        <v>0</v>
      </c>
      <c r="I527" s="75">
        <f>SUM(I528:I536)</f>
        <v>0</v>
      </c>
      <c r="J527" s="75">
        <f>SUM(J528:J536)</f>
        <v>0</v>
      </c>
      <c r="K527" s="75">
        <f>SUM(K528:K536)</f>
        <v>0</v>
      </c>
      <c r="L527" s="75">
        <f>SUM(L528:L536)</f>
        <v>0</v>
      </c>
      <c r="M527" s="125" t="s">
        <v>527</v>
      </c>
    </row>
    <row r="528" spans="1:12" ht="15.75" customHeight="1">
      <c r="A528" s="98"/>
      <c r="B528" s="30" t="s">
        <v>467</v>
      </c>
      <c r="C528" s="54"/>
      <c r="D528" s="54"/>
      <c r="E528" s="76"/>
      <c r="F528" s="76">
        <v>11250</v>
      </c>
      <c r="G528" s="108">
        <v>47375</v>
      </c>
      <c r="H528" s="75">
        <f t="shared" si="62"/>
        <v>0</v>
      </c>
      <c r="I528" s="97">
        <f>+'Прил 3(сформированное)'!D2984</f>
        <v>0</v>
      </c>
      <c r="J528" s="97">
        <f>+'Прил 3(сформированное)'!E2984</f>
        <v>0</v>
      </c>
      <c r="K528" s="97">
        <f>+'Прил 3(сформированное)'!F2984</f>
        <v>0</v>
      </c>
      <c r="L528" s="97">
        <f>+'Прил 3(сформированное)'!G2984</f>
        <v>0</v>
      </c>
    </row>
    <row r="529" spans="1:12" ht="15.75" customHeight="1">
      <c r="A529" s="98"/>
      <c r="B529" s="30" t="s">
        <v>468</v>
      </c>
      <c r="C529" s="54"/>
      <c r="D529" s="54"/>
      <c r="E529" s="76"/>
      <c r="F529" s="76"/>
      <c r="G529" s="77">
        <f aca="true" t="shared" si="65" ref="G529:G534">G528-H528</f>
        <v>47375</v>
      </c>
      <c r="H529" s="75">
        <f t="shared" si="62"/>
        <v>0</v>
      </c>
      <c r="I529" s="97">
        <f>+'Прил 3(сформированное)'!D2985</f>
        <v>0</v>
      </c>
      <c r="J529" s="97">
        <f>+'Прил 3(сформированное)'!E2985</f>
        <v>0</v>
      </c>
      <c r="K529" s="97">
        <f>+'Прил 3(сформированное)'!F2985</f>
        <v>0</v>
      </c>
      <c r="L529" s="97">
        <f>+'Прил 3(сформированное)'!G2985</f>
        <v>0</v>
      </c>
    </row>
    <row r="530" spans="1:12" ht="15.75" customHeight="1">
      <c r="A530" s="98"/>
      <c r="B530" s="30" t="s">
        <v>469</v>
      </c>
      <c r="C530" s="54"/>
      <c r="D530" s="54"/>
      <c r="E530" s="76"/>
      <c r="F530" s="76"/>
      <c r="G530" s="77">
        <f t="shared" si="65"/>
        <v>47375</v>
      </c>
      <c r="H530" s="75">
        <f t="shared" si="62"/>
        <v>0</v>
      </c>
      <c r="I530" s="97">
        <f>+'Прил 3(сформированное)'!D2986</f>
        <v>0</v>
      </c>
      <c r="J530" s="97">
        <f>+'Прил 3(сформированное)'!E2986</f>
        <v>0</v>
      </c>
      <c r="K530" s="97">
        <f>+'Прил 3(сформированное)'!F2986</f>
        <v>0</v>
      </c>
      <c r="L530" s="97">
        <f>+'Прил 3(сформированное)'!G2986</f>
        <v>0</v>
      </c>
    </row>
    <row r="531" spans="1:12" ht="15.75" customHeight="1">
      <c r="A531" s="98"/>
      <c r="B531" s="30" t="s">
        <v>470</v>
      </c>
      <c r="C531" s="54"/>
      <c r="D531" s="54"/>
      <c r="E531" s="76"/>
      <c r="F531" s="76"/>
      <c r="G531" s="77">
        <f t="shared" si="65"/>
        <v>47375</v>
      </c>
      <c r="H531" s="75">
        <f t="shared" si="62"/>
        <v>0</v>
      </c>
      <c r="I531" s="97">
        <f>+'Прил 3(сформированное)'!D2987</f>
        <v>0</v>
      </c>
      <c r="J531" s="97">
        <f>+'Прил 3(сформированное)'!E2987</f>
        <v>0</v>
      </c>
      <c r="K531" s="97">
        <f>+'Прил 3(сформированное)'!F2987</f>
        <v>0</v>
      </c>
      <c r="L531" s="97">
        <f>+'Прил 3(сформированное)'!G2987</f>
        <v>0</v>
      </c>
    </row>
    <row r="532" spans="1:12" ht="15.75" customHeight="1">
      <c r="A532" s="98"/>
      <c r="B532" s="30" t="s">
        <v>471</v>
      </c>
      <c r="C532" s="54"/>
      <c r="D532" s="54"/>
      <c r="E532" s="76"/>
      <c r="F532" s="76"/>
      <c r="G532" s="77">
        <f t="shared" si="65"/>
        <v>47375</v>
      </c>
      <c r="H532" s="75">
        <f t="shared" si="62"/>
        <v>0</v>
      </c>
      <c r="I532" s="97">
        <f>+'Прил 3(сформированное)'!D2988</f>
        <v>0</v>
      </c>
      <c r="J532" s="97">
        <f>+'Прил 3(сформированное)'!E2988</f>
        <v>0</v>
      </c>
      <c r="K532" s="97">
        <f>+'Прил 3(сформированное)'!F2988</f>
        <v>0</v>
      </c>
      <c r="L532" s="97">
        <f>+'Прил 3(сформированное)'!G2988</f>
        <v>0</v>
      </c>
    </row>
    <row r="533" spans="1:12" ht="15.75" customHeight="1">
      <c r="A533" s="98"/>
      <c r="B533" s="30" t="s">
        <v>472</v>
      </c>
      <c r="C533" s="54"/>
      <c r="D533" s="54"/>
      <c r="E533" s="76"/>
      <c r="F533" s="76"/>
      <c r="G533" s="77">
        <f t="shared" si="65"/>
        <v>47375</v>
      </c>
      <c r="H533" s="75">
        <f t="shared" si="62"/>
        <v>0</v>
      </c>
      <c r="I533" s="97">
        <f>+'Прил 3(сформированное)'!D2989</f>
        <v>0</v>
      </c>
      <c r="J533" s="97">
        <f>+'Прил 3(сформированное)'!E2989</f>
        <v>0</v>
      </c>
      <c r="K533" s="97">
        <f>+'Прил 3(сформированное)'!F2989</f>
        <v>0</v>
      </c>
      <c r="L533" s="97">
        <f>+'Прил 3(сформированное)'!G2989</f>
        <v>0</v>
      </c>
    </row>
    <row r="534" spans="1:12" ht="15.75" customHeight="1">
      <c r="A534" s="98"/>
      <c r="B534" s="30" t="s">
        <v>473</v>
      </c>
      <c r="C534" s="41"/>
      <c r="D534" s="54"/>
      <c r="E534" s="76"/>
      <c r="F534" s="76"/>
      <c r="G534" s="77">
        <f t="shared" si="65"/>
        <v>47375</v>
      </c>
      <c r="H534" s="75">
        <f t="shared" si="62"/>
        <v>0</v>
      </c>
      <c r="I534" s="97">
        <f>+'Прил 3(сформированное)'!D2990</f>
        <v>0</v>
      </c>
      <c r="J534" s="97">
        <f>+'Прил 3(сформированное)'!E2990</f>
        <v>0</v>
      </c>
      <c r="K534" s="97">
        <f>+'Прил 3(сформированное)'!F2990</f>
        <v>0</v>
      </c>
      <c r="L534" s="97">
        <f>+'Прил 3(сформированное)'!G2990</f>
        <v>0</v>
      </c>
    </row>
    <row r="535" spans="1:12" ht="15.75" customHeight="1">
      <c r="A535" s="98"/>
      <c r="B535" s="30" t="s">
        <v>474</v>
      </c>
      <c r="C535" s="41"/>
      <c r="D535" s="54"/>
      <c r="E535" s="76"/>
      <c r="F535" s="76"/>
      <c r="G535" s="77">
        <f>G534-H534</f>
        <v>47375</v>
      </c>
      <c r="H535" s="75">
        <f t="shared" si="62"/>
        <v>0</v>
      </c>
      <c r="I535" s="97">
        <f>+'Прил 3(сформированное)'!D2991</f>
        <v>0</v>
      </c>
      <c r="J535" s="97">
        <f>+'Прил 3(сформированное)'!E2991</f>
        <v>0</v>
      </c>
      <c r="K535" s="97">
        <f>+'Прил 3(сформированное)'!F2991</f>
        <v>0</v>
      </c>
      <c r="L535" s="97">
        <f>+'Прил 3(сформированное)'!G2991</f>
        <v>0</v>
      </c>
    </row>
    <row r="536" spans="1:12" ht="15.75" customHeight="1">
      <c r="A536" s="99"/>
      <c r="B536" s="30" t="s">
        <v>475</v>
      </c>
      <c r="C536" s="41"/>
      <c r="D536" s="54"/>
      <c r="E536" s="76"/>
      <c r="F536" s="76"/>
      <c r="G536" s="77">
        <f>G535-H535</f>
        <v>47375</v>
      </c>
      <c r="H536" s="75">
        <f t="shared" si="62"/>
        <v>0</v>
      </c>
      <c r="I536" s="97">
        <f>+'Прил 3(сформированное)'!D2992</f>
        <v>0</v>
      </c>
      <c r="J536" s="97">
        <f>+'Прил 3(сформированное)'!E2992</f>
        <v>0</v>
      </c>
      <c r="K536" s="97">
        <f>+'Прил 3(сформированное)'!F2992</f>
        <v>0</v>
      </c>
      <c r="L536" s="97">
        <f>+'Прил 3(сформированное)'!G2992</f>
        <v>0</v>
      </c>
    </row>
    <row r="537" spans="1:12" ht="33" customHeight="1">
      <c r="A537" s="100" t="str">
        <f>+'Прил 3(сформированное)'!A2998</f>
        <v>4.25</v>
      </c>
      <c r="B537" s="101" t="str">
        <f>+'Прил 3(сформированное)'!B2998</f>
        <v>Реконструкция систем электроснабжения в квартале 9-12 </v>
      </c>
      <c r="C537" s="55" t="s">
        <v>517</v>
      </c>
      <c r="D537" s="69" t="s">
        <v>518</v>
      </c>
      <c r="E537" s="70">
        <v>17357</v>
      </c>
      <c r="F537" s="70"/>
      <c r="G537" s="74"/>
      <c r="H537" s="75">
        <f t="shared" si="62"/>
        <v>57186.1</v>
      </c>
      <c r="I537" s="75">
        <f>SUM(I538:I546)</f>
        <v>56740</v>
      </c>
      <c r="J537" s="75">
        <f>SUM(J538:J546)</f>
        <v>0</v>
      </c>
      <c r="K537" s="75">
        <f>SUM(K538:K546)</f>
        <v>446.1</v>
      </c>
      <c r="L537" s="75">
        <f>SUM(L538:L546)</f>
        <v>0</v>
      </c>
    </row>
    <row r="538" spans="1:12" ht="15.75" customHeight="1">
      <c r="A538" s="98"/>
      <c r="B538" s="30" t="s">
        <v>467</v>
      </c>
      <c r="C538" s="54"/>
      <c r="D538" s="54"/>
      <c r="E538" s="76"/>
      <c r="F538" s="76">
        <v>14392.6</v>
      </c>
      <c r="G538" s="74">
        <v>57186.1</v>
      </c>
      <c r="H538" s="75">
        <f t="shared" si="62"/>
        <v>31024.1</v>
      </c>
      <c r="I538" s="97">
        <f>+'Прил 3(сформированное)'!D2999</f>
        <v>31000</v>
      </c>
      <c r="J538" s="97">
        <f>+'Прил 3(сформированное)'!E2999</f>
        <v>0</v>
      </c>
      <c r="K538" s="97">
        <f>+'Прил 3(сформированное)'!F2999</f>
        <v>24.1</v>
      </c>
      <c r="L538" s="97">
        <f>+'Прил 3(сформированное)'!G2999</f>
        <v>0</v>
      </c>
    </row>
    <row r="539" spans="1:12" ht="15.75" customHeight="1">
      <c r="A539" s="98"/>
      <c r="B539" s="30" t="s">
        <v>468</v>
      </c>
      <c r="C539" s="54"/>
      <c r="D539" s="54"/>
      <c r="E539" s="76"/>
      <c r="F539" s="76"/>
      <c r="G539" s="77">
        <f>G538-H538</f>
        <v>26162</v>
      </c>
      <c r="H539" s="75">
        <f t="shared" si="62"/>
        <v>26162</v>
      </c>
      <c r="I539" s="97">
        <f>+'Прил 3(сформированное)'!D3000</f>
        <v>25740</v>
      </c>
      <c r="J539" s="97">
        <f>+'Прил 3(сформированное)'!E3000</f>
        <v>0</v>
      </c>
      <c r="K539" s="97">
        <f>+'Прил 3(сформированное)'!F3000</f>
        <v>422</v>
      </c>
      <c r="L539" s="97">
        <f>+'Прил 3(сформированное)'!G3000</f>
        <v>0</v>
      </c>
    </row>
    <row r="540" spans="1:12" ht="15.75" customHeight="1">
      <c r="A540" s="98"/>
      <c r="B540" s="30" t="s">
        <v>469</v>
      </c>
      <c r="C540" s="54"/>
      <c r="D540" s="54"/>
      <c r="E540" s="76"/>
      <c r="F540" s="76"/>
      <c r="G540" s="77">
        <f aca="true" t="shared" si="66" ref="G540:G546">G539-H539</f>
        <v>0</v>
      </c>
      <c r="H540" s="75">
        <f t="shared" si="62"/>
        <v>0</v>
      </c>
      <c r="I540" s="97">
        <f>+'Прил 3(сформированное)'!D3001</f>
        <v>0</v>
      </c>
      <c r="J540" s="97">
        <f>+'Прил 3(сформированное)'!E3001</f>
        <v>0</v>
      </c>
      <c r="K540" s="97">
        <f>+'Прил 3(сформированное)'!F3001</f>
        <v>0</v>
      </c>
      <c r="L540" s="97">
        <f>+'Прил 3(сформированное)'!G3001</f>
        <v>0</v>
      </c>
    </row>
    <row r="541" spans="1:12" ht="15.75" customHeight="1">
      <c r="A541" s="98"/>
      <c r="B541" s="30" t="s">
        <v>470</v>
      </c>
      <c r="C541" s="54"/>
      <c r="D541" s="54"/>
      <c r="E541" s="76"/>
      <c r="F541" s="76"/>
      <c r="G541" s="77">
        <f t="shared" si="66"/>
        <v>0</v>
      </c>
      <c r="H541" s="75">
        <f t="shared" si="62"/>
        <v>0</v>
      </c>
      <c r="I541" s="97">
        <f>+'Прил 3(сформированное)'!D3002</f>
        <v>0</v>
      </c>
      <c r="J541" s="97">
        <f>+'Прил 3(сформированное)'!E3002</f>
        <v>0</v>
      </c>
      <c r="K541" s="97">
        <f>+'Прил 3(сформированное)'!F3002</f>
        <v>0</v>
      </c>
      <c r="L541" s="97">
        <f>+'Прил 3(сформированное)'!G3002</f>
        <v>0</v>
      </c>
    </row>
    <row r="542" spans="1:12" ht="15.75" customHeight="1">
      <c r="A542" s="98"/>
      <c r="B542" s="30" t="s">
        <v>471</v>
      </c>
      <c r="C542" s="54"/>
      <c r="D542" s="54"/>
      <c r="E542" s="76"/>
      <c r="F542" s="76"/>
      <c r="G542" s="77">
        <f t="shared" si="66"/>
        <v>0</v>
      </c>
      <c r="H542" s="75">
        <f t="shared" si="62"/>
        <v>0</v>
      </c>
      <c r="I542" s="97">
        <f>+'Прил 3(сформированное)'!D3003</f>
        <v>0</v>
      </c>
      <c r="J542" s="97">
        <f>+'Прил 3(сформированное)'!E3003</f>
        <v>0</v>
      </c>
      <c r="K542" s="97">
        <f>+'Прил 3(сформированное)'!F3003</f>
        <v>0</v>
      </c>
      <c r="L542" s="97">
        <f>+'Прил 3(сформированное)'!G3003</f>
        <v>0</v>
      </c>
    </row>
    <row r="543" spans="1:12" ht="15.75" customHeight="1">
      <c r="A543" s="98"/>
      <c r="B543" s="30" t="s">
        <v>472</v>
      </c>
      <c r="C543" s="54"/>
      <c r="D543" s="54"/>
      <c r="E543" s="76"/>
      <c r="F543" s="76"/>
      <c r="G543" s="77">
        <f t="shared" si="66"/>
        <v>0</v>
      </c>
      <c r="H543" s="75">
        <f t="shared" si="62"/>
        <v>0</v>
      </c>
      <c r="I543" s="97">
        <f>+'Прил 3(сформированное)'!D3004</f>
        <v>0</v>
      </c>
      <c r="J543" s="97">
        <f>+'Прил 3(сформированное)'!E3004</f>
        <v>0</v>
      </c>
      <c r="K543" s="97">
        <f>+'Прил 3(сформированное)'!F3004</f>
        <v>0</v>
      </c>
      <c r="L543" s="97">
        <f>+'Прил 3(сформированное)'!G3004</f>
        <v>0</v>
      </c>
    </row>
    <row r="544" spans="1:12" ht="15.75" customHeight="1">
      <c r="A544" s="98"/>
      <c r="B544" s="30" t="s">
        <v>473</v>
      </c>
      <c r="C544" s="41"/>
      <c r="D544" s="54"/>
      <c r="E544" s="76"/>
      <c r="F544" s="76"/>
      <c r="G544" s="77">
        <f t="shared" si="66"/>
        <v>0</v>
      </c>
      <c r="H544" s="75">
        <f t="shared" si="62"/>
        <v>0</v>
      </c>
      <c r="I544" s="97">
        <f>+'Прил 3(сформированное)'!D3005</f>
        <v>0</v>
      </c>
      <c r="J544" s="97">
        <f>+'Прил 3(сформированное)'!E3005</f>
        <v>0</v>
      </c>
      <c r="K544" s="97">
        <f>+'Прил 3(сформированное)'!F3005</f>
        <v>0</v>
      </c>
      <c r="L544" s="97">
        <f>+'Прил 3(сформированное)'!G3005</f>
        <v>0</v>
      </c>
    </row>
    <row r="545" spans="1:12" ht="15.75" customHeight="1">
      <c r="A545" s="98"/>
      <c r="B545" s="30" t="s">
        <v>474</v>
      </c>
      <c r="C545" s="41"/>
      <c r="D545" s="54"/>
      <c r="E545" s="76"/>
      <c r="F545" s="76"/>
      <c r="G545" s="77">
        <f t="shared" si="66"/>
        <v>0</v>
      </c>
      <c r="H545" s="75">
        <f t="shared" si="62"/>
        <v>0</v>
      </c>
      <c r="I545" s="97">
        <f>+'Прил 3(сформированное)'!D3006</f>
        <v>0</v>
      </c>
      <c r="J545" s="97">
        <f>+'Прил 3(сформированное)'!E3006</f>
        <v>0</v>
      </c>
      <c r="K545" s="97">
        <f>+'Прил 3(сформированное)'!F3006</f>
        <v>0</v>
      </c>
      <c r="L545" s="97">
        <f>+'Прил 3(сформированное)'!G3006</f>
        <v>0</v>
      </c>
    </row>
    <row r="546" spans="1:12" ht="15.75" customHeight="1">
      <c r="A546" s="99"/>
      <c r="B546" s="30" t="s">
        <v>475</v>
      </c>
      <c r="C546" s="41"/>
      <c r="D546" s="54"/>
      <c r="E546" s="76"/>
      <c r="F546" s="76"/>
      <c r="G546" s="77">
        <f t="shared" si="66"/>
        <v>0</v>
      </c>
      <c r="H546" s="75">
        <f t="shared" si="62"/>
        <v>0</v>
      </c>
      <c r="I546" s="97">
        <f>+'Прил 3(сформированное)'!D3007</f>
        <v>0</v>
      </c>
      <c r="J546" s="97">
        <f>+'Прил 3(сформированное)'!E3007</f>
        <v>0</v>
      </c>
      <c r="K546" s="97">
        <f>+'Прил 3(сформированное)'!F3007</f>
        <v>0</v>
      </c>
      <c r="L546" s="97">
        <f>+'Прил 3(сформированное)'!G3007</f>
        <v>0</v>
      </c>
    </row>
    <row r="547" spans="1:12" ht="18.75" customHeight="1">
      <c r="A547" s="26"/>
      <c r="B547" s="213" t="s">
        <v>335</v>
      </c>
      <c r="C547" s="213"/>
      <c r="D547" s="213"/>
      <c r="E547" s="213"/>
      <c r="F547" s="213"/>
      <c r="G547" s="213"/>
      <c r="H547" s="213"/>
      <c r="I547" s="213"/>
      <c r="J547" s="213"/>
      <c r="K547" s="213"/>
      <c r="L547" s="213"/>
    </row>
    <row r="548" spans="1:12" ht="34.5" customHeight="1">
      <c r="A548" s="100">
        <f>+'Прил 3(сформированное)'!A3195</f>
        <v>0</v>
      </c>
      <c r="B548" s="101" t="str">
        <f>+'Прил 3(сформированное)'!B3195</f>
        <v>2007 год</v>
      </c>
      <c r="C548" s="55" t="s">
        <v>519</v>
      </c>
      <c r="D548" s="102" t="e">
        <f>+#REF!</f>
        <v>#REF!</v>
      </c>
      <c r="E548" s="70">
        <v>622.7</v>
      </c>
      <c r="F548" s="70"/>
      <c r="G548" s="74"/>
      <c r="H548" s="75">
        <f aca="true" t="shared" si="67" ref="H548:H567">I548+J548+K548+L548</f>
        <v>0</v>
      </c>
      <c r="I548" s="75">
        <f>SUM(I549:I557)</f>
        <v>0</v>
      </c>
      <c r="J548" s="75">
        <f>SUM(J549:J557)</f>
        <v>0</v>
      </c>
      <c r="K548" s="75">
        <f>SUM(K549:K557)</f>
        <v>0</v>
      </c>
      <c r="L548" s="75">
        <f>SUM(L549:L557)</f>
        <v>0</v>
      </c>
    </row>
    <row r="549" spans="1:12" ht="15" customHeight="1">
      <c r="A549" s="98"/>
      <c r="B549" s="30" t="s">
        <v>467</v>
      </c>
      <c r="C549" s="54"/>
      <c r="D549" s="54"/>
      <c r="E549" s="76"/>
      <c r="F549" s="76">
        <v>622.7</v>
      </c>
      <c r="G549" s="74">
        <v>3313.7</v>
      </c>
      <c r="H549" s="75">
        <f t="shared" si="67"/>
        <v>0</v>
      </c>
      <c r="I549" s="97">
        <f>+'Прил 3(сформированное)'!D3196</f>
        <v>0</v>
      </c>
      <c r="J549" s="97">
        <f>+'Прил 3(сформированное)'!E3196</f>
        <v>0</v>
      </c>
      <c r="K549" s="97">
        <f>+'Прил 3(сформированное)'!F3196</f>
        <v>0</v>
      </c>
      <c r="L549" s="97">
        <f>+'Прил 3(сформированное)'!G3196</f>
        <v>0</v>
      </c>
    </row>
    <row r="550" spans="1:12" ht="15" customHeight="1">
      <c r="A550" s="98"/>
      <c r="B550" s="30" t="s">
        <v>468</v>
      </c>
      <c r="C550" s="54"/>
      <c r="D550" s="54"/>
      <c r="E550" s="76"/>
      <c r="F550" s="76"/>
      <c r="G550" s="77">
        <f>G549-H549</f>
        <v>3313.7</v>
      </c>
      <c r="H550" s="75">
        <f t="shared" si="67"/>
        <v>0</v>
      </c>
      <c r="I550" s="97">
        <f>+'Прил 3(сформированное)'!D3197</f>
        <v>0</v>
      </c>
      <c r="J550" s="97">
        <f>+'Прил 3(сформированное)'!E3197</f>
        <v>0</v>
      </c>
      <c r="K550" s="97">
        <f>+'Прил 3(сформированное)'!F3197</f>
        <v>0</v>
      </c>
      <c r="L550" s="97">
        <f>+'Прил 3(сформированное)'!G3197</f>
        <v>0</v>
      </c>
    </row>
    <row r="551" spans="1:12" ht="15" customHeight="1">
      <c r="A551" s="98"/>
      <c r="B551" s="30" t="s">
        <v>469</v>
      </c>
      <c r="C551" s="54"/>
      <c r="D551" s="54"/>
      <c r="E551" s="76"/>
      <c r="F551" s="76"/>
      <c r="G551" s="77">
        <f>G550-H550</f>
        <v>3313.7</v>
      </c>
      <c r="H551" s="75">
        <f t="shared" si="67"/>
        <v>0</v>
      </c>
      <c r="I551" s="97">
        <f>+'Прил 3(сформированное)'!D3198</f>
        <v>0</v>
      </c>
      <c r="J551" s="97">
        <f>+'Прил 3(сформированное)'!E3198</f>
        <v>0</v>
      </c>
      <c r="K551" s="97">
        <f>+'Прил 3(сформированное)'!F3198</f>
        <v>0</v>
      </c>
      <c r="L551" s="97">
        <f>+'Прил 3(сформированное)'!G3198</f>
        <v>0</v>
      </c>
    </row>
    <row r="552" spans="1:12" ht="15" customHeight="1">
      <c r="A552" s="98"/>
      <c r="B552" s="30" t="s">
        <v>470</v>
      </c>
      <c r="C552" s="54"/>
      <c r="D552" s="54"/>
      <c r="E552" s="76"/>
      <c r="F552" s="76"/>
      <c r="G552" s="77">
        <f aca="true" t="shared" si="68" ref="G552:G557">G551-H551</f>
        <v>3313.7</v>
      </c>
      <c r="H552" s="75">
        <f t="shared" si="67"/>
        <v>0</v>
      </c>
      <c r="I552" s="97">
        <f>+'Прил 3(сформированное)'!D3199</f>
        <v>0</v>
      </c>
      <c r="J552" s="97">
        <f>+'Прил 3(сформированное)'!E3199</f>
        <v>0</v>
      </c>
      <c r="K552" s="97">
        <f>+'Прил 3(сформированное)'!F3199</f>
        <v>0</v>
      </c>
      <c r="L552" s="97">
        <f>+'Прил 3(сформированное)'!G3199</f>
        <v>0</v>
      </c>
    </row>
    <row r="553" spans="1:12" ht="15" customHeight="1">
      <c r="A553" s="98"/>
      <c r="B553" s="30" t="s">
        <v>471</v>
      </c>
      <c r="C553" s="54"/>
      <c r="D553" s="54"/>
      <c r="E553" s="76"/>
      <c r="F553" s="76"/>
      <c r="G553" s="77">
        <f t="shared" si="68"/>
        <v>3313.7</v>
      </c>
      <c r="H553" s="75">
        <f t="shared" si="67"/>
        <v>0</v>
      </c>
      <c r="I553" s="97">
        <f>+'Прил 3(сформированное)'!D3200</f>
        <v>0</v>
      </c>
      <c r="J553" s="97">
        <f>+'Прил 3(сформированное)'!E3200</f>
        <v>0</v>
      </c>
      <c r="K553" s="97">
        <f>+'Прил 3(сформированное)'!F3200</f>
        <v>0</v>
      </c>
      <c r="L553" s="97">
        <f>+'Прил 3(сформированное)'!G3200</f>
        <v>0</v>
      </c>
    </row>
    <row r="554" spans="1:12" ht="15" customHeight="1">
      <c r="A554" s="98"/>
      <c r="B554" s="30" t="s">
        <v>472</v>
      </c>
      <c r="C554" s="54"/>
      <c r="D554" s="54"/>
      <c r="E554" s="76"/>
      <c r="F554" s="76"/>
      <c r="G554" s="77">
        <f t="shared" si="68"/>
        <v>3313.7</v>
      </c>
      <c r="H554" s="75">
        <f t="shared" si="67"/>
        <v>0</v>
      </c>
      <c r="I554" s="97">
        <f>+'Прил 3(сформированное)'!D3201</f>
        <v>0</v>
      </c>
      <c r="J554" s="97">
        <f>+'Прил 3(сформированное)'!E3201</f>
        <v>0</v>
      </c>
      <c r="K554" s="97">
        <f>+'Прил 3(сформированное)'!F3201</f>
        <v>0</v>
      </c>
      <c r="L554" s="97">
        <f>+'Прил 3(сформированное)'!G3201</f>
        <v>0</v>
      </c>
    </row>
    <row r="555" spans="1:12" ht="15" customHeight="1">
      <c r="A555" s="98"/>
      <c r="B555" s="30" t="s">
        <v>473</v>
      </c>
      <c r="C555" s="41"/>
      <c r="D555" s="54"/>
      <c r="E555" s="76"/>
      <c r="F555" s="76"/>
      <c r="G555" s="77">
        <f t="shared" si="68"/>
        <v>3313.7</v>
      </c>
      <c r="H555" s="75">
        <f t="shared" si="67"/>
        <v>0</v>
      </c>
      <c r="I555" s="97">
        <f>+'Прил 3(сформированное)'!D3202</f>
        <v>0</v>
      </c>
      <c r="J555" s="97">
        <f>+'Прил 3(сформированное)'!E3202</f>
        <v>0</v>
      </c>
      <c r="K555" s="97">
        <f>+'Прил 3(сформированное)'!F3202</f>
        <v>0</v>
      </c>
      <c r="L555" s="97">
        <f>+'Прил 3(сформированное)'!G3202</f>
        <v>0</v>
      </c>
    </row>
    <row r="556" spans="1:12" ht="15" customHeight="1">
      <c r="A556" s="98"/>
      <c r="B556" s="30" t="s">
        <v>474</v>
      </c>
      <c r="C556" s="41"/>
      <c r="D556" s="54"/>
      <c r="E556" s="76"/>
      <c r="F556" s="76"/>
      <c r="G556" s="77">
        <f t="shared" si="68"/>
        <v>3313.7</v>
      </c>
      <c r="H556" s="75">
        <f t="shared" si="67"/>
        <v>0</v>
      </c>
      <c r="I556" s="97">
        <f>+'Прил 3(сформированное)'!D3203</f>
        <v>0</v>
      </c>
      <c r="J556" s="97">
        <f>+'Прил 3(сформированное)'!E3203</f>
        <v>0</v>
      </c>
      <c r="K556" s="97">
        <f>+'Прил 3(сформированное)'!F3203</f>
        <v>0</v>
      </c>
      <c r="L556" s="97">
        <f>+'Прил 3(сформированное)'!G3203</f>
        <v>0</v>
      </c>
    </row>
    <row r="557" spans="1:12" ht="15" customHeight="1">
      <c r="A557" s="99"/>
      <c r="B557" s="30" t="s">
        <v>475</v>
      </c>
      <c r="C557" s="41"/>
      <c r="D557" s="54"/>
      <c r="E557" s="76"/>
      <c r="F557" s="76"/>
      <c r="G557" s="77">
        <f t="shared" si="68"/>
        <v>3313.7</v>
      </c>
      <c r="H557" s="75">
        <f t="shared" si="67"/>
        <v>0</v>
      </c>
      <c r="I557" s="97">
        <f>+'Прил 3(сформированное)'!D3204</f>
        <v>0</v>
      </c>
      <c r="J557" s="97">
        <f>+'Прил 3(сформированное)'!E3204</f>
        <v>0</v>
      </c>
      <c r="K557" s="97">
        <f>+'Прил 3(сформированное)'!F3204</f>
        <v>0</v>
      </c>
      <c r="L557" s="97">
        <f>+'Прил 3(сформированное)'!G3204</f>
        <v>0</v>
      </c>
    </row>
    <row r="558" spans="1:12" ht="18" customHeight="1">
      <c r="A558" s="100" t="str">
        <f>+'Прил 3(сформированное)'!A3240</f>
        <v>4.33</v>
      </c>
      <c r="B558" s="101" t="str">
        <f>+'Прил 3(сформированное)'!B3240</f>
        <v>Реконструкция, модернизация и ремонт улично-дорожной сети </v>
      </c>
      <c r="C558" s="90" t="s">
        <v>520</v>
      </c>
      <c r="D558" s="102" t="e">
        <f>+#REF!</f>
        <v>#REF!</v>
      </c>
      <c r="E558" s="83">
        <v>3010.4</v>
      </c>
      <c r="F558" s="83"/>
      <c r="G558" s="82"/>
      <c r="H558" s="75">
        <f t="shared" si="67"/>
        <v>55753.39</v>
      </c>
      <c r="I558" s="75">
        <f>SUM(I559:I567)</f>
        <v>0</v>
      </c>
      <c r="J558" s="75">
        <f>SUM(J559:J567)</f>
        <v>50393.89</v>
      </c>
      <c r="K558" s="75">
        <f>SUM(K559:K567)</f>
        <v>5359.5</v>
      </c>
      <c r="L558" s="75">
        <f>SUM(L559:L567)</f>
        <v>0</v>
      </c>
    </row>
    <row r="559" spans="1:12" ht="15" customHeight="1">
      <c r="A559" s="98"/>
      <c r="B559" s="30" t="s">
        <v>467</v>
      </c>
      <c r="C559" s="54"/>
      <c r="D559" s="54"/>
      <c r="E559" s="84"/>
      <c r="F559" s="83">
        <v>3010.4</v>
      </c>
      <c r="G559" s="106">
        <v>23161.2</v>
      </c>
      <c r="H559" s="75">
        <f t="shared" si="67"/>
        <v>0</v>
      </c>
      <c r="I559" s="97">
        <f>+'Прил 3(сформированное)'!D3241</f>
        <v>0</v>
      </c>
      <c r="J559" s="97">
        <f>+'Прил 3(сформированное)'!E3241</f>
        <v>0</v>
      </c>
      <c r="K559" s="97">
        <f>+'Прил 3(сформированное)'!F3241</f>
        <v>0</v>
      </c>
      <c r="L559" s="97">
        <f>+'Прил 3(сформированное)'!G3241</f>
        <v>0</v>
      </c>
    </row>
    <row r="560" spans="1:12" ht="15" customHeight="1">
      <c r="A560" s="98"/>
      <c r="B560" s="30" t="s">
        <v>468</v>
      </c>
      <c r="C560" s="54"/>
      <c r="D560" s="54"/>
      <c r="E560" s="76"/>
      <c r="F560" s="76"/>
      <c r="G560" s="77">
        <f aca="true" t="shared" si="69" ref="G560:G567">G559-H559</f>
        <v>23161.2</v>
      </c>
      <c r="H560" s="75">
        <f t="shared" si="67"/>
        <v>0</v>
      </c>
      <c r="I560" s="97">
        <f>+'Прил 3(сформированное)'!D3242</f>
        <v>0</v>
      </c>
      <c r="J560" s="97">
        <f>+'Прил 3(сформированное)'!E3242</f>
        <v>0</v>
      </c>
      <c r="K560" s="97">
        <f>+'Прил 3(сформированное)'!F3242</f>
        <v>0</v>
      </c>
      <c r="L560" s="97">
        <f>+'Прил 3(сформированное)'!G3242</f>
        <v>0</v>
      </c>
    </row>
    <row r="561" spans="1:12" ht="15" customHeight="1">
      <c r="A561" s="98"/>
      <c r="B561" s="30" t="s">
        <v>469</v>
      </c>
      <c r="C561" s="54"/>
      <c r="D561" s="54"/>
      <c r="E561" s="76"/>
      <c r="F561" s="76"/>
      <c r="G561" s="77">
        <f t="shared" si="69"/>
        <v>23161.2</v>
      </c>
      <c r="H561" s="75">
        <f t="shared" si="67"/>
        <v>0</v>
      </c>
      <c r="I561" s="97">
        <f>+'Прил 3(сформированное)'!D3243</f>
        <v>0</v>
      </c>
      <c r="J561" s="97">
        <f>+'Прил 3(сформированное)'!E3243</f>
        <v>0</v>
      </c>
      <c r="K561" s="97">
        <f>+'Прил 3(сформированное)'!F3243</f>
        <v>0</v>
      </c>
      <c r="L561" s="97">
        <f>+'Прил 3(сформированное)'!G3243</f>
        <v>0</v>
      </c>
    </row>
    <row r="562" spans="1:12" ht="15" customHeight="1">
      <c r="A562" s="98"/>
      <c r="B562" s="30" t="s">
        <v>470</v>
      </c>
      <c r="C562" s="54"/>
      <c r="D562" s="54"/>
      <c r="E562" s="76"/>
      <c r="F562" s="76"/>
      <c r="G562" s="77">
        <f t="shared" si="69"/>
        <v>23161.2</v>
      </c>
      <c r="H562" s="75">
        <f t="shared" si="67"/>
        <v>0</v>
      </c>
      <c r="I562" s="97">
        <f>+'Прил 3(сформированное)'!D3244</f>
        <v>0</v>
      </c>
      <c r="J562" s="97">
        <f>+'Прил 3(сформированное)'!E3244</f>
        <v>0</v>
      </c>
      <c r="K562" s="97">
        <f>+'Прил 3(сформированное)'!F3244</f>
        <v>0</v>
      </c>
      <c r="L562" s="97">
        <f>+'Прил 3(сформированное)'!G3244</f>
        <v>0</v>
      </c>
    </row>
    <row r="563" spans="1:12" ht="15" customHeight="1">
      <c r="A563" s="98"/>
      <c r="B563" s="30" t="s">
        <v>471</v>
      </c>
      <c r="C563" s="54"/>
      <c r="D563" s="54"/>
      <c r="E563" s="76"/>
      <c r="F563" s="76"/>
      <c r="G563" s="77">
        <f t="shared" si="69"/>
        <v>23161.2</v>
      </c>
      <c r="H563" s="75">
        <f t="shared" si="67"/>
        <v>0</v>
      </c>
      <c r="I563" s="97">
        <f>+'Прил 3(сформированное)'!D3245</f>
        <v>0</v>
      </c>
      <c r="J563" s="97">
        <f>+'Прил 3(сформированное)'!E3245</f>
        <v>0</v>
      </c>
      <c r="K563" s="97">
        <f>+'Прил 3(сформированное)'!F3245</f>
        <v>0</v>
      </c>
      <c r="L563" s="97">
        <f>+'Прил 3(сформированное)'!G3245</f>
        <v>0</v>
      </c>
    </row>
    <row r="564" spans="1:12" ht="15" customHeight="1">
      <c r="A564" s="98"/>
      <c r="B564" s="30" t="s">
        <v>472</v>
      </c>
      <c r="C564" s="54"/>
      <c r="D564" s="54"/>
      <c r="E564" s="76"/>
      <c r="F564" s="76"/>
      <c r="G564" s="77">
        <f t="shared" si="69"/>
        <v>23161.2</v>
      </c>
      <c r="H564" s="75">
        <f t="shared" si="67"/>
        <v>0</v>
      </c>
      <c r="I564" s="97">
        <f>+'Прил 3(сформированное)'!D3246</f>
        <v>0</v>
      </c>
      <c r="J564" s="97">
        <f>+'Прил 3(сформированное)'!E3246</f>
        <v>0</v>
      </c>
      <c r="K564" s="97">
        <f>+'Прил 3(сформированное)'!F3246</f>
        <v>0</v>
      </c>
      <c r="L564" s="97">
        <f>+'Прил 3(сформированное)'!G3246</f>
        <v>0</v>
      </c>
    </row>
    <row r="565" spans="1:12" ht="15" customHeight="1">
      <c r="A565" s="98"/>
      <c r="B565" s="30" t="s">
        <v>473</v>
      </c>
      <c r="C565" s="41"/>
      <c r="D565" s="54"/>
      <c r="E565" s="76"/>
      <c r="F565" s="76"/>
      <c r="G565" s="77">
        <f t="shared" si="69"/>
        <v>23161.2</v>
      </c>
      <c r="H565" s="75">
        <f t="shared" si="67"/>
        <v>0</v>
      </c>
      <c r="I565" s="97">
        <f>+'Прил 3(сформированное)'!D3247</f>
        <v>0</v>
      </c>
      <c r="J565" s="97">
        <f>+'Прил 3(сформированное)'!E3247</f>
        <v>0</v>
      </c>
      <c r="K565" s="97">
        <f>+'Прил 3(сформированное)'!F3247</f>
        <v>0</v>
      </c>
      <c r="L565" s="97">
        <f>+'Прил 3(сформированное)'!G3247</f>
        <v>0</v>
      </c>
    </row>
    <row r="566" spans="1:12" ht="15" customHeight="1">
      <c r="A566" s="98"/>
      <c r="B566" s="30" t="s">
        <v>474</v>
      </c>
      <c r="C566" s="41"/>
      <c r="D566" s="54"/>
      <c r="E566" s="76"/>
      <c r="F566" s="76"/>
      <c r="G566" s="77">
        <f t="shared" si="69"/>
        <v>23161.2</v>
      </c>
      <c r="H566" s="75">
        <f t="shared" si="67"/>
        <v>41658.1</v>
      </c>
      <c r="I566" s="97">
        <f>+'Прил 3(сформированное)'!D3248</f>
        <v>0</v>
      </c>
      <c r="J566" s="97">
        <f>+'Прил 3(сформированное)'!E3248</f>
        <v>37580</v>
      </c>
      <c r="K566" s="97">
        <f>+'Прил 3(сформированное)'!F3248</f>
        <v>4078.1</v>
      </c>
      <c r="L566" s="97">
        <f>+'Прил 3(сформированное)'!G3248</f>
        <v>0</v>
      </c>
    </row>
    <row r="567" spans="1:12" ht="15" customHeight="1">
      <c r="A567" s="99"/>
      <c r="B567" s="30" t="s">
        <v>475</v>
      </c>
      <c r="C567" s="41"/>
      <c r="D567" s="54"/>
      <c r="E567" s="76"/>
      <c r="F567" s="76"/>
      <c r="G567" s="77">
        <f t="shared" si="69"/>
        <v>-18496.899999999998</v>
      </c>
      <c r="H567" s="75">
        <f t="shared" si="67"/>
        <v>14095.289999999999</v>
      </c>
      <c r="I567" s="97">
        <f>+'Прил 3(сформированное)'!D3249</f>
        <v>0</v>
      </c>
      <c r="J567" s="97">
        <f>+'Прил 3(сформированное)'!E3249</f>
        <v>12813.89</v>
      </c>
      <c r="K567" s="97">
        <f>+'Прил 3(сформированное)'!F3249</f>
        <v>1281.4</v>
      </c>
      <c r="L567" s="97">
        <f>+'Прил 3(сформированное)'!G3249</f>
        <v>0</v>
      </c>
    </row>
    <row r="568" spans="1:12" ht="21" customHeight="1">
      <c r="A568" s="126"/>
      <c r="B568" s="67"/>
      <c r="C568" s="127"/>
      <c r="D568" s="128"/>
      <c r="E568" s="129"/>
      <c r="F568" s="129"/>
      <c r="G568" s="132"/>
      <c r="H568" s="131"/>
      <c r="I568" s="131"/>
      <c r="J568" s="131"/>
      <c r="K568" s="131"/>
      <c r="L568" s="131"/>
    </row>
    <row r="569" spans="1:12" ht="18.75" customHeight="1">
      <c r="A569" s="26"/>
      <c r="B569" s="213" t="s">
        <v>521</v>
      </c>
      <c r="C569" s="213"/>
      <c r="D569" s="213"/>
      <c r="E569" s="213"/>
      <c r="F569" s="213"/>
      <c r="G569" s="213"/>
      <c r="H569" s="213"/>
      <c r="I569" s="213"/>
      <c r="J569" s="213"/>
      <c r="K569" s="213"/>
      <c r="L569" s="213"/>
    </row>
    <row r="570" spans="1:12" ht="47.25" customHeight="1">
      <c r="A570" s="100" t="str">
        <f>+'Прил 3(сформированное)'!A3286</f>
        <v>4.35</v>
      </c>
      <c r="B570" s="101" t="str">
        <f>+'Прил 3(сформированное)'!B3286</f>
        <v>Реконструкция жилищно-эксплуатационной конторы № 3 и переоборудование её под муниципальный архив</v>
      </c>
      <c r="C570" s="55" t="s">
        <v>555</v>
      </c>
      <c r="D570" s="69" t="s">
        <v>480</v>
      </c>
      <c r="E570" s="70">
        <v>5621.6</v>
      </c>
      <c r="F570" s="70"/>
      <c r="G570" s="74"/>
      <c r="H570" s="75">
        <f aca="true" t="shared" si="70" ref="H570:H579">I570+J570+K570+L570</f>
        <v>17500.7</v>
      </c>
      <c r="I570" s="75">
        <f>SUM(I571:I579)</f>
        <v>0</v>
      </c>
      <c r="J570" s="75">
        <f>SUM(J571:J579)</f>
        <v>0</v>
      </c>
      <c r="K570" s="75">
        <f>SUM(K571:K579)</f>
        <v>17500.7</v>
      </c>
      <c r="L570" s="75">
        <f>SUM(L571:L579)</f>
        <v>0</v>
      </c>
    </row>
    <row r="571" spans="1:12" ht="15" customHeight="1">
      <c r="A571" s="98"/>
      <c r="B571" s="30" t="s">
        <v>467</v>
      </c>
      <c r="C571" s="54"/>
      <c r="D571" s="54"/>
      <c r="E571" s="76"/>
      <c r="F571" s="76">
        <v>4351.4</v>
      </c>
      <c r="G571" s="74">
        <v>17500.7</v>
      </c>
      <c r="H571" s="75">
        <f t="shared" si="70"/>
        <v>17500.7</v>
      </c>
      <c r="I571" s="97">
        <f>+'Прил 3(сформированное)'!D3287</f>
        <v>0</v>
      </c>
      <c r="J571" s="97">
        <f>+'Прил 3(сформированное)'!E3287</f>
        <v>0</v>
      </c>
      <c r="K571" s="97">
        <f>+'Прил 3(сформированное)'!F3287</f>
        <v>17500.7</v>
      </c>
      <c r="L571" s="97">
        <f>+'Прил 3(сформированное)'!G3287</f>
        <v>0</v>
      </c>
    </row>
    <row r="572" spans="1:12" ht="15" customHeight="1">
      <c r="A572" s="98"/>
      <c r="B572" s="30" t="s">
        <v>468</v>
      </c>
      <c r="C572" s="54"/>
      <c r="D572" s="54"/>
      <c r="E572" s="76"/>
      <c r="F572" s="76"/>
      <c r="G572" s="77">
        <f aca="true" t="shared" si="71" ref="G572:G579">G571-H571</f>
        <v>0</v>
      </c>
      <c r="H572" s="75">
        <f t="shared" si="70"/>
        <v>0</v>
      </c>
      <c r="I572" s="97">
        <f>+'Прил 3(сформированное)'!D3288</f>
        <v>0</v>
      </c>
      <c r="J572" s="97">
        <f>+'Прил 3(сформированное)'!E3288</f>
        <v>0</v>
      </c>
      <c r="K572" s="97">
        <f>+'Прил 3(сформированное)'!F3288</f>
        <v>0</v>
      </c>
      <c r="L572" s="97">
        <f>+'Прил 3(сформированное)'!G3288</f>
        <v>0</v>
      </c>
    </row>
    <row r="573" spans="1:12" ht="15" customHeight="1">
      <c r="A573" s="98"/>
      <c r="B573" s="30" t="s">
        <v>469</v>
      </c>
      <c r="C573" s="54"/>
      <c r="D573" s="54"/>
      <c r="E573" s="76"/>
      <c r="F573" s="76"/>
      <c r="G573" s="77">
        <f t="shared" si="71"/>
        <v>0</v>
      </c>
      <c r="H573" s="75">
        <f t="shared" si="70"/>
        <v>0</v>
      </c>
      <c r="I573" s="97">
        <f>+'Прил 3(сформированное)'!D3289</f>
        <v>0</v>
      </c>
      <c r="J573" s="97">
        <f>+'Прил 3(сформированное)'!E3289</f>
        <v>0</v>
      </c>
      <c r="K573" s="97">
        <f>+'Прил 3(сформированное)'!F3289</f>
        <v>0</v>
      </c>
      <c r="L573" s="97">
        <f>+'Прил 3(сформированное)'!G3289</f>
        <v>0</v>
      </c>
    </row>
    <row r="574" spans="1:12" ht="15" customHeight="1">
      <c r="A574" s="98"/>
      <c r="B574" s="30" t="s">
        <v>470</v>
      </c>
      <c r="C574" s="54"/>
      <c r="D574" s="54"/>
      <c r="E574" s="76"/>
      <c r="F574" s="76"/>
      <c r="G574" s="77">
        <f t="shared" si="71"/>
        <v>0</v>
      </c>
      <c r="H574" s="75">
        <f t="shared" si="70"/>
        <v>0</v>
      </c>
      <c r="I574" s="97">
        <f>+'Прил 3(сформированное)'!D3290</f>
        <v>0</v>
      </c>
      <c r="J574" s="97">
        <f>+'Прил 3(сформированное)'!E3290</f>
        <v>0</v>
      </c>
      <c r="K574" s="97">
        <f>+'Прил 3(сформированное)'!F3290</f>
        <v>0</v>
      </c>
      <c r="L574" s="97">
        <f>+'Прил 3(сформированное)'!G3290</f>
        <v>0</v>
      </c>
    </row>
    <row r="575" spans="1:12" ht="15" customHeight="1">
      <c r="A575" s="98"/>
      <c r="B575" s="30" t="s">
        <v>471</v>
      </c>
      <c r="C575" s="54"/>
      <c r="D575" s="54"/>
      <c r="E575" s="76"/>
      <c r="F575" s="76"/>
      <c r="G575" s="77">
        <f t="shared" si="71"/>
        <v>0</v>
      </c>
      <c r="H575" s="75">
        <f t="shared" si="70"/>
        <v>0</v>
      </c>
      <c r="I575" s="97">
        <f>+'Прил 3(сформированное)'!D3291</f>
        <v>0</v>
      </c>
      <c r="J575" s="97">
        <f>+'Прил 3(сформированное)'!E3291</f>
        <v>0</v>
      </c>
      <c r="K575" s="97">
        <f>+'Прил 3(сформированное)'!F3291</f>
        <v>0</v>
      </c>
      <c r="L575" s="97">
        <f>+'Прил 3(сформированное)'!G3291</f>
        <v>0</v>
      </c>
    </row>
    <row r="576" spans="1:12" ht="15" customHeight="1">
      <c r="A576" s="98"/>
      <c r="B576" s="30" t="s">
        <v>472</v>
      </c>
      <c r="C576" s="54"/>
      <c r="D576" s="54"/>
      <c r="E576" s="76"/>
      <c r="F576" s="76"/>
      <c r="G576" s="77">
        <f t="shared" si="71"/>
        <v>0</v>
      </c>
      <c r="H576" s="75">
        <f t="shared" si="70"/>
        <v>0</v>
      </c>
      <c r="I576" s="97">
        <f>+'Прил 3(сформированное)'!D3292</f>
        <v>0</v>
      </c>
      <c r="J576" s="97">
        <f>+'Прил 3(сформированное)'!E3292</f>
        <v>0</v>
      </c>
      <c r="K576" s="97">
        <f>+'Прил 3(сформированное)'!F3292</f>
        <v>0</v>
      </c>
      <c r="L576" s="97">
        <f>+'Прил 3(сформированное)'!G3292</f>
        <v>0</v>
      </c>
    </row>
    <row r="577" spans="1:12" ht="15" customHeight="1">
      <c r="A577" s="98"/>
      <c r="B577" s="30" t="s">
        <v>473</v>
      </c>
      <c r="C577" s="41"/>
      <c r="D577" s="54"/>
      <c r="E577" s="76"/>
      <c r="F577" s="76"/>
      <c r="G577" s="77">
        <f t="shared" si="71"/>
        <v>0</v>
      </c>
      <c r="H577" s="75">
        <f t="shared" si="70"/>
        <v>0</v>
      </c>
      <c r="I577" s="97">
        <f>+'Прил 3(сформированное)'!D3293</f>
        <v>0</v>
      </c>
      <c r="J577" s="97">
        <f>+'Прил 3(сформированное)'!E3293</f>
        <v>0</v>
      </c>
      <c r="K577" s="97">
        <f>+'Прил 3(сформированное)'!F3293</f>
        <v>0</v>
      </c>
      <c r="L577" s="97">
        <f>+'Прил 3(сформированное)'!G3293</f>
        <v>0</v>
      </c>
    </row>
    <row r="578" spans="1:12" ht="15" customHeight="1">
      <c r="A578" s="98"/>
      <c r="B578" s="30" t="s">
        <v>474</v>
      </c>
      <c r="C578" s="41"/>
      <c r="D578" s="54"/>
      <c r="E578" s="76"/>
      <c r="F578" s="76"/>
      <c r="G578" s="77">
        <f t="shared" si="71"/>
        <v>0</v>
      </c>
      <c r="H578" s="75">
        <f t="shared" si="70"/>
        <v>0</v>
      </c>
      <c r="I578" s="97">
        <f>+'Прил 3(сформированное)'!D3294</f>
        <v>0</v>
      </c>
      <c r="J578" s="97">
        <f>+'Прил 3(сформированное)'!E3294</f>
        <v>0</v>
      </c>
      <c r="K578" s="97">
        <f>+'Прил 3(сформированное)'!F3294</f>
        <v>0</v>
      </c>
      <c r="L578" s="97">
        <f>+'Прил 3(сформированное)'!G3294</f>
        <v>0</v>
      </c>
    </row>
    <row r="579" spans="1:12" ht="15" customHeight="1">
      <c r="A579" s="98"/>
      <c r="B579" s="30" t="s">
        <v>475</v>
      </c>
      <c r="C579" s="41"/>
      <c r="D579" s="54"/>
      <c r="E579" s="76"/>
      <c r="F579" s="76"/>
      <c r="G579" s="77">
        <f t="shared" si="71"/>
        <v>0</v>
      </c>
      <c r="H579" s="75">
        <f t="shared" si="70"/>
        <v>0</v>
      </c>
      <c r="I579" s="97">
        <f>+'Прил 3(сформированное)'!D3295</f>
        <v>0</v>
      </c>
      <c r="J579" s="97">
        <f>+'Прил 3(сформированное)'!E3295</f>
        <v>0</v>
      </c>
      <c r="K579" s="97">
        <f>+'Прил 3(сформированное)'!F3295</f>
        <v>0</v>
      </c>
      <c r="L579" s="97">
        <f>+'Прил 3(сформированное)'!G3295</f>
        <v>0</v>
      </c>
    </row>
    <row r="580" spans="1:12" ht="2.25" customHeight="1">
      <c r="A580" s="99"/>
      <c r="B580" s="215"/>
      <c r="C580" s="221"/>
      <c r="D580" s="221"/>
      <c r="E580" s="221"/>
      <c r="F580" s="221"/>
      <c r="G580" s="221"/>
      <c r="H580" s="221"/>
      <c r="I580" s="221"/>
      <c r="J580" s="221"/>
      <c r="K580" s="221"/>
      <c r="L580" s="222"/>
    </row>
    <row r="581" spans="1:14" ht="18.75" customHeight="1">
      <c r="A581" s="218"/>
      <c r="B581" s="26" t="s">
        <v>522</v>
      </c>
      <c r="C581" s="26"/>
      <c r="D581" s="26"/>
      <c r="E581" s="26"/>
      <c r="F581" s="26"/>
      <c r="G581" s="74"/>
      <c r="H581" s="75">
        <f>I581+J581+K581+L581</f>
        <v>2467213.99</v>
      </c>
      <c r="I581" s="75">
        <f>SUM(I582:I593)</f>
        <v>1164638.8</v>
      </c>
      <c r="J581" s="75">
        <f>SUM(J582:J593)</f>
        <v>234527.69</v>
      </c>
      <c r="K581" s="75">
        <f>SUM(K582:K593)</f>
        <v>458125.4</v>
      </c>
      <c r="L581" s="75">
        <f>SUM(L582:L593)</f>
        <v>609922.1</v>
      </c>
      <c r="N581" s="91"/>
    </row>
    <row r="582" spans="1:14" ht="15" customHeight="1">
      <c r="A582" s="219"/>
      <c r="B582" s="30" t="s">
        <v>467</v>
      </c>
      <c r="C582" s="26"/>
      <c r="D582" s="26"/>
      <c r="E582" s="26"/>
      <c r="F582" s="26"/>
      <c r="G582" s="92">
        <f aca="true" t="shared" si="72" ref="G582:G590">+G18+G28+G38+G48+G58+G68+G78+G88+G98+G108+G120+G132+G142+G153+G163+G173+G183+G193+G203+G214+G244+G256+G266+G276+G286+G296+G312+G325+G335+G345+G356+G366+G376+G386+G396+G406+G416+G428+G438+G448+G458+G468+G478+G488+G498+G508+G518+G528+G538+G549+G559+G571+G224+G234</f>
        <v>4501443.49226316</v>
      </c>
      <c r="H582" s="92">
        <f aca="true" t="shared" si="73" ref="H582:H590">I582+J582+K582+L582</f>
        <v>305236</v>
      </c>
      <c r="I582" s="92">
        <f aca="true" t="shared" si="74" ref="I582:L590">+I18+I28+I38+I48+I58+I68+I78+I88+I98+I108+I120+I132+I142+I153+I163+I173+I183+I193+I203+I214+I244+I256+I266+I276+I286+I296+I312+I325+I335+I345+I356+I366+I376+I386+I396+I406+I416+I428+I438+I448+I458+I468+I478+I488+I498+I508+I518+I528+I538+I549+I559+I571+I224+I234</f>
        <v>226547.5</v>
      </c>
      <c r="J582" s="92">
        <f t="shared" si="74"/>
        <v>2500</v>
      </c>
      <c r="K582" s="92">
        <f t="shared" si="74"/>
        <v>23357.5</v>
      </c>
      <c r="L582" s="92">
        <f t="shared" si="74"/>
        <v>52831</v>
      </c>
      <c r="N582" s="91"/>
    </row>
    <row r="583" spans="1:14" ht="15" customHeight="1">
      <c r="A583" s="219"/>
      <c r="B583" s="30" t="s">
        <v>468</v>
      </c>
      <c r="C583" s="26"/>
      <c r="D583" s="26"/>
      <c r="E583" s="26"/>
      <c r="F583" s="26"/>
      <c r="G583" s="92">
        <f t="shared" si="72"/>
        <v>4196207.492263162</v>
      </c>
      <c r="H583" s="92">
        <f t="shared" si="73"/>
        <v>441790.1</v>
      </c>
      <c r="I583" s="92">
        <f t="shared" si="74"/>
        <v>240874.2</v>
      </c>
      <c r="J583" s="92">
        <f t="shared" si="74"/>
        <v>166741.8</v>
      </c>
      <c r="K583" s="92">
        <f t="shared" si="74"/>
        <v>12434.1</v>
      </c>
      <c r="L583" s="92">
        <f t="shared" si="74"/>
        <v>21740</v>
      </c>
      <c r="N583" s="91"/>
    </row>
    <row r="584" spans="1:14" ht="15" customHeight="1">
      <c r="A584" s="219"/>
      <c r="B584" s="30" t="s">
        <v>469</v>
      </c>
      <c r="C584" s="26"/>
      <c r="D584" s="26"/>
      <c r="E584" s="26"/>
      <c r="F584" s="26"/>
      <c r="G584" s="92">
        <f t="shared" si="72"/>
        <v>3754417.392263161</v>
      </c>
      <c r="H584" s="92">
        <f t="shared" si="73"/>
        <v>369499.3</v>
      </c>
      <c r="I584" s="92">
        <f t="shared" si="74"/>
        <v>237538</v>
      </c>
      <c r="J584" s="92">
        <f t="shared" si="74"/>
        <v>3064.4</v>
      </c>
      <c r="K584" s="92">
        <f t="shared" si="74"/>
        <v>54985.399999999994</v>
      </c>
      <c r="L584" s="92">
        <f t="shared" si="74"/>
        <v>73911.5</v>
      </c>
      <c r="N584" s="91"/>
    </row>
    <row r="585" spans="1:14" ht="15" customHeight="1">
      <c r="A585" s="219"/>
      <c r="B585" s="30" t="s">
        <v>470</v>
      </c>
      <c r="C585" s="26"/>
      <c r="D585" s="26"/>
      <c r="E585" s="26"/>
      <c r="F585" s="26"/>
      <c r="G585" s="92">
        <f t="shared" si="72"/>
        <v>3384918.092263161</v>
      </c>
      <c r="H585" s="92">
        <f t="shared" si="73"/>
        <v>195626.4</v>
      </c>
      <c r="I585" s="92">
        <f t="shared" si="74"/>
        <v>141131.3</v>
      </c>
      <c r="J585" s="92">
        <f t="shared" si="74"/>
        <v>0</v>
      </c>
      <c r="K585" s="92">
        <f t="shared" si="74"/>
        <v>30912</v>
      </c>
      <c r="L585" s="92">
        <f t="shared" si="74"/>
        <v>23583.1</v>
      </c>
      <c r="N585" s="91"/>
    </row>
    <row r="586" spans="1:14" ht="15" customHeight="1">
      <c r="A586" s="219"/>
      <c r="B586" s="30" t="s">
        <v>471</v>
      </c>
      <c r="C586" s="26"/>
      <c r="D586" s="26"/>
      <c r="E586" s="26"/>
      <c r="F586" s="26"/>
      <c r="G586" s="92">
        <f t="shared" si="72"/>
        <v>3189291.6922631613</v>
      </c>
      <c r="H586" s="92">
        <f t="shared" si="73"/>
        <v>300026.10000000003</v>
      </c>
      <c r="I586" s="92">
        <f t="shared" si="74"/>
        <v>129947.8</v>
      </c>
      <c r="J586" s="92">
        <f t="shared" si="74"/>
        <v>0</v>
      </c>
      <c r="K586" s="92">
        <f t="shared" si="74"/>
        <v>80694.1</v>
      </c>
      <c r="L586" s="92">
        <f t="shared" si="74"/>
        <v>89384.2</v>
      </c>
      <c r="N586" s="91"/>
    </row>
    <row r="587" spans="1:14" ht="15" customHeight="1">
      <c r="A587" s="219"/>
      <c r="B587" s="30" t="s">
        <v>472</v>
      </c>
      <c r="C587" s="26"/>
      <c r="D587" s="26"/>
      <c r="E587" s="26"/>
      <c r="F587" s="26"/>
      <c r="G587" s="92">
        <f t="shared" si="72"/>
        <v>2889265.592263161</v>
      </c>
      <c r="H587" s="92">
        <f t="shared" si="73"/>
        <v>238886.5</v>
      </c>
      <c r="I587" s="92">
        <f t="shared" si="74"/>
        <v>188600</v>
      </c>
      <c r="J587" s="92">
        <f t="shared" si="74"/>
        <v>2649.4</v>
      </c>
      <c r="K587" s="92">
        <f t="shared" si="74"/>
        <v>6297.9</v>
      </c>
      <c r="L587" s="92">
        <f t="shared" si="74"/>
        <v>41339.2</v>
      </c>
      <c r="N587" s="91"/>
    </row>
    <row r="588" spans="1:12" ht="15" customHeight="1">
      <c r="A588" s="219"/>
      <c r="B588" s="30" t="s">
        <v>473</v>
      </c>
      <c r="C588" s="41"/>
      <c r="D588" s="54"/>
      <c r="E588" s="76"/>
      <c r="F588" s="76"/>
      <c r="G588" s="92">
        <f t="shared" si="72"/>
        <v>2650379.0922631607</v>
      </c>
      <c r="H588" s="92">
        <f t="shared" si="73"/>
        <v>267313</v>
      </c>
      <c r="I588" s="92">
        <f t="shared" si="74"/>
        <v>0</v>
      </c>
      <c r="J588" s="92">
        <f t="shared" si="74"/>
        <v>4493.4</v>
      </c>
      <c r="K588" s="92">
        <f t="shared" si="74"/>
        <v>88279.29999999999</v>
      </c>
      <c r="L588" s="92">
        <f t="shared" si="74"/>
        <v>174540.30000000002</v>
      </c>
    </row>
    <row r="589" spans="1:12" ht="15" customHeight="1">
      <c r="A589" s="219"/>
      <c r="B589" s="30" t="s">
        <v>474</v>
      </c>
      <c r="C589" s="41"/>
      <c r="D589" s="54"/>
      <c r="E589" s="76"/>
      <c r="F589" s="76"/>
      <c r="G589" s="92">
        <f t="shared" si="72"/>
        <v>2383066.0922631603</v>
      </c>
      <c r="H589" s="92">
        <f t="shared" si="73"/>
        <v>274725.7</v>
      </c>
      <c r="I589" s="92">
        <f t="shared" si="74"/>
        <v>0</v>
      </c>
      <c r="J589" s="92">
        <f t="shared" si="74"/>
        <v>41241.8</v>
      </c>
      <c r="K589" s="92">
        <f t="shared" si="74"/>
        <v>103081.20000000001</v>
      </c>
      <c r="L589" s="92">
        <f t="shared" si="74"/>
        <v>130402.70000000001</v>
      </c>
    </row>
    <row r="590" spans="1:12" ht="15" customHeight="1">
      <c r="A590" s="220"/>
      <c r="B590" s="30" t="s">
        <v>475</v>
      </c>
      <c r="C590" s="41"/>
      <c r="D590" s="54"/>
      <c r="E590" s="76"/>
      <c r="F590" s="76"/>
      <c r="G590" s="92">
        <f t="shared" si="72"/>
        <v>2108340.3922631606</v>
      </c>
      <c r="H590" s="92">
        <f t="shared" si="73"/>
        <v>74110.89000000001</v>
      </c>
      <c r="I590" s="92">
        <f t="shared" si="74"/>
        <v>0</v>
      </c>
      <c r="J590" s="92">
        <f t="shared" si="74"/>
        <v>13836.89</v>
      </c>
      <c r="K590" s="92">
        <f t="shared" si="74"/>
        <v>58083.9</v>
      </c>
      <c r="L590" s="92">
        <f t="shared" si="74"/>
        <v>2190.1</v>
      </c>
    </row>
    <row r="591" spans="1:14" ht="15" customHeight="1">
      <c r="A591" s="49"/>
      <c r="B591" s="67"/>
      <c r="C591" s="93"/>
      <c r="D591" s="93"/>
      <c r="E591" s="93"/>
      <c r="F591" s="93"/>
      <c r="G591" s="94"/>
      <c r="H591" s="95"/>
      <c r="I591" s="95"/>
      <c r="J591" s="95"/>
      <c r="K591" s="95"/>
      <c r="L591" s="95"/>
      <c r="N591" s="91"/>
    </row>
    <row r="592" spans="1:14" ht="15" customHeight="1">
      <c r="A592" s="49"/>
      <c r="B592" s="67"/>
      <c r="C592" s="93"/>
      <c r="D592" s="93"/>
      <c r="E592" s="93"/>
      <c r="F592" s="93"/>
      <c r="G592" s="94"/>
      <c r="H592" s="95"/>
      <c r="I592" s="95"/>
      <c r="J592" s="95"/>
      <c r="K592" s="95"/>
      <c r="L592" s="95"/>
      <c r="N592" s="91"/>
    </row>
    <row r="593" spans="1:14" ht="15" customHeight="1">
      <c r="A593" s="49"/>
      <c r="B593" s="67"/>
      <c r="C593" s="93"/>
      <c r="D593" s="93"/>
      <c r="E593" s="93"/>
      <c r="F593" s="93"/>
      <c r="G593" s="94"/>
      <c r="H593" s="95"/>
      <c r="I593" s="95"/>
      <c r="J593" s="95"/>
      <c r="K593" s="95"/>
      <c r="L593" s="95"/>
      <c r="N593" s="91"/>
    </row>
    <row r="594" spans="1:14" ht="15" customHeight="1">
      <c r="A594" s="49"/>
      <c r="B594" s="67"/>
      <c r="C594" s="93"/>
      <c r="D594" s="93"/>
      <c r="E594" s="93"/>
      <c r="F594" s="93"/>
      <c r="G594" s="94"/>
      <c r="H594" s="95"/>
      <c r="I594" s="95"/>
      <c r="J594" s="95"/>
      <c r="K594" s="95"/>
      <c r="L594" s="95"/>
      <c r="N594" s="91"/>
    </row>
    <row r="595" spans="1:14" ht="15" customHeight="1">
      <c r="A595" s="49"/>
      <c r="B595" s="67"/>
      <c r="C595" s="93"/>
      <c r="D595" s="93"/>
      <c r="E595" s="93"/>
      <c r="F595" s="93"/>
      <c r="G595" s="94"/>
      <c r="H595" s="95"/>
      <c r="I595" s="95"/>
      <c r="J595" s="95"/>
      <c r="K595" s="95"/>
      <c r="L595" s="95"/>
      <c r="N595" s="91"/>
    </row>
    <row r="596" spans="1:14" ht="15" customHeight="1">
      <c r="A596" s="49"/>
      <c r="B596" s="67"/>
      <c r="C596" s="93"/>
      <c r="D596" s="93"/>
      <c r="E596" s="93"/>
      <c r="F596" s="93"/>
      <c r="G596" s="94"/>
      <c r="H596" s="95"/>
      <c r="I596" s="95"/>
      <c r="J596" s="95"/>
      <c r="K596" s="95"/>
      <c r="L596" s="95"/>
      <c r="N596" s="91"/>
    </row>
    <row r="597" spans="1:14" ht="15" customHeight="1">
      <c r="A597" s="49"/>
      <c r="B597" s="67"/>
      <c r="C597" s="93"/>
      <c r="D597" s="93"/>
      <c r="E597" s="93"/>
      <c r="F597" s="93"/>
      <c r="G597" s="94"/>
      <c r="H597" s="95"/>
      <c r="I597" s="95"/>
      <c r="J597" s="95"/>
      <c r="K597" s="95"/>
      <c r="L597" s="95"/>
      <c r="N597" s="91"/>
    </row>
    <row r="598" spans="1:14" ht="15" customHeight="1">
      <c r="A598" s="49"/>
      <c r="B598" s="67"/>
      <c r="C598" s="93"/>
      <c r="D598" s="93"/>
      <c r="E598" s="93"/>
      <c r="F598" s="93"/>
      <c r="G598" s="94"/>
      <c r="H598" s="95"/>
      <c r="I598" s="95"/>
      <c r="J598" s="95"/>
      <c r="K598" s="95"/>
      <c r="L598" s="95"/>
      <c r="N598" s="91"/>
    </row>
    <row r="599" spans="1:14" ht="15" customHeight="1">
      <c r="A599" s="49"/>
      <c r="B599" s="67"/>
      <c r="C599" s="93"/>
      <c r="D599" s="93"/>
      <c r="E599" s="93"/>
      <c r="F599" s="93"/>
      <c r="G599" s="94"/>
      <c r="H599" s="95"/>
      <c r="I599" s="95"/>
      <c r="J599" s="95"/>
      <c r="K599" s="95"/>
      <c r="L599" s="95"/>
      <c r="N599" s="91"/>
    </row>
    <row r="600" spans="1:14" ht="15" customHeight="1">
      <c r="A600" s="49"/>
      <c r="B600" s="67"/>
      <c r="C600" s="93"/>
      <c r="D600" s="93"/>
      <c r="E600" s="93"/>
      <c r="F600" s="93"/>
      <c r="G600" s="94"/>
      <c r="H600" s="95"/>
      <c r="I600" s="95"/>
      <c r="J600" s="95"/>
      <c r="K600" s="95"/>
      <c r="L600" s="95"/>
      <c r="N600" s="91"/>
    </row>
    <row r="601" spans="1:14" ht="15" customHeight="1">
      <c r="A601" s="49"/>
      <c r="B601" s="67"/>
      <c r="C601" s="93"/>
      <c r="D601" s="93"/>
      <c r="E601" s="93"/>
      <c r="F601" s="93"/>
      <c r="G601" s="94"/>
      <c r="H601" s="95"/>
      <c r="I601" s="95"/>
      <c r="J601" s="95"/>
      <c r="K601" s="95"/>
      <c r="L601" s="95"/>
      <c r="N601" s="91"/>
    </row>
    <row r="602" spans="1:14" ht="15" customHeight="1">
      <c r="A602" s="49"/>
      <c r="B602" s="67"/>
      <c r="C602" s="93"/>
      <c r="D602" s="93"/>
      <c r="E602" s="93"/>
      <c r="F602" s="93"/>
      <c r="G602" s="94"/>
      <c r="H602" s="95"/>
      <c r="I602" s="95"/>
      <c r="J602" s="95"/>
      <c r="K602" s="95"/>
      <c r="L602" s="95"/>
      <c r="N602" s="91"/>
    </row>
    <row r="603" spans="1:14" ht="15" customHeight="1">
      <c r="A603" s="49"/>
      <c r="B603" s="67"/>
      <c r="C603" s="93"/>
      <c r="D603" s="93"/>
      <c r="E603" s="93"/>
      <c r="F603" s="93"/>
      <c r="G603" s="94"/>
      <c r="H603" s="95"/>
      <c r="I603" s="95"/>
      <c r="J603" s="95"/>
      <c r="K603" s="95"/>
      <c r="L603" s="95"/>
      <c r="N603" s="91"/>
    </row>
    <row r="609" spans="8:12" ht="12.75">
      <c r="H609" s="96"/>
      <c r="I609" s="96"/>
      <c r="J609" s="96"/>
      <c r="K609" s="96"/>
      <c r="L609" s="96"/>
    </row>
  </sheetData>
  <sheetProtection/>
  <mergeCells count="36">
    <mergeCell ref="H12:L12"/>
    <mergeCell ref="H13:H14"/>
    <mergeCell ref="I13:L13"/>
    <mergeCell ref="B15:L15"/>
    <mergeCell ref="B16:L16"/>
    <mergeCell ref="I1:L1"/>
    <mergeCell ref="A9:L9"/>
    <mergeCell ref="A11:L11"/>
    <mergeCell ref="A12:A14"/>
    <mergeCell ref="B12:B14"/>
    <mergeCell ref="C12:C14"/>
    <mergeCell ref="D12:D14"/>
    <mergeCell ref="E12:E14"/>
    <mergeCell ref="F12:F14"/>
    <mergeCell ref="G12:G14"/>
    <mergeCell ref="A255:A264"/>
    <mergeCell ref="B212:L212"/>
    <mergeCell ref="B129:L129"/>
    <mergeCell ref="B130:L130"/>
    <mergeCell ref="B151:L151"/>
    <mergeCell ref="A107:A116"/>
    <mergeCell ref="B117:L117"/>
    <mergeCell ref="B118:L118"/>
    <mergeCell ref="B321:L321"/>
    <mergeCell ref="B322:L322"/>
    <mergeCell ref="B308:L308"/>
    <mergeCell ref="B309:L309"/>
    <mergeCell ref="B310:L310"/>
    <mergeCell ref="B253:L253"/>
    <mergeCell ref="B254:L254"/>
    <mergeCell ref="B569:L569"/>
    <mergeCell ref="B580:L580"/>
    <mergeCell ref="A581:A590"/>
    <mergeCell ref="B547:L547"/>
    <mergeCell ref="B425:L425"/>
    <mergeCell ref="B426:L426"/>
  </mergeCells>
  <printOptions/>
  <pageMargins left="0.3937007874015748" right="0.3937007874015748" top="0.984251968503937" bottom="0.5905511811023623" header="0.5118110236220472" footer="0.31496062992125984"/>
  <pageSetup firstPageNumber="310" useFirstPageNumber="1" horizontalDpi="600" verticalDpi="600" orientation="landscape" paperSize="9" scale="60" r:id="rId4"/>
  <headerFooter>
    <oddFooter>&amp;L&amp;"Times New Roman,обычный"&amp;16&amp;P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4">
      <selection activeCell="B17" sqref="B17"/>
    </sheetView>
  </sheetViews>
  <sheetFormatPr defaultColWidth="9.140625" defaultRowHeight="12.75"/>
  <cols>
    <col min="1" max="1" width="6.7109375" style="9" customWidth="1"/>
    <col min="2" max="2" width="21.8515625" style="9" customWidth="1"/>
    <col min="3" max="3" width="9.7109375" style="9" customWidth="1"/>
    <col min="4" max="4" width="9.8515625" style="9" customWidth="1"/>
    <col min="5" max="5" width="11.8515625" style="9" customWidth="1"/>
    <col min="6" max="7" width="10.00390625" style="9" customWidth="1"/>
    <col min="8" max="8" width="10.57421875" style="9" customWidth="1"/>
    <col min="9" max="9" width="9.00390625" style="9" customWidth="1"/>
    <col min="10" max="10" width="10.28125" style="9" customWidth="1"/>
    <col min="11" max="11" width="9.7109375" style="9" customWidth="1"/>
    <col min="12" max="12" width="10.28125" style="9" customWidth="1"/>
    <col min="13" max="13" width="10.57421875" style="9" customWidth="1"/>
    <col min="14" max="14" width="23.8515625" style="9" customWidth="1"/>
    <col min="15" max="15" width="9.140625" style="9" customWidth="1"/>
    <col min="16" max="16" width="13.00390625" style="9" customWidth="1"/>
    <col min="17" max="16384" width="9.140625" style="9" customWidth="1"/>
  </cols>
  <sheetData>
    <row r="1" spans="8:14" ht="63" customHeight="1">
      <c r="H1" s="237" t="s">
        <v>169</v>
      </c>
      <c r="I1" s="237"/>
      <c r="J1" s="237"/>
      <c r="K1" s="237"/>
      <c r="L1" s="237"/>
      <c r="M1" s="10"/>
      <c r="N1" s="10"/>
    </row>
    <row r="2" spans="8:14" ht="15.75">
      <c r="H2" s="10"/>
      <c r="I2" s="10"/>
      <c r="J2" s="10"/>
      <c r="K2" s="10"/>
      <c r="L2" s="10"/>
      <c r="M2" s="10"/>
      <c r="N2" s="10"/>
    </row>
    <row r="3" spans="1:14" ht="21" customHeight="1">
      <c r="A3" s="238" t="s">
        <v>96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11"/>
      <c r="N3" s="11"/>
    </row>
    <row r="4" spans="1:14" ht="21" customHeight="1">
      <c r="A4" s="12"/>
      <c r="B4" s="239" t="s">
        <v>422</v>
      </c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13"/>
      <c r="N4" s="13"/>
    </row>
    <row r="5" spans="1:14" ht="20.25" customHeight="1">
      <c r="A5" s="14"/>
      <c r="B5" s="14"/>
      <c r="C5" s="14"/>
      <c r="D5" s="14"/>
      <c r="E5" s="14"/>
      <c r="F5" s="14"/>
      <c r="G5" s="14"/>
      <c r="H5" s="240" t="s">
        <v>280</v>
      </c>
      <c r="I5" s="240"/>
      <c r="J5" s="240"/>
      <c r="K5" s="240"/>
      <c r="L5" s="240"/>
      <c r="M5" s="15"/>
      <c r="N5" s="15"/>
    </row>
    <row r="6" spans="1:14" s="1" customFormat="1" ht="30" customHeight="1">
      <c r="A6" s="225" t="s">
        <v>281</v>
      </c>
      <c r="B6" s="225" t="s">
        <v>282</v>
      </c>
      <c r="C6" s="230" t="s">
        <v>283</v>
      </c>
      <c r="D6" s="231"/>
      <c r="E6" s="232"/>
      <c r="F6" s="228" t="s">
        <v>284</v>
      </c>
      <c r="G6" s="236"/>
      <c r="H6" s="236"/>
      <c r="I6" s="236"/>
      <c r="J6" s="236"/>
      <c r="K6" s="236"/>
      <c r="L6" s="236"/>
      <c r="M6" s="229"/>
      <c r="N6" s="225" t="s">
        <v>423</v>
      </c>
    </row>
    <row r="7" spans="1:14" s="1" customFormat="1" ht="27.75" customHeight="1">
      <c r="A7" s="226"/>
      <c r="B7" s="226"/>
      <c r="C7" s="233"/>
      <c r="D7" s="234"/>
      <c r="E7" s="235"/>
      <c r="F7" s="228" t="s">
        <v>285</v>
      </c>
      <c r="G7" s="229"/>
      <c r="H7" s="228" t="s">
        <v>286</v>
      </c>
      <c r="I7" s="229"/>
      <c r="J7" s="228" t="s">
        <v>287</v>
      </c>
      <c r="K7" s="229"/>
      <c r="L7" s="228" t="s">
        <v>288</v>
      </c>
      <c r="M7" s="229"/>
      <c r="N7" s="226"/>
    </row>
    <row r="8" spans="1:14" s="1" customFormat="1" ht="19.5" customHeight="1">
      <c r="A8" s="227"/>
      <c r="B8" s="227"/>
      <c r="C8" s="2" t="s">
        <v>289</v>
      </c>
      <c r="D8" s="2" t="s">
        <v>290</v>
      </c>
      <c r="E8" s="2" t="s">
        <v>291</v>
      </c>
      <c r="F8" s="2" t="s">
        <v>289</v>
      </c>
      <c r="G8" s="2" t="s">
        <v>290</v>
      </c>
      <c r="H8" s="2" t="s">
        <v>289</v>
      </c>
      <c r="I8" s="2" t="s">
        <v>290</v>
      </c>
      <c r="J8" s="2" t="s">
        <v>289</v>
      </c>
      <c r="K8" s="2" t="s">
        <v>290</v>
      </c>
      <c r="L8" s="2" t="s">
        <v>289</v>
      </c>
      <c r="M8" s="2" t="s">
        <v>290</v>
      </c>
      <c r="N8" s="227"/>
    </row>
    <row r="9" spans="1:14" ht="87" customHeight="1">
      <c r="A9" s="7" t="s">
        <v>292</v>
      </c>
      <c r="B9" s="4" t="s">
        <v>350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23" t="s">
        <v>204</v>
      </c>
    </row>
    <row r="10" spans="1:14" ht="105.75" customHeight="1">
      <c r="A10" s="7" t="s">
        <v>98</v>
      </c>
      <c r="B10" s="4" t="s">
        <v>351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9" t="s">
        <v>396</v>
      </c>
    </row>
    <row r="11" spans="1:14" ht="119.25" customHeight="1">
      <c r="A11" s="7" t="s">
        <v>352</v>
      </c>
      <c r="B11" s="4" t="s">
        <v>241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19" t="s">
        <v>19</v>
      </c>
    </row>
    <row r="12" spans="1:14" ht="79.5" customHeight="1">
      <c r="A12" s="7" t="s">
        <v>242</v>
      </c>
      <c r="B12" s="4" t="s">
        <v>326</v>
      </c>
      <c r="C12" s="16">
        <f aca="true" t="shared" si="0" ref="C12:C23">+F12+H12+J12+L12</f>
        <v>300</v>
      </c>
      <c r="D12" s="16">
        <f aca="true" t="shared" si="1" ref="D12:D23">+G12+I12+K12+M12</f>
        <v>300</v>
      </c>
      <c r="E12" s="5">
        <f aca="true" t="shared" si="2" ref="E12:E23">+D12-C12</f>
        <v>0</v>
      </c>
      <c r="F12" s="16">
        <v>0</v>
      </c>
      <c r="G12" s="16"/>
      <c r="H12" s="16">
        <v>0</v>
      </c>
      <c r="I12" s="16"/>
      <c r="J12" s="16">
        <v>300</v>
      </c>
      <c r="K12" s="16">
        <v>300</v>
      </c>
      <c r="L12" s="16">
        <v>0</v>
      </c>
      <c r="M12" s="16"/>
      <c r="N12" s="19"/>
    </row>
    <row r="13" spans="1:14" ht="113.25" customHeight="1">
      <c r="A13" s="7" t="s">
        <v>327</v>
      </c>
      <c r="B13" s="4" t="s">
        <v>111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19" t="s">
        <v>236</v>
      </c>
    </row>
    <row r="14" spans="1:14" ht="98.25" customHeight="1">
      <c r="A14" s="7" t="s">
        <v>112</v>
      </c>
      <c r="B14" s="4" t="s">
        <v>21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19" t="s">
        <v>17</v>
      </c>
    </row>
    <row r="15" spans="1:14" ht="72" customHeight="1" hidden="1">
      <c r="A15" s="7" t="s">
        <v>22</v>
      </c>
      <c r="B15" s="4" t="s">
        <v>23</v>
      </c>
      <c r="C15" s="16">
        <f t="shared" si="0"/>
        <v>0</v>
      </c>
      <c r="D15" s="16">
        <f t="shared" si="1"/>
        <v>0</v>
      </c>
      <c r="E15" s="5">
        <f t="shared" si="2"/>
        <v>0</v>
      </c>
      <c r="F15" s="16">
        <v>0</v>
      </c>
      <c r="G15" s="16"/>
      <c r="H15" s="16">
        <v>0</v>
      </c>
      <c r="I15" s="16"/>
      <c r="J15" s="16">
        <v>0</v>
      </c>
      <c r="K15" s="16"/>
      <c r="L15" s="16">
        <v>0</v>
      </c>
      <c r="M15" s="16"/>
      <c r="N15" s="6"/>
    </row>
    <row r="16" spans="1:14" ht="57.75" customHeight="1" hidden="1">
      <c r="A16" s="7" t="s">
        <v>24</v>
      </c>
      <c r="B16" s="4" t="s">
        <v>25</v>
      </c>
      <c r="C16" s="16">
        <f t="shared" si="0"/>
        <v>0</v>
      </c>
      <c r="D16" s="16">
        <f t="shared" si="1"/>
        <v>0</v>
      </c>
      <c r="E16" s="5">
        <f t="shared" si="2"/>
        <v>0</v>
      </c>
      <c r="F16" s="16">
        <v>0</v>
      </c>
      <c r="G16" s="16"/>
      <c r="H16" s="16">
        <v>0</v>
      </c>
      <c r="I16" s="16"/>
      <c r="J16" s="16">
        <v>0</v>
      </c>
      <c r="K16" s="16"/>
      <c r="L16" s="16">
        <v>0</v>
      </c>
      <c r="M16" s="16"/>
      <c r="N16" s="6"/>
    </row>
    <row r="17" spans="1:15" ht="105" customHeight="1">
      <c r="A17" s="7" t="s">
        <v>26</v>
      </c>
      <c r="B17" s="4" t="s">
        <v>27</v>
      </c>
      <c r="C17" s="16">
        <f t="shared" si="0"/>
        <v>2525</v>
      </c>
      <c r="D17" s="16">
        <f t="shared" si="1"/>
        <v>1495</v>
      </c>
      <c r="E17" s="5">
        <f t="shared" si="2"/>
        <v>-1030</v>
      </c>
      <c r="F17" s="16">
        <v>0</v>
      </c>
      <c r="G17" s="16"/>
      <c r="H17" s="16">
        <v>2500</v>
      </c>
      <c r="I17" s="16"/>
      <c r="J17" s="16">
        <v>25</v>
      </c>
      <c r="K17" s="16">
        <v>1495</v>
      </c>
      <c r="L17" s="16">
        <v>0</v>
      </c>
      <c r="M17" s="16"/>
      <c r="N17" s="19" t="s">
        <v>6</v>
      </c>
      <c r="O17" s="20"/>
    </row>
    <row r="18" spans="1:14" ht="106.5" customHeight="1">
      <c r="A18" s="7" t="s">
        <v>28</v>
      </c>
      <c r="B18" s="4" t="s">
        <v>62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19" t="s">
        <v>18</v>
      </c>
    </row>
    <row r="19" spans="1:14" ht="84" customHeight="1">
      <c r="A19" s="7" t="s">
        <v>424</v>
      </c>
      <c r="B19" s="4" t="s">
        <v>63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9" t="s">
        <v>179</v>
      </c>
    </row>
    <row r="20" spans="1:14" ht="63" customHeight="1">
      <c r="A20" s="7" t="s">
        <v>130</v>
      </c>
      <c r="B20" s="4" t="s">
        <v>131</v>
      </c>
      <c r="C20" s="16">
        <f t="shared" si="0"/>
        <v>15</v>
      </c>
      <c r="D20" s="16">
        <f t="shared" si="1"/>
        <v>0</v>
      </c>
      <c r="E20" s="5">
        <f t="shared" si="2"/>
        <v>-15</v>
      </c>
      <c r="F20" s="16">
        <v>0</v>
      </c>
      <c r="G20" s="16"/>
      <c r="H20" s="16">
        <v>0</v>
      </c>
      <c r="I20" s="16"/>
      <c r="J20" s="16">
        <v>15</v>
      </c>
      <c r="K20" s="16"/>
      <c r="L20" s="16">
        <v>0</v>
      </c>
      <c r="M20" s="16"/>
      <c r="N20" s="22" t="s">
        <v>205</v>
      </c>
    </row>
    <row r="21" spans="1:14" ht="42" customHeight="1">
      <c r="A21" s="7" t="s">
        <v>132</v>
      </c>
      <c r="B21" s="4" t="s">
        <v>133</v>
      </c>
      <c r="C21" s="16">
        <f t="shared" si="0"/>
        <v>816</v>
      </c>
      <c r="D21" s="16">
        <f t="shared" si="1"/>
        <v>781.4</v>
      </c>
      <c r="E21" s="5">
        <f t="shared" si="2"/>
        <v>-34.60000000000002</v>
      </c>
      <c r="F21" s="16">
        <v>0</v>
      </c>
      <c r="G21" s="16"/>
      <c r="H21" s="16">
        <v>800</v>
      </c>
      <c r="I21" s="16">
        <v>781.4</v>
      </c>
      <c r="J21" s="16">
        <v>16</v>
      </c>
      <c r="K21" s="16"/>
      <c r="L21" s="16">
        <v>0</v>
      </c>
      <c r="M21" s="16"/>
      <c r="N21" s="19" t="s">
        <v>172</v>
      </c>
    </row>
    <row r="22" spans="1:14" ht="37.5" customHeight="1">
      <c r="A22" s="7" t="s">
        <v>134</v>
      </c>
      <c r="B22" s="4" t="s">
        <v>308</v>
      </c>
      <c r="C22" s="16">
        <f t="shared" si="0"/>
        <v>510</v>
      </c>
      <c r="D22" s="16">
        <f t="shared" si="1"/>
        <v>443.9</v>
      </c>
      <c r="E22" s="5">
        <f t="shared" si="2"/>
        <v>-66.10000000000002</v>
      </c>
      <c r="F22" s="16">
        <v>0</v>
      </c>
      <c r="G22" s="16"/>
      <c r="H22" s="16">
        <v>500</v>
      </c>
      <c r="I22" s="16">
        <v>433.9</v>
      </c>
      <c r="J22" s="16">
        <v>10</v>
      </c>
      <c r="K22" s="16">
        <v>10</v>
      </c>
      <c r="L22" s="16">
        <v>0</v>
      </c>
      <c r="M22" s="16"/>
      <c r="N22" s="19" t="s">
        <v>421</v>
      </c>
    </row>
    <row r="23" spans="1:14" ht="54" customHeight="1">
      <c r="A23" s="7"/>
      <c r="B23" s="4" t="s">
        <v>338</v>
      </c>
      <c r="C23" s="16">
        <f t="shared" si="0"/>
        <v>4166</v>
      </c>
      <c r="D23" s="16">
        <f t="shared" si="1"/>
        <v>3020.3</v>
      </c>
      <c r="E23" s="5">
        <f t="shared" si="2"/>
        <v>-1145.6999999999998</v>
      </c>
      <c r="F23" s="5">
        <v>0</v>
      </c>
      <c r="G23" s="5">
        <f aca="true" t="shared" si="3" ref="G23:M23">G12+G15+G16+G17+G20+G21+G22</f>
        <v>0</v>
      </c>
      <c r="H23" s="5">
        <f t="shared" si="3"/>
        <v>3800</v>
      </c>
      <c r="I23" s="5">
        <f t="shared" si="3"/>
        <v>1215.3</v>
      </c>
      <c r="J23" s="5">
        <f t="shared" si="3"/>
        <v>366</v>
      </c>
      <c r="K23" s="5">
        <f t="shared" si="3"/>
        <v>1805</v>
      </c>
      <c r="L23" s="5">
        <f t="shared" si="3"/>
        <v>0</v>
      </c>
      <c r="M23" s="5">
        <f t="shared" si="3"/>
        <v>0</v>
      </c>
      <c r="N23" s="6"/>
    </row>
    <row r="25" s="1" customFormat="1" ht="18.75" customHeight="1">
      <c r="B25" s="1" t="s">
        <v>373</v>
      </c>
    </row>
    <row r="26" spans="2:3" s="1" customFormat="1" ht="40.5" customHeight="1">
      <c r="B26" s="224" t="s">
        <v>374</v>
      </c>
      <c r="C26" s="224"/>
    </row>
    <row r="27" s="1" customFormat="1" ht="13.5" customHeight="1"/>
    <row r="28" spans="2:9" s="1" customFormat="1" ht="13.5" customHeight="1">
      <c r="B28" s="1" t="s">
        <v>303</v>
      </c>
      <c r="D28" s="21" t="s">
        <v>303</v>
      </c>
      <c r="G28" s="21" t="s">
        <v>304</v>
      </c>
      <c r="I28" s="21" t="s">
        <v>305</v>
      </c>
    </row>
    <row r="29" spans="2:7" s="1" customFormat="1" ht="13.5" customHeight="1">
      <c r="B29" s="1" t="s">
        <v>306</v>
      </c>
      <c r="D29" s="21" t="s">
        <v>307</v>
      </c>
      <c r="G29" s="21" t="s">
        <v>344</v>
      </c>
    </row>
  </sheetData>
  <sheetProtection/>
  <mergeCells count="14">
    <mergeCell ref="A6:A8"/>
    <mergeCell ref="B6:B8"/>
    <mergeCell ref="C6:E7"/>
    <mergeCell ref="F6:M6"/>
    <mergeCell ref="H1:L1"/>
    <mergeCell ref="A3:L3"/>
    <mergeCell ref="B4:L4"/>
    <mergeCell ref="H5:L5"/>
    <mergeCell ref="B26:C26"/>
    <mergeCell ref="N6:N8"/>
    <mergeCell ref="F7:G7"/>
    <mergeCell ref="H7:I7"/>
    <mergeCell ref="J7:K7"/>
    <mergeCell ref="L7:M7"/>
  </mergeCells>
  <printOptions/>
  <pageMargins left="0.75" right="0.75" top="1" bottom="1" header="0.5" footer="0.5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Зырянова Татьяна Алексеевна</cp:lastModifiedBy>
  <cp:lastPrinted>2016-02-29T02:16:40Z</cp:lastPrinted>
  <dcterms:created xsi:type="dcterms:W3CDTF">1996-10-08T23:32:33Z</dcterms:created>
  <dcterms:modified xsi:type="dcterms:W3CDTF">2016-02-29T02:16:58Z</dcterms:modified>
  <cp:category/>
  <cp:version/>
  <cp:contentType/>
  <cp:contentStatus/>
</cp:coreProperties>
</file>