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78" activeTab="3"/>
  </bookViews>
  <sheets>
    <sheet name="подпрограмма 1" sheetId="1" r:id="rId1"/>
    <sheet name="подпрограмма 2" sheetId="2" r:id="rId2"/>
    <sheet name="подпрограмма 3" sheetId="3" state="hidden" r:id="rId3"/>
    <sheet name="подпрограмма 4" sheetId="4" r:id="rId4"/>
    <sheet name="подпрограмма 5" sheetId="5" r:id="rId5"/>
    <sheet name="МП приложение 2" sheetId="6" r:id="rId6"/>
    <sheet name="приложение 3" sheetId="7" r:id="rId7"/>
    <sheet name="МП приложение 4" sheetId="8" r:id="rId8"/>
  </sheets>
  <definedNames>
    <definedName name="_xlnm.Print_Area" localSheetId="5">'МП приложение 2'!$A$1:$N$33</definedName>
    <definedName name="_xlnm.Print_Area" localSheetId="7">'МП приложение 4'!$A$1:$L$157</definedName>
    <definedName name="_xlnm.Print_Area" localSheetId="0">'подпрограмма 1'!$A$1:$L$28</definedName>
    <definedName name="_xlnm.Print_Area" localSheetId="1">'подпрограмма 2'!$A$1:$L$26</definedName>
    <definedName name="_xlnm.Print_Area" localSheetId="2">'подпрограмма 3'!$A$1:$L$27</definedName>
    <definedName name="_xlnm.Print_Area" localSheetId="3">'подпрограмма 4'!$A$1:$L$25</definedName>
    <definedName name="_xlnm.Print_Area" localSheetId="4">'подпрограмма 5'!$A$1:$L$21</definedName>
    <definedName name="_xlnm.Print_Area" localSheetId="6">'приложение 3'!$A$1:$H$59</definedName>
  </definedNames>
  <calcPr fullCalcOnLoad="1"/>
</workbook>
</file>

<file path=xl/sharedStrings.xml><?xml version="1.0" encoding="utf-8"?>
<sst xmlns="http://schemas.openxmlformats.org/spreadsheetml/2006/main" count="859" uniqueCount="335">
  <si>
    <t xml:space="preserve">Код бюджетной классификации </t>
  </si>
  <si>
    <t>ГРБС</t>
  </si>
  <si>
    <t>РзПр</t>
  </si>
  <si>
    <t>ЦСР</t>
  </si>
  <si>
    <t>ВР</t>
  </si>
  <si>
    <t>2015 год</t>
  </si>
  <si>
    <t>2016 год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</si>
  <si>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</si>
  <si>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</si>
  <si>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</si>
  <si>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</si>
  <si>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</si>
  <si>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Статус (муниципальная программа, подпрограмма, отдельное мероприятие Программы)</t>
  </si>
  <si>
    <t>Наименование главного распределителя бюджетных средств (ГРБС)</t>
  </si>
  <si>
    <t>Расходы (тыс. руб.)</t>
  </si>
  <si>
    <t>Муниципальная программа</t>
  </si>
  <si>
    <t xml:space="preserve"> </t>
  </si>
  <si>
    <t>Подпрограмма 2</t>
  </si>
  <si>
    <t>Подпрограмма 3</t>
  </si>
  <si>
    <t>Подпрограмма 4</t>
  </si>
  <si>
    <t>Подпрограмма 5</t>
  </si>
  <si>
    <t>08</t>
  </si>
  <si>
    <t xml:space="preserve">№
п/п
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</si>
  <si>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</si>
  <si>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</si>
  <si>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</si>
  <si>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1</t>
  </si>
  <si>
    <t>1.1.1.</t>
  </si>
  <si>
    <t>МБУК ЗГДК</t>
  </si>
  <si>
    <t>МБУК "Центр культуры"</t>
  </si>
  <si>
    <t xml:space="preserve">Организация предоставления муниципальных услуг (работ) Муниципальным бюджетным учреждением «Природный зоологический парк» </t>
  </si>
  <si>
    <t>1.2.</t>
  </si>
  <si>
    <t>1.3.</t>
  </si>
  <si>
    <t>МБОУ ДОД ДХШ</t>
  </si>
  <si>
    <t>1.1.2.</t>
  </si>
  <si>
    <t>Расходы местного бюджета на оказание муниципальной услуги (выполнение работ), тыс. руб.</t>
  </si>
  <si>
    <t>Наименование услуги, показателя объема услуги (работы)</t>
  </si>
  <si>
    <t>Организация предоставления муниципальных услуг  Муниципальным бюджетным учреждением «Библиотека им. Маяковского»</t>
  </si>
  <si>
    <t>Организация предоставления муниципальных услуг учреждениями клубного типа</t>
  </si>
  <si>
    <t>Поддержка народного творчества</t>
  </si>
  <si>
    <t>Сохранение культурного наследия города Зеленогорска</t>
  </si>
  <si>
    <t>Организация обеспечения функционирования  деятельности муниципальных учреждений дополнительного образования в сфере культуры</t>
  </si>
  <si>
    <t>МБУ "Молодежный центр"</t>
  </si>
  <si>
    <t>1.4.</t>
  </si>
  <si>
    <t>017</t>
  </si>
  <si>
    <t>1.5.</t>
  </si>
  <si>
    <t>1.1.</t>
  </si>
  <si>
    <t>№ п/п</t>
  </si>
  <si>
    <t>Цель подпрограммы: Сохранение и эффективное использование культурного наследия города Зеленогорска</t>
  </si>
  <si>
    <t>Задача 1: Организация библиотечного обслуживания населения, комплектование и обеспечение сохранности библиотечных фондов</t>
  </si>
  <si>
    <t>Задача 2: Развитие музейного дела</t>
  </si>
  <si>
    <t>1.2.1.</t>
  </si>
  <si>
    <t>Цель подпрограммы: Сохранение и улучшение условий для организации досуга и обеспечения жителей города услугами организаций культуры, развития местного традиционного народного творчества</t>
  </si>
  <si>
    <t>Задача 1: Сохранение и развитие традиционной народной культуры.</t>
  </si>
  <si>
    <t>1.1.3.</t>
  </si>
  <si>
    <t>1.</t>
  </si>
  <si>
    <t>Задача 1: Организация и проведение культурных событий  города Зеленогорска</t>
  </si>
  <si>
    <t xml:space="preserve"> 1.1.1.</t>
  </si>
  <si>
    <t>1.1.4.</t>
  </si>
  <si>
    <t>1.1.5.</t>
  </si>
  <si>
    <t>1.1.6.</t>
  </si>
  <si>
    <t>2.1.</t>
  </si>
  <si>
    <t>2.1.1.</t>
  </si>
  <si>
    <t>3.</t>
  </si>
  <si>
    <t>3.1.</t>
  </si>
  <si>
    <t>3.1.1.</t>
  </si>
  <si>
    <t>4.</t>
  </si>
  <si>
    <t>4.1.</t>
  </si>
  <si>
    <t>4.1.1.</t>
  </si>
  <si>
    <t>5.</t>
  </si>
  <si>
    <t>5.1.</t>
  </si>
  <si>
    <t>5.1.1.</t>
  </si>
  <si>
    <t>6.</t>
  </si>
  <si>
    <t>6.1.</t>
  </si>
  <si>
    <t>6.1.1.</t>
  </si>
  <si>
    <t>7.</t>
  </si>
  <si>
    <t>7.1.</t>
  </si>
  <si>
    <t>7.1.1.</t>
  </si>
  <si>
    <t>11.</t>
  </si>
  <si>
    <t>11.1.</t>
  </si>
  <si>
    <t>11.1.1.</t>
  </si>
  <si>
    <t>12.</t>
  </si>
  <si>
    <t>12.1.</t>
  </si>
  <si>
    <t>12.1.1.</t>
  </si>
  <si>
    <t>13.</t>
  </si>
  <si>
    <t>13.1.</t>
  </si>
  <si>
    <t>13.1.1.</t>
  </si>
  <si>
    <t>Источник финансирования</t>
  </si>
  <si>
    <t xml:space="preserve">Всего </t>
  </si>
  <si>
    <t xml:space="preserve">в том числе: </t>
  </si>
  <si>
    <t>федеральный бюджет</t>
  </si>
  <si>
    <t>местный бюджет</t>
  </si>
  <si>
    <t>краевой бюджет</t>
  </si>
  <si>
    <t>внебюджетные источники</t>
  </si>
  <si>
    <t>07 02</t>
  </si>
  <si>
    <t xml:space="preserve">2. </t>
  </si>
  <si>
    <t>В том числе</t>
  </si>
  <si>
    <t xml:space="preserve"> Организация событий культурной жизни города Зеленогорска</t>
  </si>
  <si>
    <t>Наименование цели, задач, мероприятий подпрограммы</t>
  </si>
  <si>
    <t>Подпрограмма 1: Сохранение культурного наследия города Зеленогорска</t>
  </si>
  <si>
    <t>Подпрограмма 2: Поддержка  народного творчества</t>
  </si>
  <si>
    <t xml:space="preserve">Задача 1: Обеспечение доступности  дополнительного образования.   </t>
  </si>
  <si>
    <t>Организация предоставления муниципальных услуг  Муниципальным бюджетным учреждением «Зеленогорский музейно-выставочный центр»</t>
  </si>
  <si>
    <t>2017 год</t>
  </si>
  <si>
    <t>ДМШ</t>
  </si>
  <si>
    <t>ДХШ</t>
  </si>
  <si>
    <t>08 01</t>
  </si>
  <si>
    <t>10 03</t>
  </si>
  <si>
    <t xml:space="preserve">08 01 </t>
  </si>
  <si>
    <t>Подпрограмма 4: Развитие системы дополнительного образования в сфере культуры</t>
  </si>
  <si>
    <t xml:space="preserve"> Развитие системы дополнительного образования в сфере культуры  </t>
  </si>
  <si>
    <t xml:space="preserve">  Развитие системы дополнительного образования в сфере культуры  </t>
  </si>
  <si>
    <t>Значение показателя объема услуги (результат выполнения работы)</t>
  </si>
  <si>
    <t>Приложение № 2 
к муниципальной программе 
«Развитие культуры города Зеленогорска»</t>
  </si>
  <si>
    <t>Развитие культуры города Зеленогорска</t>
  </si>
  <si>
    <t>Наименование  программы, подпрограммы, отдельного мероприятия программы</t>
  </si>
  <si>
    <t>2018 год</t>
  </si>
  <si>
    <t>Итого на  
2016 - 2018 годы</t>
  </si>
  <si>
    <t>Планируемые объемы финансирования (тыс. руб.)</t>
  </si>
  <si>
    <t xml:space="preserve"> Обеспечение условий реализации программы и прочие мероприятия в сфере культуры</t>
  </si>
  <si>
    <t>Приложение №  3
к муниципальной программе
 «Развитие культуры города Зеленогорска»</t>
  </si>
  <si>
    <t>планируемые объемы финансирования (тыс. руб.)</t>
  </si>
  <si>
    <t>Статус (муниципальная программа, подпрограмма, отдельное мероприятие программы)</t>
  </si>
  <si>
    <t xml:space="preserve"> Обеспечение условий реализации программы и прочие мероприятия в сфере культуры  </t>
  </si>
  <si>
    <t>Итого на 
2016 - 2018 годы</t>
  </si>
  <si>
    <t xml:space="preserve">Наименование ГРБС </t>
  </si>
  <si>
    <t>06 1 00 80640</t>
  </si>
  <si>
    <t>06 1 00 80610</t>
  </si>
  <si>
    <t>06 1 00 51440</t>
  </si>
  <si>
    <t>06 1 00 80660</t>
  </si>
  <si>
    <t>06 2 00 80610</t>
  </si>
  <si>
    <t>06 2 00 80620</t>
  </si>
  <si>
    <t>06 2 00 80660</t>
  </si>
  <si>
    <t>06 3 00 80650</t>
  </si>
  <si>
    <t xml:space="preserve"> 1.1.2.</t>
  </si>
  <si>
    <t>06 3 00 80880</t>
  </si>
  <si>
    <t>06 3 00 80640</t>
  </si>
  <si>
    <t>06 3 00 86040</t>
  </si>
  <si>
    <t>06 3 00 80670</t>
  </si>
  <si>
    <t>06 3 00 81060</t>
  </si>
  <si>
    <t>06 4 00 80610</t>
  </si>
  <si>
    <t>06 4 00 80620</t>
  </si>
  <si>
    <t>06 4 00 80660</t>
  </si>
  <si>
    <t>06 4 00 87070</t>
  </si>
  <si>
    <r>
      <t xml:space="preserve">Задача 1: </t>
    </r>
    <r>
      <rPr>
        <sz val="12"/>
        <rFont val="Times New Roman"/>
        <family val="1"/>
      </rPr>
      <t xml:space="preserve">Организация деятельности Комитета  по делам культуры, обеспечивающего деятельность подведомственных  учреждений, направленной на эффективное управление  сферой культуры </t>
    </r>
  </si>
  <si>
    <t xml:space="preserve">Цель подпрограммы: Создание условий для эффективного управления сферой культуры </t>
  </si>
  <si>
    <t>06 5 00 80610</t>
  </si>
  <si>
    <t>2014 год</t>
  </si>
  <si>
    <t>БМ</t>
  </si>
  <si>
    <t>ЗГДК</t>
  </si>
  <si>
    <t>ЗМВЦ</t>
  </si>
  <si>
    <t xml:space="preserve">Наименование работы и ее содержание: Формирование, учет, изучение, обеспечение физического сохранения и безопасности фондов библиотеки  </t>
  </si>
  <si>
    <t>Наименование работы и ее содержание: Библиографическая обработка документов и создание каталогов</t>
  </si>
  <si>
    <t>Наименование работы и ее содержание:  Формирование, учет, изучение, обеспечение физического сохранения и безопасности музейных предметов, музейных коллекций</t>
  </si>
  <si>
    <t>9.</t>
  </si>
  <si>
    <t>Наименование работы и ее содержание: Организация мероприятий  (фестивали)</t>
  </si>
  <si>
    <t>9.1.</t>
  </si>
  <si>
    <t>9.1.1.</t>
  </si>
  <si>
    <t>Наименование работы и ее содержание: Организация мероприятий  (смотры, конкурсы)</t>
  </si>
  <si>
    <t>10.1.</t>
  </si>
  <si>
    <t>10.1.1.</t>
  </si>
  <si>
    <t>Наименование работы и ее содержание: Организация деятельности клубных формирований и формирований самодеятельного народного творчества</t>
  </si>
  <si>
    <t>Наименование работы и ее содержание: Формирование, сохранение, содержание и учет коллекций диких и домашних животных, растений</t>
  </si>
  <si>
    <t>14.</t>
  </si>
  <si>
    <t>Наименование услуги и ее содержание: Демонстрация коллекций диких и домашних животных, растений (на стационарных условиях)</t>
  </si>
  <si>
    <t>14.1.</t>
  </si>
  <si>
    <t>14.1.1.</t>
  </si>
  <si>
    <t>15.</t>
  </si>
  <si>
    <t>Наименование работы и ее содержание: Создание концертов и концертных программ (сольный концерт)</t>
  </si>
  <si>
    <t>15.1.</t>
  </si>
  <si>
    <t>15.1.1.</t>
  </si>
  <si>
    <t>16.</t>
  </si>
  <si>
    <t>Наименование работы и ее содержание: Создание концертов и концертных программ (сборный концерт)</t>
  </si>
  <si>
    <t>16.1.</t>
  </si>
  <si>
    <t>16.1.1.</t>
  </si>
  <si>
    <t>17.</t>
  </si>
  <si>
    <t>Наименование работы и ее содержание: Создание концертов и концертных программ (концерт танцевально-хореографичекого коллектива)</t>
  </si>
  <si>
    <t>17.1.</t>
  </si>
  <si>
    <t>17.1.1.</t>
  </si>
  <si>
    <t>18.</t>
  </si>
  <si>
    <t>Наименование работы и ее содержание: Создание концертов и концертных программ (концерт хора, капеллы)</t>
  </si>
  <si>
    <t>18.1.</t>
  </si>
  <si>
    <t>18.1.1.</t>
  </si>
  <si>
    <t>19.</t>
  </si>
  <si>
    <t>Наименование услуги  и ее содержание: Показ концертов и концертных программ (сборный концерт, на выезде)</t>
  </si>
  <si>
    <t>19.1.</t>
  </si>
  <si>
    <t>Показатель объема услуги: Число зрителей, человек</t>
  </si>
  <si>
    <t>19.1.1.</t>
  </si>
  <si>
    <t>20.</t>
  </si>
  <si>
    <t>Наименование услуги  и ее содержание: Показ концертов и концертных программ (сборный концерт, стационар)</t>
  </si>
  <si>
    <t>20.1.</t>
  </si>
  <si>
    <t>20.1.1.</t>
  </si>
  <si>
    <t>21.</t>
  </si>
  <si>
    <t>Наименование услуги  и ее содержание: Показ концертов и концертных программ (концерт танцевально-хореографического коллектива, стационар)</t>
  </si>
  <si>
    <t>21.1.</t>
  </si>
  <si>
    <t>21.1.1.</t>
  </si>
  <si>
    <t>22.</t>
  </si>
  <si>
    <t>Наименование услуги  и ее содержание: Показ концертов и концертных программ (концерт танцевально-хореографического коллектива, на выезде)</t>
  </si>
  <si>
    <t>22.1.</t>
  </si>
  <si>
    <t>22.1.1.</t>
  </si>
  <si>
    <t>23.</t>
  </si>
  <si>
    <t>Наименование услуги  и ее содержание: Показ концертов и концертных программ (концерт хора, капеллы; стационар)</t>
  </si>
  <si>
    <t>23.1.</t>
  </si>
  <si>
    <t>23.1.1.</t>
  </si>
  <si>
    <t>24.</t>
  </si>
  <si>
    <t>Наименование услуги  и ее содержание: Показ концертов и концертных программ (концерт хора, капеллы; на выезде)</t>
  </si>
  <si>
    <t>24.1.</t>
  </si>
  <si>
    <t>24.1.1.</t>
  </si>
  <si>
    <t>25.</t>
  </si>
  <si>
    <t>Наименование услуги  и ее содержание: Показ концертов и концертных программ (сольный концерт; стационар)</t>
  </si>
  <si>
    <t>25.1.</t>
  </si>
  <si>
    <t>25.1.1.</t>
  </si>
  <si>
    <t>26.</t>
  </si>
  <si>
    <t>Наименование услуги  и ее содержание: Показ концертов и концертных программ (сольный концерт; на выезде)</t>
  </si>
  <si>
    <t>26.1.</t>
  </si>
  <si>
    <t>26.1.1.</t>
  </si>
  <si>
    <t>27.</t>
  </si>
  <si>
    <t>Наименование услуги  и ее содержание: Реализация дополнительных общеобразовательных общеразвивающих программ</t>
  </si>
  <si>
    <t>27.1.</t>
  </si>
  <si>
    <t>27.1.1.</t>
  </si>
  <si>
    <t>МБУ ДО ДМШ</t>
  </si>
  <si>
    <t>МБУ ДО ДХШ</t>
  </si>
  <si>
    <t>Наименование услуги  и ее содержание: Реализация дополнительных общеобразовательных предпрофессиональных программ</t>
  </si>
  <si>
    <t>Центр культуры</t>
  </si>
  <si>
    <t>зоопарк</t>
  </si>
  <si>
    <t xml:space="preserve">                                                                                                                          Приложение № 4                                                                                                     к муниципальной программе
 «Развитие культуры города Зеленогорска»</t>
  </si>
  <si>
    <t>Приложение
к подпрограмме «Сохранение культурного наследия города Зеленогорска»</t>
  </si>
  <si>
    <t>Комплектование библиотечного фонда МБУ «Библиотека»</t>
  </si>
  <si>
    <t>Пополнение фондов библиотеки. Приобретение не менее 185,28 единиц на различных носителях информации на 1000 человек населения к 2018 году. Формирование фондов библиотеки на различных носителях информации позволит в 2018 году увеличить количество экземплров библиотечного фонда до 7137,2 на 1000 человек населения</t>
  </si>
  <si>
    <t>Обеспечение деятельности (оказание услуг) МБУ «Библиотека»</t>
  </si>
  <si>
    <t>Повышение качества услуг библиотеки. Количество посещений библиотеки на 1000 человек населения будет ежегодно увеличиваться и составит 4199 человек в 2018 году</t>
  </si>
  <si>
    <t>Пополнение фондов библиотеки. Приобретение не менее 70 единиц изданий на бумажных носителях.</t>
  </si>
  <si>
    <t xml:space="preserve">Обеспечение деятельности (оказание услуг) МБУ «ЗМВЦ» </t>
  </si>
  <si>
    <t>Развитие выставочной деятельности через экспонирование предметов основного фонда музея и сохранение его на ежегодном уровне не менее 19,3%</t>
  </si>
  <si>
    <t>МКУ «Комитет по делам культуры»</t>
  </si>
  <si>
    <t>Комплектование книжных фондов 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</si>
  <si>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Красноярского края</t>
  </si>
  <si>
    <t>06 1 00 74880</t>
  </si>
  <si>
    <t>Пополнение фондов библиотеки. Приобретение не менее 270 единиц изданий на бумажных носителях.</t>
  </si>
  <si>
    <t>Обеспечение деятельности (оказание услуг) подведомственных учреждений клубного типа</t>
  </si>
  <si>
    <t>Позиционирование услуг учреждений культурно-досугового типа позволит сохранить численность посетителей мероприятий на платной основе в количестве 63 тысяч. Поддержка работы не менее 51 клубного формрования. Привлечение к участию в работе клубных формирований детей в возрсте до 14 лет к 2018 году до 613 человек</t>
  </si>
  <si>
    <t xml:space="preserve">Обеспечение деятельности МБУ «Зоопарк» </t>
  </si>
  <si>
    <t>Проведение текущего ремонта зданий и сооружений учреждений культуры</t>
  </si>
  <si>
    <t>Повышение качества услуг. Количество посетителей МБУ «Зоопарк» на платной основе - не менее 14100 человек в 2018 году</t>
  </si>
  <si>
    <t>Приложение
к подпрограмме «Организация событий культурной жизни города Зеленогорска»</t>
  </si>
  <si>
    <t>Цель подпрограммы: Обеспечение доступа населения к участию в культурной жизни города Зеленогорска</t>
  </si>
  <si>
    <t>Организация и проведение культурно-массовых мероприятий учреждениями клубного типа</t>
  </si>
  <si>
    <t>Проведение городских мероприятий. Увеличение численности участников культурно-досуговых мероприятий (по сравнению с предыдущим годом) в 2018 году - не менее 12%</t>
  </si>
  <si>
    <t>В 2016 году проведение 16 мероприятий, посвященных 60-летию города Зеленогорска, на всех крупных площадках города (по отдельному плану)</t>
  </si>
  <si>
    <t>Организация и проведение культурно-массовых мероприятий МКУ «Комитет по делам культуры»</t>
  </si>
  <si>
    <t>Проведение мероприятий по поощрению работников отрасли культуры по случаю празднования юбилейных дат и значимых событий</t>
  </si>
  <si>
    <t>Организация мероприятий, посвященных Победе в Великой Отечественной войне</t>
  </si>
  <si>
    <t>Проведение 12 мероприятий в фрмате праздничного концерта, вахты памяти, почетного караула, парада</t>
  </si>
  <si>
    <t>Организация мероприятий, направленных на преодоление распространения наркомании, пьянства и алкоголизма</t>
  </si>
  <si>
    <t>Проведение 4 мероприятий в формате акций, шоу-программы и кинопоказа</t>
  </si>
  <si>
    <t xml:space="preserve">Финансовая поддержка социально ориентированных некоммерческих организаций </t>
  </si>
  <si>
    <t>Оказание финансовой поддержки социально ориентированным некоммерческим организациям путем предоставления субсидий на реализацию не менее 4 заявленных проектов на конкурсной основе</t>
  </si>
  <si>
    <t>Приложение к подпрограмме «Развитие системы дополнительного образования в сфере культуры»</t>
  </si>
  <si>
    <t>Цель подпрограммы: Создание в системе дополнительного образования равных возможностей для получения современного качественного образования</t>
  </si>
  <si>
    <t>Обеспечение деятельности учреждений дополнительного образования</t>
  </si>
  <si>
    <t xml:space="preserve">Проведение текущих ремонтов зданий и сооружений учреждений дополнительного образования </t>
  </si>
  <si>
    <t>Проведение текущего ремонта классов 
в МБУ ДО ДМШ и 
МБУ ДО ДХШ</t>
  </si>
  <si>
    <t xml:space="preserve">Награждение денежными премиями педагогических работников муниципальных учреждений дополнительного образования, осуществляющих работу с одаренными детьми </t>
  </si>
  <si>
    <t>Приложение
к подпрограмме «Обеспечение условий реализации программы и прочие мероприятия в области культуры»</t>
  </si>
  <si>
    <t>Обеспечение деятельности МКУ «Комитет по делам культуры»</t>
  </si>
  <si>
    <t>Повышение качества и доступности муниципальных услуг, оказываемых 8 подведомственными учреждениями</t>
  </si>
  <si>
    <t>Информация о распределении планируемых объемов финансирования
 муниципальной программы «Развитие культуры города Зеленогорска» по источникам финансирования</t>
  </si>
  <si>
    <t xml:space="preserve">Количество документов, единица </t>
  </si>
  <si>
    <t>Наименование услуги и ее содержание:  Библиотечное, библиографическое и информационное обслуживание пользователей библиотеки (стационар)</t>
  </si>
  <si>
    <t>2.</t>
  </si>
  <si>
    <t>Количество посещений, единица</t>
  </si>
  <si>
    <t>Наименование услуги и ее содержание:  Библиотечное, библиографическое и информационное обслуживание пользователей библиотеки (вне стационара)</t>
  </si>
  <si>
    <t>Количество посещений, человек</t>
  </si>
  <si>
    <t>Количество документов, экз.</t>
  </si>
  <si>
    <t>Количество предметов, единица</t>
  </si>
  <si>
    <t xml:space="preserve">Наименование услуги и ее содержание:  Публичный показ музейных предметов, музейных коллекций (стационар) </t>
  </si>
  <si>
    <t>Число посетителей, человек</t>
  </si>
  <si>
    <t>Количество экспонатов, единица</t>
  </si>
  <si>
    <t>10.</t>
  </si>
  <si>
    <t>Количество проведенных мероприятий, штука</t>
  </si>
  <si>
    <t>Наименование работы и ее содержание: Организация мероприятий  (народные гуляния, праздники, торжественные мероприятия, памятные даты)</t>
  </si>
  <si>
    <t>Количество клубных формирований, единица</t>
  </si>
  <si>
    <t>Количество животных, единица</t>
  </si>
  <si>
    <t>Количество новых (капитально-возобновленных) концертов, единица</t>
  </si>
  <si>
    <t>Число зрителей, человек</t>
  </si>
  <si>
    <t>Число обучающихся, человек</t>
  </si>
  <si>
    <t>Наименование работы и ее содержание:  Создание экспозиций (выставок) музеев, организаця выездных выставок (стационар)</t>
  </si>
  <si>
    <t>Приложение № 1</t>
  </si>
  <si>
    <t>к постановлению Администрации
ЗАТО г. Зеленогорска</t>
  </si>
  <si>
    <t>от________________№__________</t>
  </si>
  <si>
    <t>Приложение № 2</t>
  </si>
  <si>
    <t>Приложение № 3</t>
  </si>
  <si>
    <t>Приложение № 4</t>
  </si>
  <si>
    <t>Приложение к подпрграмме 
«Поддержка народного творчества»</t>
  </si>
  <si>
    <t>Приложение № 5</t>
  </si>
  <si>
    <t>8.</t>
  </si>
  <si>
    <t>8.1.</t>
  </si>
  <si>
    <t>8.1.1.</t>
  </si>
  <si>
    <t>Приложение № 6</t>
  </si>
  <si>
    <t>Перечень мероприятий  подпрограммы «Сохранение культурного наследия города Зеленогорска» 
с указанием объемов средств на их реализацию и ожидаемых результатов</t>
  </si>
  <si>
    <t>Перечень мероприятий  подпрограммы «Поддержка народного творчества» 
с указанием объемов средств на их реализацию и ожидаемых результатов</t>
  </si>
  <si>
    <t xml:space="preserve">Перечень мероприятий  подпрограммы «Обеспечение условий реализации программы и прочие мероприятия в сфере культуры»
с указанием объемов средств на их реализацию и ожидаемых результатов
</t>
  </si>
  <si>
    <t>06 1 00 10210</t>
  </si>
  <si>
    <t>06 1 0010310</t>
  </si>
  <si>
    <t>06 1 00 S1440</t>
  </si>
  <si>
    <t>06 1 00 S 4880</t>
  </si>
  <si>
    <t>1.2.2.</t>
  </si>
  <si>
    <t>Изготовление и установка мемориальных знаков МБУ "ЗМВЦ"</t>
  </si>
  <si>
    <t>06 00 80620</t>
  </si>
  <si>
    <t>Изготовление 3 мемориальных знаков.</t>
  </si>
  <si>
    <t>062 00 10210</t>
  </si>
  <si>
    <t>06 2 00 10210</t>
  </si>
  <si>
    <t>062 00 10310</t>
  </si>
  <si>
    <t>06 2 00 10310</t>
  </si>
  <si>
    <t>06 4 00 10210</t>
  </si>
  <si>
    <t>06 4 00 10310</t>
  </si>
  <si>
    <t>Приложение № 7</t>
  </si>
  <si>
    <t>Информация о распределении планируемых объемов финансирования по подпрограммам
 муниципальной программы «Развитие культуры города Зеленогорска»</t>
  </si>
  <si>
    <t>Прогноз сводных показателей муниципальных заданий
муниципальной программы «Развитие культуры города Зеленогорска»</t>
  </si>
  <si>
    <t>Проведение текущего ремонта зданий и сооружений (ремонт хозяйственног блока и здания экологического музея) в МБУ «Зоопарк»</t>
  </si>
  <si>
    <t xml:space="preserve">Перечень мероприятий подпрограммы «Развитие системы дополнительного образования в сфере культуры»
с указанием объем средств на их реализацию и ожидаемые результаты
</t>
  </si>
  <si>
    <t>Повышение качества услуг дополнительного образования в сфере культуры. Количество детей, привлекаемых к участию в творческих мероприятиях, - не менее 564 обучающихся</t>
  </si>
  <si>
    <t>Количество победителей конкурсного отбора педагогов муниципальных учреждений дополнительного образования, осуществляющих работу с одаренными детьми, - не менее 10 человек</t>
  </si>
  <si>
    <t>Организация и проведение мероприятий, посвященных 
60-летию города Зеленогорска</t>
  </si>
  <si>
    <t>Перечень мероприятий подпрограммы «Организация событий культурной жизни города Зеленогорска»
с указанием объемов средств на их реализацию и ожидаемые результаты</t>
  </si>
  <si>
    <t>Обеспечение деятельности ресурсного центра поддержки социально ориентированных некоммерческих организаций</t>
  </si>
  <si>
    <t>06 1 00 80630</t>
  </si>
  <si>
    <t>06 4 00 50140</t>
  </si>
  <si>
    <t>Реализация мероприятий федеральной целевой прграммы "Культура России" (2012-2018 годы)</t>
  </si>
  <si>
    <t>Приобретение музыкального инструмента (ксилофон концетрный)</t>
  </si>
  <si>
    <t>Информационная и правовая поддержка не менее 10 социально ориентированных некоммерческих организаций</t>
  </si>
  <si>
    <t>06 4 00 S0140</t>
  </si>
  <si>
    <t>от  28.10.2016  № 293-п</t>
  </si>
  <si>
    <t>от 28.10.2012 № 293-п</t>
  </si>
  <si>
    <t>от 28.10.2016  № 293-п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</si>
</sst>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"/>
    <numFmt numFmtId="166" formatCode="_-* #,##0.00_р_._-;\-* #,##0.00_р_._-;_-* &quot;-&quot;?_р_._-;_-@_-"/>
    <numFmt numFmtId="167" formatCode="_-* #,##0.00000_р_._-;\-* #,##0.00000_р_._-;_-* &quot;-&quot;?_р_._-;_-@_-"/>
    <numFmt numFmtId="168" formatCode="_-* #,##0.00000_р_._-;\-* #,##0.00000_р_._-;_-* &quot;-&quot;?????_р_._-;_-@_-"/>
    <numFmt numFmtId="169" formatCode="#,##0.00_р_."/>
    <numFmt numFmtId="170" formatCode="#,##0.000_р_."/>
    <numFmt numFmtId="171" formatCode="#,##0.00_ ;\-#,##0.00\ "/>
    <numFmt numFmtId="172" formatCode="_-* #,##0.000_р_._-;\-* #,##0.000_р_._-;_-* &quot;-&quot;?_р_._-;_-@_-"/>
    <numFmt numFmtId="173" formatCode="#,##0_р_."/>
    <numFmt numFmtId="174" formatCode="#,##0.0000_р_."/>
    <numFmt numFmtId="175" formatCode="#,##0.00000_р_."/>
    <numFmt numFmtId="176" formatCode="#,##0.000_р_.;\-#,##0.0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 wrapText="1"/>
    </xf>
    <xf numFmtId="0" fontId="46" fillId="0" borderId="0" xfId="0" applyFont="1" applyFill="1" applyAlignment="1">
      <alignment horizontal="left" vertical="top" wrapText="1"/>
    </xf>
    <xf numFmtId="49" fontId="46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/>
    </xf>
    <xf numFmtId="0" fontId="4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169" fontId="46" fillId="0" borderId="10" xfId="0" applyNumberFormat="1" applyFont="1" applyFill="1" applyBorder="1" applyAlignment="1">
      <alignment horizontal="center" vertical="top"/>
    </xf>
    <xf numFmtId="170" fontId="46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left" vertical="top" wrapText="1"/>
    </xf>
    <xf numFmtId="49" fontId="4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166" fontId="2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45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45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top"/>
    </xf>
    <xf numFmtId="0" fontId="49" fillId="0" borderId="0" xfId="0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169" fontId="46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 vertical="top" wrapText="1"/>
    </xf>
    <xf numFmtId="39" fontId="2" fillId="0" borderId="10" xfId="0" applyNumberFormat="1" applyFont="1" applyFill="1" applyBorder="1" applyAlignment="1">
      <alignment horizontal="center" vertical="top" wrapText="1"/>
    </xf>
    <xf numFmtId="39" fontId="46" fillId="0" borderId="1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 horizontal="center" vertical="center"/>
    </xf>
    <xf numFmtId="0" fontId="2" fillId="0" borderId="10" xfId="52" applyFont="1" applyFill="1" applyBorder="1" applyAlignment="1">
      <alignment vertical="top" wrapText="1"/>
      <protection/>
    </xf>
    <xf numFmtId="169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69" fontId="2" fillId="0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10" xfId="52" applyFont="1" applyFill="1" applyBorder="1" applyAlignment="1">
      <alignment horizontal="center" vertical="top" wrapText="1"/>
      <protection/>
    </xf>
    <xf numFmtId="169" fontId="2" fillId="0" borderId="10" xfId="52" applyNumberFormat="1" applyFont="1" applyFill="1" applyBorder="1" applyAlignment="1">
      <alignment horizontal="center" vertical="top" wrapText="1"/>
      <protection/>
    </xf>
    <xf numFmtId="0" fontId="4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52" applyFont="1" applyFill="1" applyBorder="1" applyAlignment="1">
      <alignment vertical="top" wrapText="1"/>
      <protection/>
    </xf>
    <xf numFmtId="0" fontId="46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170" fontId="46" fillId="0" borderId="10" xfId="0" applyNumberFormat="1" applyFont="1" applyFill="1" applyBorder="1" applyAlignment="1">
      <alignment horizontal="center" vertical="top"/>
    </xf>
    <xf numFmtId="170" fontId="2" fillId="0" borderId="10" xfId="0" applyNumberFormat="1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vertical="center"/>
    </xf>
    <xf numFmtId="173" fontId="2" fillId="0" borderId="10" xfId="52" applyNumberFormat="1" applyFont="1" applyFill="1" applyBorder="1" applyAlignment="1">
      <alignment horizontal="center" vertical="center" wrapText="1"/>
      <protection/>
    </xf>
    <xf numFmtId="1" fontId="46" fillId="0" borderId="10" xfId="59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>
      <alignment horizontal="center"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/>
    </xf>
    <xf numFmtId="173" fontId="2" fillId="0" borderId="10" xfId="52" applyNumberFormat="1" applyFont="1" applyFill="1" applyBorder="1" applyAlignment="1">
      <alignment horizontal="center" vertical="top" wrapText="1"/>
      <protection/>
    </xf>
    <xf numFmtId="173" fontId="46" fillId="0" borderId="10" xfId="0" applyNumberFormat="1" applyFont="1" applyFill="1" applyBorder="1" applyAlignment="1">
      <alignment horizontal="center"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52" applyFont="1" applyFill="1" applyBorder="1" applyAlignment="1">
      <alignment vertical="top" wrapText="1"/>
      <protection/>
    </xf>
    <xf numFmtId="0" fontId="46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174" fontId="46" fillId="0" borderId="10" xfId="0" applyNumberFormat="1" applyFont="1" applyFill="1" applyBorder="1" applyAlignment="1">
      <alignment horizontal="center" vertical="top"/>
    </xf>
    <xf numFmtId="175" fontId="46" fillId="0" borderId="10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176" fontId="46" fillId="0" borderId="10" xfId="0" applyNumberFormat="1" applyFont="1" applyFill="1" applyBorder="1" applyAlignment="1">
      <alignment horizontal="center" vertical="top"/>
    </xf>
    <xf numFmtId="2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 wrapText="1"/>
    </xf>
    <xf numFmtId="0" fontId="46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top"/>
    </xf>
    <xf numFmtId="49" fontId="46" fillId="0" borderId="14" xfId="0" applyNumberFormat="1" applyFont="1" applyFill="1" applyBorder="1" applyAlignment="1">
      <alignment horizontal="center" vertical="top"/>
    </xf>
    <xf numFmtId="49" fontId="46" fillId="0" borderId="12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2" fillId="0" borderId="11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6" xfId="52" applyFont="1" applyFill="1" applyBorder="1" applyAlignment="1">
      <alignment horizontal="left" vertical="top" wrapText="1"/>
      <protection/>
    </xf>
    <xf numFmtId="0" fontId="2" fillId="0" borderId="11" xfId="52" applyFont="1" applyFill="1" applyBorder="1" applyAlignment="1">
      <alignment vertical="top" wrapText="1"/>
      <protection/>
    </xf>
    <xf numFmtId="0" fontId="2" fillId="0" borderId="15" xfId="52" applyFont="1" applyFill="1" applyBorder="1" applyAlignment="1">
      <alignment vertical="top" wrapText="1"/>
      <protection/>
    </xf>
    <xf numFmtId="0" fontId="2" fillId="0" borderId="16" xfId="52" applyFont="1" applyFill="1" applyBorder="1" applyAlignment="1">
      <alignment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7" xfId="52" applyFont="1" applyFill="1" applyBorder="1" applyAlignment="1">
      <alignment horizontal="left" vertical="top" wrapText="1"/>
      <protection/>
    </xf>
    <xf numFmtId="0" fontId="2" fillId="0" borderId="18" xfId="52" applyFont="1" applyFill="1" applyBorder="1" applyAlignment="1">
      <alignment horizontal="left" vertical="top" wrapText="1"/>
      <protection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2" fillId="0" borderId="15" xfId="52" applyFont="1" applyFill="1" applyBorder="1" applyAlignment="1">
      <alignment vertical="center" wrapText="1"/>
      <protection/>
    </xf>
    <xf numFmtId="0" fontId="2" fillId="0" borderId="16" xfId="52" applyFont="1" applyFill="1" applyBorder="1" applyAlignment="1">
      <alignment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0" fontId="45" fillId="0" borderId="0" xfId="0" applyNumberFormat="1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"/>
  <sheetViews>
    <sheetView zoomScale="53" zoomScaleNormal="53" zoomScalePageLayoutView="0" workbookViewId="0" topLeftCell="A1">
      <selection activeCell="Q8" sqref="Q8"/>
    </sheetView>
  </sheetViews>
  <sheetFormatPr defaultColWidth="8.8515625" defaultRowHeight="15"/>
  <cols>
    <col min="1" max="1" width="11.00390625" style="8" bestFit="1" customWidth="1"/>
    <col min="2" max="2" width="37.00390625" style="8" customWidth="1"/>
    <col min="3" max="3" width="10.8515625" style="8" customWidth="1"/>
    <col min="4" max="5" width="8.8515625" style="8" customWidth="1"/>
    <col min="6" max="6" width="17.140625" style="8" customWidth="1"/>
    <col min="7" max="7" width="9.28125" style="8" bestFit="1" customWidth="1"/>
    <col min="8" max="8" width="17.57421875" style="8" customWidth="1"/>
    <col min="9" max="9" width="17.00390625" style="8" customWidth="1"/>
    <col min="10" max="10" width="16.28125" style="8" customWidth="1"/>
    <col min="11" max="11" width="18.00390625" style="8" customWidth="1"/>
    <col min="12" max="12" width="25.8515625" style="8" customWidth="1"/>
    <col min="13" max="13" width="8.8515625" style="8" customWidth="1"/>
    <col min="14" max="14" width="15.7109375" style="8" bestFit="1" customWidth="1"/>
    <col min="15" max="16384" width="8.8515625" style="8" customWidth="1"/>
  </cols>
  <sheetData>
    <row r="1" spans="11:12" ht="15.75">
      <c r="K1" s="157" t="s">
        <v>292</v>
      </c>
      <c r="L1" s="157"/>
    </row>
    <row r="2" spans="11:12" ht="34.5" customHeight="1">
      <c r="K2" s="158" t="s">
        <v>288</v>
      </c>
      <c r="L2" s="157"/>
    </row>
    <row r="3" spans="11:12" ht="15.75">
      <c r="K3" s="158" t="s">
        <v>332</v>
      </c>
      <c r="L3" s="158"/>
    </row>
    <row r="5" spans="8:12" ht="15" customHeight="1">
      <c r="H5" s="57"/>
      <c r="I5" s="57"/>
      <c r="J5" s="57"/>
      <c r="K5" s="159" t="s">
        <v>226</v>
      </c>
      <c r="L5" s="159"/>
    </row>
    <row r="6" spans="8:12" ht="54" customHeight="1">
      <c r="H6" s="57"/>
      <c r="I6" s="57"/>
      <c r="J6" s="57"/>
      <c r="K6" s="159"/>
      <c r="L6" s="159"/>
    </row>
    <row r="7" spans="8:12" ht="15">
      <c r="H7" s="57"/>
      <c r="I7" s="57"/>
      <c r="J7" s="57"/>
      <c r="K7" s="57"/>
      <c r="L7" s="57"/>
    </row>
    <row r="8" spans="1:12" ht="45.75" customHeight="1">
      <c r="A8" s="160" t="s">
        <v>299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.75">
      <c r="A9" s="86"/>
      <c r="B9" s="2"/>
      <c r="C9" s="2"/>
      <c r="D9" s="2"/>
      <c r="E9" s="3"/>
      <c r="F9" s="4" t="s">
        <v>21</v>
      </c>
      <c r="G9" s="2"/>
      <c r="H9" s="2"/>
      <c r="I9" s="2"/>
      <c r="J9" s="2"/>
      <c r="K9" s="2"/>
      <c r="L9" s="2"/>
    </row>
    <row r="10" spans="1:12" ht="30.75" customHeight="1">
      <c r="A10" s="150" t="s">
        <v>22</v>
      </c>
      <c r="B10" s="151" t="s">
        <v>98</v>
      </c>
      <c r="C10" s="143" t="s">
        <v>125</v>
      </c>
      <c r="D10" s="143" t="s">
        <v>24</v>
      </c>
      <c r="E10" s="143"/>
      <c r="F10" s="143"/>
      <c r="G10" s="143"/>
      <c r="H10" s="153" t="s">
        <v>14</v>
      </c>
      <c r="I10" s="153"/>
      <c r="J10" s="153"/>
      <c r="K10" s="154"/>
      <c r="L10" s="143" t="s">
        <v>25</v>
      </c>
    </row>
    <row r="11" spans="1:12" ht="105.75" customHeight="1">
      <c r="A11" s="150"/>
      <c r="B11" s="152"/>
      <c r="C11" s="143"/>
      <c r="D11" s="87" t="s">
        <v>1</v>
      </c>
      <c r="E11" s="87" t="s">
        <v>2</v>
      </c>
      <c r="F11" s="93" t="s">
        <v>3</v>
      </c>
      <c r="G11" s="87" t="s">
        <v>4</v>
      </c>
      <c r="H11" s="132" t="s">
        <v>6</v>
      </c>
      <c r="I11" s="87" t="s">
        <v>103</v>
      </c>
      <c r="J11" s="87" t="s">
        <v>116</v>
      </c>
      <c r="K11" s="87" t="s">
        <v>124</v>
      </c>
      <c r="L11" s="143"/>
    </row>
    <row r="12" spans="1:12" ht="33.75" customHeight="1">
      <c r="A12" s="88" t="s">
        <v>55</v>
      </c>
      <c r="B12" s="147" t="s">
        <v>48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ht="39" customHeight="1">
      <c r="A13" s="88" t="s">
        <v>46</v>
      </c>
      <c r="B13" s="147" t="s">
        <v>49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9"/>
    </row>
    <row r="14" spans="1:14" ht="276" customHeight="1">
      <c r="A14" s="88" t="s">
        <v>27</v>
      </c>
      <c r="B14" s="92" t="s">
        <v>227</v>
      </c>
      <c r="C14" s="28" t="s">
        <v>234</v>
      </c>
      <c r="D14" s="88" t="s">
        <v>44</v>
      </c>
      <c r="E14" s="88" t="s">
        <v>106</v>
      </c>
      <c r="F14" s="6" t="s">
        <v>126</v>
      </c>
      <c r="G14" s="89">
        <v>611</v>
      </c>
      <c r="H14" s="34">
        <v>1073</v>
      </c>
      <c r="I14" s="34">
        <v>1073</v>
      </c>
      <c r="J14" s="34">
        <v>1073</v>
      </c>
      <c r="K14" s="34">
        <f>SUM(H14:J14)</f>
        <v>3219</v>
      </c>
      <c r="L14" s="92" t="s">
        <v>228</v>
      </c>
      <c r="N14" s="31"/>
    </row>
    <row r="15" spans="1:12" ht="33.75" customHeight="1">
      <c r="A15" s="139" t="s">
        <v>34</v>
      </c>
      <c r="B15" s="136" t="s">
        <v>229</v>
      </c>
      <c r="C15" s="141" t="s">
        <v>234</v>
      </c>
      <c r="D15" s="88" t="s">
        <v>44</v>
      </c>
      <c r="E15" s="88" t="s">
        <v>106</v>
      </c>
      <c r="F15" s="6" t="s">
        <v>127</v>
      </c>
      <c r="G15" s="89">
        <v>611</v>
      </c>
      <c r="H15" s="34">
        <v>31254.4</v>
      </c>
      <c r="I15" s="34">
        <v>31375.6</v>
      </c>
      <c r="J15" s="34">
        <v>31497.5</v>
      </c>
      <c r="K15" s="34">
        <f>SUM(H15:J15)</f>
        <v>94127.5</v>
      </c>
      <c r="L15" s="136" t="s">
        <v>230</v>
      </c>
    </row>
    <row r="16" spans="1:12" ht="46.5" customHeight="1">
      <c r="A16" s="155"/>
      <c r="B16" s="137"/>
      <c r="C16" s="156"/>
      <c r="D16" s="88" t="s">
        <v>44</v>
      </c>
      <c r="E16" s="88" t="s">
        <v>108</v>
      </c>
      <c r="F16" s="6" t="s">
        <v>129</v>
      </c>
      <c r="G16" s="89">
        <v>611</v>
      </c>
      <c r="H16" s="34">
        <v>589.6</v>
      </c>
      <c r="I16" s="34">
        <v>589.6</v>
      </c>
      <c r="J16" s="34">
        <v>589.6</v>
      </c>
      <c r="K16" s="34">
        <f>SUM(H16:J16)</f>
        <v>1768.8000000000002</v>
      </c>
      <c r="L16" s="137"/>
    </row>
    <row r="17" spans="1:12" ht="30.75" customHeight="1">
      <c r="A17" s="155"/>
      <c r="B17" s="137"/>
      <c r="C17" s="156"/>
      <c r="D17" s="119" t="s">
        <v>44</v>
      </c>
      <c r="E17" s="119" t="s">
        <v>108</v>
      </c>
      <c r="F17" s="6" t="s">
        <v>302</v>
      </c>
      <c r="G17" s="120">
        <v>612</v>
      </c>
      <c r="H17" s="101">
        <v>50.232</v>
      </c>
      <c r="I17" s="34">
        <v>0</v>
      </c>
      <c r="J17" s="34">
        <v>0</v>
      </c>
      <c r="K17" s="101">
        <f>SUM(H17:J17)</f>
        <v>50.232</v>
      </c>
      <c r="L17" s="137"/>
    </row>
    <row r="18" spans="1:12" ht="26.25" customHeight="1">
      <c r="A18" s="140"/>
      <c r="B18" s="138"/>
      <c r="C18" s="142"/>
      <c r="D18" s="119" t="s">
        <v>44</v>
      </c>
      <c r="E18" s="119" t="s">
        <v>108</v>
      </c>
      <c r="F18" s="6" t="s">
        <v>303</v>
      </c>
      <c r="G18" s="120">
        <v>612</v>
      </c>
      <c r="H18" s="101">
        <v>73.857</v>
      </c>
      <c r="I18" s="34">
        <v>0</v>
      </c>
      <c r="J18" s="34">
        <v>0</v>
      </c>
      <c r="K18" s="101">
        <f>SUM(H18:J18)</f>
        <v>73.857</v>
      </c>
      <c r="L18" s="138"/>
    </row>
    <row r="19" spans="1:12" ht="40.5" customHeight="1">
      <c r="A19" s="139" t="s">
        <v>54</v>
      </c>
      <c r="B19" s="136" t="s">
        <v>235</v>
      </c>
      <c r="C19" s="141" t="s">
        <v>234</v>
      </c>
      <c r="D19" s="88" t="s">
        <v>44</v>
      </c>
      <c r="E19" s="88" t="s">
        <v>106</v>
      </c>
      <c r="F19" s="6" t="s">
        <v>128</v>
      </c>
      <c r="G19" s="89">
        <v>612</v>
      </c>
      <c r="H19" s="34">
        <v>3.7</v>
      </c>
      <c r="I19" s="34">
        <v>4.2</v>
      </c>
      <c r="J19" s="34">
        <v>0</v>
      </c>
      <c r="K19" s="34">
        <f>SUM(H19:J19)</f>
        <v>7.9</v>
      </c>
      <c r="L19" s="136" t="s">
        <v>231</v>
      </c>
    </row>
    <row r="20" spans="1:12" ht="49.5" customHeight="1">
      <c r="A20" s="140"/>
      <c r="B20" s="138"/>
      <c r="C20" s="142"/>
      <c r="D20" s="119" t="s">
        <v>44</v>
      </c>
      <c r="E20" s="119" t="s">
        <v>106</v>
      </c>
      <c r="F20" s="6" t="s">
        <v>304</v>
      </c>
      <c r="G20" s="120">
        <v>612</v>
      </c>
      <c r="H20" s="34">
        <v>2</v>
      </c>
      <c r="I20" s="34">
        <v>0</v>
      </c>
      <c r="J20" s="34">
        <v>0</v>
      </c>
      <c r="K20" s="34">
        <f>SUM(H20:J20)</f>
        <v>2</v>
      </c>
      <c r="L20" s="138"/>
    </row>
    <row r="21" spans="1:12" ht="53.25" customHeight="1">
      <c r="A21" s="139" t="s">
        <v>58</v>
      </c>
      <c r="B21" s="136" t="s">
        <v>236</v>
      </c>
      <c r="C21" s="141" t="s">
        <v>234</v>
      </c>
      <c r="D21" s="88" t="s">
        <v>44</v>
      </c>
      <c r="E21" s="88" t="s">
        <v>106</v>
      </c>
      <c r="F21" s="6" t="s">
        <v>237</v>
      </c>
      <c r="G21" s="89">
        <v>612</v>
      </c>
      <c r="H21" s="34">
        <v>68.5</v>
      </c>
      <c r="I21" s="34">
        <v>0</v>
      </c>
      <c r="J21" s="34">
        <v>0</v>
      </c>
      <c r="K21" s="34">
        <f>SUM(H21:J21)</f>
        <v>68.5</v>
      </c>
      <c r="L21" s="136" t="s">
        <v>238</v>
      </c>
    </row>
    <row r="22" spans="1:12" ht="30" customHeight="1">
      <c r="A22" s="140"/>
      <c r="B22" s="138"/>
      <c r="C22" s="142"/>
      <c r="D22" s="119" t="s">
        <v>44</v>
      </c>
      <c r="E22" s="119" t="s">
        <v>106</v>
      </c>
      <c r="F22" s="119" t="s">
        <v>305</v>
      </c>
      <c r="G22" s="120">
        <v>612</v>
      </c>
      <c r="H22" s="34">
        <v>22.9</v>
      </c>
      <c r="I22" s="34">
        <v>0</v>
      </c>
      <c r="J22" s="34">
        <v>0</v>
      </c>
      <c r="K22" s="34">
        <f>SUM(H22:J22)</f>
        <v>22.9</v>
      </c>
      <c r="L22" s="138"/>
    </row>
    <row r="23" spans="1:12" ht="99" customHeight="1">
      <c r="A23" s="133" t="s">
        <v>59</v>
      </c>
      <c r="B23" s="5" t="s">
        <v>325</v>
      </c>
      <c r="C23" s="28" t="s">
        <v>234</v>
      </c>
      <c r="D23" s="134" t="s">
        <v>44</v>
      </c>
      <c r="E23" s="134" t="s">
        <v>106</v>
      </c>
      <c r="F23" s="6" t="s">
        <v>326</v>
      </c>
      <c r="G23" s="135">
        <v>612</v>
      </c>
      <c r="H23" s="34">
        <v>30</v>
      </c>
      <c r="I23" s="34">
        <v>0</v>
      </c>
      <c r="J23" s="34">
        <v>0</v>
      </c>
      <c r="K23" s="34">
        <f>SUM(H23:J23)</f>
        <v>30</v>
      </c>
      <c r="L23" s="5" t="s">
        <v>330</v>
      </c>
    </row>
    <row r="24" spans="1:12" ht="23.25" customHeight="1">
      <c r="A24" s="13" t="s">
        <v>31</v>
      </c>
      <c r="B24" s="144" t="s">
        <v>50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6"/>
    </row>
    <row r="25" spans="1:12" ht="131.25" customHeight="1">
      <c r="A25" s="13" t="s">
        <v>51</v>
      </c>
      <c r="B25" s="92" t="s">
        <v>232</v>
      </c>
      <c r="C25" s="28" t="s">
        <v>234</v>
      </c>
      <c r="D25" s="88" t="s">
        <v>44</v>
      </c>
      <c r="E25" s="88" t="s">
        <v>106</v>
      </c>
      <c r="F25" s="6" t="s">
        <v>127</v>
      </c>
      <c r="G25" s="89">
        <v>611</v>
      </c>
      <c r="H25" s="35">
        <v>12498.3</v>
      </c>
      <c r="I25" s="35">
        <v>12557.9</v>
      </c>
      <c r="J25" s="35">
        <v>12617.7</v>
      </c>
      <c r="K25" s="35">
        <f>SUM(H25:J25)</f>
        <v>37673.899999999994</v>
      </c>
      <c r="L25" s="92" t="s">
        <v>233</v>
      </c>
    </row>
    <row r="26" spans="1:12" ht="56.25" customHeight="1">
      <c r="A26" s="13" t="s">
        <v>306</v>
      </c>
      <c r="B26" s="121" t="s">
        <v>307</v>
      </c>
      <c r="C26" s="28" t="s">
        <v>234</v>
      </c>
      <c r="D26" s="119" t="s">
        <v>44</v>
      </c>
      <c r="E26" s="119" t="s">
        <v>106</v>
      </c>
      <c r="F26" s="6" t="s">
        <v>308</v>
      </c>
      <c r="G26" s="120">
        <v>612</v>
      </c>
      <c r="H26" s="35">
        <v>92</v>
      </c>
      <c r="I26" s="35">
        <v>0</v>
      </c>
      <c r="J26" s="35">
        <v>0</v>
      </c>
      <c r="K26" s="35">
        <f>SUM(H26:J26)</f>
        <v>92</v>
      </c>
      <c r="L26" s="121" t="s">
        <v>309</v>
      </c>
    </row>
    <row r="27" spans="1:12" s="10" customFormat="1" ht="15.75">
      <c r="A27" s="17" t="s">
        <v>95</v>
      </c>
      <c r="B27" s="92" t="s">
        <v>96</v>
      </c>
      <c r="C27" s="17"/>
      <c r="D27" s="9"/>
      <c r="E27" s="9"/>
      <c r="F27" s="9"/>
      <c r="G27" s="9"/>
      <c r="H27" s="63"/>
      <c r="I27" s="63"/>
      <c r="J27" s="63"/>
      <c r="K27" s="63"/>
      <c r="L27" s="9"/>
    </row>
    <row r="28" spans="1:12" s="10" customFormat="1" ht="60" customHeight="1">
      <c r="A28" s="13" t="s">
        <v>61</v>
      </c>
      <c r="B28" s="92" t="s">
        <v>234</v>
      </c>
      <c r="C28" s="28" t="s">
        <v>234</v>
      </c>
      <c r="D28" s="13" t="s">
        <v>8</v>
      </c>
      <c r="E28" s="13" t="s">
        <v>8</v>
      </c>
      <c r="F28" s="13" t="s">
        <v>8</v>
      </c>
      <c r="G28" s="13" t="s">
        <v>8</v>
      </c>
      <c r="H28" s="100">
        <f>H14+H15+H16+H19+H21+H25+H17+H18+H20+H22+H26+H23</f>
        <v>45758.48900000001</v>
      </c>
      <c r="I28" s="100">
        <f>I14+I15+I16+I19+I21+I25+I17+I18+I20+I22+I26+I23</f>
        <v>45600.299999999996</v>
      </c>
      <c r="J28" s="100">
        <f>J14+J15+J16+J19+J21+J25+J17+J18+J20+J22+J26+J23</f>
        <v>45777.8</v>
      </c>
      <c r="K28" s="100">
        <f>SUM(H28:J28)</f>
        <v>137136.589</v>
      </c>
      <c r="L28" s="9"/>
    </row>
  </sheetData>
  <sheetProtection/>
  <mergeCells count="26">
    <mergeCell ref="K1:L1"/>
    <mergeCell ref="K2:L2"/>
    <mergeCell ref="K3:L3"/>
    <mergeCell ref="K5:L6"/>
    <mergeCell ref="A8:L8"/>
    <mergeCell ref="L10:L11"/>
    <mergeCell ref="B24:L24"/>
    <mergeCell ref="B12:L12"/>
    <mergeCell ref="B13:L13"/>
    <mergeCell ref="A10:A11"/>
    <mergeCell ref="B10:B11"/>
    <mergeCell ref="C10:C11"/>
    <mergeCell ref="D10:G10"/>
    <mergeCell ref="H10:K10"/>
    <mergeCell ref="B21:B22"/>
    <mergeCell ref="A21:A22"/>
    <mergeCell ref="C21:C22"/>
    <mergeCell ref="L21:L22"/>
    <mergeCell ref="B15:B18"/>
    <mergeCell ref="A15:A18"/>
    <mergeCell ref="C15:C18"/>
    <mergeCell ref="L15:L18"/>
    <mergeCell ref="B19:B20"/>
    <mergeCell ref="A19:A20"/>
    <mergeCell ref="C19:C20"/>
    <mergeCell ref="L19:L2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7"/>
  <sheetViews>
    <sheetView zoomScale="54" zoomScaleNormal="54" zoomScalePageLayoutView="0" workbookViewId="0" topLeftCell="A1">
      <selection activeCell="U11" sqref="U11"/>
    </sheetView>
  </sheetViews>
  <sheetFormatPr defaultColWidth="8.8515625" defaultRowHeight="15"/>
  <cols>
    <col min="1" max="1" width="10.7109375" style="8" bestFit="1" customWidth="1"/>
    <col min="2" max="2" width="48.28125" style="8" customWidth="1"/>
    <col min="3" max="3" width="12.57421875" style="8" customWidth="1"/>
    <col min="4" max="5" width="8.8515625" style="8" customWidth="1"/>
    <col min="6" max="6" width="17.57421875" style="8" customWidth="1"/>
    <col min="7" max="7" width="8.8515625" style="8" customWidth="1"/>
    <col min="8" max="8" width="17.28125" style="8" customWidth="1"/>
    <col min="9" max="9" width="16.7109375" style="8" customWidth="1"/>
    <col min="10" max="10" width="18.00390625" style="8" customWidth="1"/>
    <col min="11" max="11" width="18.57421875" style="8" customWidth="1"/>
    <col min="12" max="12" width="29.57421875" style="8" customWidth="1"/>
    <col min="13" max="14" width="8.8515625" style="8" customWidth="1"/>
    <col min="15" max="15" width="13.421875" style="8" bestFit="1" customWidth="1"/>
    <col min="16" max="16384" width="8.8515625" style="8" customWidth="1"/>
  </cols>
  <sheetData>
    <row r="1" spans="11:12" ht="15.75">
      <c r="K1" s="157" t="s">
        <v>294</v>
      </c>
      <c r="L1" s="157"/>
    </row>
    <row r="2" spans="11:12" ht="36" customHeight="1">
      <c r="K2" s="179" t="s">
        <v>288</v>
      </c>
      <c r="L2" s="180"/>
    </row>
    <row r="3" spans="11:12" ht="15" customHeight="1">
      <c r="K3" s="158" t="s">
        <v>333</v>
      </c>
      <c r="L3" s="158"/>
    </row>
    <row r="5" spans="8:12" ht="14.25" customHeight="1">
      <c r="H5" s="57"/>
      <c r="I5" s="57"/>
      <c r="J5" s="159" t="s">
        <v>293</v>
      </c>
      <c r="K5" s="159"/>
      <c r="L5" s="159"/>
    </row>
    <row r="6" spans="8:12" ht="24" customHeight="1">
      <c r="H6" s="57"/>
      <c r="I6" s="57"/>
      <c r="J6" s="159"/>
      <c r="K6" s="159"/>
      <c r="L6" s="159"/>
    </row>
    <row r="7" spans="8:12" ht="15">
      <c r="H7" s="57"/>
      <c r="I7" s="57"/>
      <c r="J7" s="57"/>
      <c r="K7" s="57"/>
      <c r="L7" s="57"/>
    </row>
    <row r="8" spans="1:12" ht="39" customHeight="1">
      <c r="A8" s="160" t="s">
        <v>300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.75">
      <c r="A9" s="53"/>
      <c r="B9" s="2"/>
      <c r="C9" s="2"/>
      <c r="D9" s="2"/>
      <c r="E9" s="3"/>
      <c r="F9" s="4" t="s">
        <v>21</v>
      </c>
      <c r="G9" s="2"/>
      <c r="H9" s="2"/>
      <c r="I9" s="2"/>
      <c r="J9" s="2"/>
      <c r="K9" s="2"/>
      <c r="L9" s="2"/>
    </row>
    <row r="10" spans="1:12" ht="25.5" customHeight="1">
      <c r="A10" s="150" t="s">
        <v>22</v>
      </c>
      <c r="B10" s="151" t="s">
        <v>98</v>
      </c>
      <c r="C10" s="143" t="s">
        <v>23</v>
      </c>
      <c r="D10" s="143" t="s">
        <v>24</v>
      </c>
      <c r="E10" s="143"/>
      <c r="F10" s="143"/>
      <c r="G10" s="143"/>
      <c r="H10" s="153" t="s">
        <v>14</v>
      </c>
      <c r="I10" s="153"/>
      <c r="J10" s="153"/>
      <c r="K10" s="154"/>
      <c r="L10" s="143" t="s">
        <v>25</v>
      </c>
    </row>
    <row r="11" spans="1:12" ht="82.5" customHeight="1">
      <c r="A11" s="150"/>
      <c r="B11" s="152"/>
      <c r="C11" s="143"/>
      <c r="D11" s="54" t="s">
        <v>1</v>
      </c>
      <c r="E11" s="54" t="s">
        <v>2</v>
      </c>
      <c r="F11" s="55" t="s">
        <v>3</v>
      </c>
      <c r="G11" s="54" t="s">
        <v>4</v>
      </c>
      <c r="H11" s="132" t="s">
        <v>6</v>
      </c>
      <c r="I11" s="54" t="s">
        <v>103</v>
      </c>
      <c r="J11" s="54" t="s">
        <v>116</v>
      </c>
      <c r="K11" s="54" t="s">
        <v>124</v>
      </c>
      <c r="L11" s="143"/>
    </row>
    <row r="12" spans="1:12" ht="27" customHeight="1">
      <c r="A12" s="58" t="s">
        <v>26</v>
      </c>
      <c r="B12" s="147" t="s">
        <v>52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ht="29.25" customHeight="1">
      <c r="A13" s="58" t="s">
        <v>46</v>
      </c>
      <c r="B13" s="176" t="s">
        <v>53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12" ht="75.75" customHeight="1">
      <c r="A14" s="139" t="s">
        <v>27</v>
      </c>
      <c r="B14" s="161" t="s">
        <v>239</v>
      </c>
      <c r="C14" s="164" t="s">
        <v>234</v>
      </c>
      <c r="D14" s="58" t="s">
        <v>44</v>
      </c>
      <c r="E14" s="58" t="s">
        <v>106</v>
      </c>
      <c r="F14" s="6" t="s">
        <v>130</v>
      </c>
      <c r="G14" s="59">
        <v>611</v>
      </c>
      <c r="H14" s="34">
        <f>H15+H16</f>
        <v>56358.600000000006</v>
      </c>
      <c r="I14" s="34">
        <f>I15+I16</f>
        <v>56847.700000000004</v>
      </c>
      <c r="J14" s="34">
        <f>J15+J16</f>
        <v>57339.200000000004</v>
      </c>
      <c r="K14" s="34">
        <f aca="true" t="shared" si="0" ref="K14:K24">SUM(H14:J14)</f>
        <v>170545.50000000003</v>
      </c>
      <c r="L14" s="136" t="s">
        <v>240</v>
      </c>
    </row>
    <row r="15" spans="1:12" ht="15" customHeight="1" hidden="1">
      <c r="A15" s="155"/>
      <c r="B15" s="162"/>
      <c r="C15" s="165"/>
      <c r="D15" s="61"/>
      <c r="E15" s="61" t="s">
        <v>16</v>
      </c>
      <c r="F15" s="6"/>
      <c r="G15" s="61"/>
      <c r="H15" s="34">
        <v>35994.3</v>
      </c>
      <c r="I15" s="34">
        <v>36300.3</v>
      </c>
      <c r="J15" s="34">
        <v>36607.8</v>
      </c>
      <c r="K15" s="34">
        <f t="shared" si="0"/>
        <v>108902.40000000001</v>
      </c>
      <c r="L15" s="137"/>
    </row>
    <row r="16" spans="1:15" ht="15" customHeight="1" hidden="1">
      <c r="A16" s="155"/>
      <c r="B16" s="162"/>
      <c r="C16" s="165"/>
      <c r="D16" s="26"/>
      <c r="E16" s="26"/>
      <c r="F16" s="26"/>
      <c r="G16" s="26"/>
      <c r="H16" s="35">
        <v>20364.3</v>
      </c>
      <c r="I16" s="35">
        <v>20547.4</v>
      </c>
      <c r="J16" s="35">
        <v>20731.4</v>
      </c>
      <c r="K16" s="34">
        <f t="shared" si="0"/>
        <v>61643.1</v>
      </c>
      <c r="L16" s="137"/>
      <c r="O16" s="32"/>
    </row>
    <row r="17" spans="1:15" ht="67.5" customHeight="1">
      <c r="A17" s="155"/>
      <c r="B17" s="162"/>
      <c r="C17" s="165"/>
      <c r="D17" s="88" t="s">
        <v>44</v>
      </c>
      <c r="E17" s="88" t="s">
        <v>106</v>
      </c>
      <c r="F17" s="6" t="s">
        <v>132</v>
      </c>
      <c r="G17" s="89">
        <v>611</v>
      </c>
      <c r="H17" s="35">
        <v>362.6</v>
      </c>
      <c r="I17" s="35">
        <v>362.6</v>
      </c>
      <c r="J17" s="35">
        <v>362.6</v>
      </c>
      <c r="K17" s="34">
        <f>SUM(H17:J17)</f>
        <v>1087.8000000000002</v>
      </c>
      <c r="L17" s="137"/>
      <c r="O17" s="32"/>
    </row>
    <row r="18" spans="1:15" ht="39" customHeight="1">
      <c r="A18" s="155"/>
      <c r="B18" s="162"/>
      <c r="C18" s="165"/>
      <c r="D18" s="119" t="s">
        <v>44</v>
      </c>
      <c r="E18" s="119" t="s">
        <v>106</v>
      </c>
      <c r="F18" s="6" t="s">
        <v>310</v>
      </c>
      <c r="G18" s="120">
        <v>612</v>
      </c>
      <c r="H18" s="100">
        <v>23.408</v>
      </c>
      <c r="I18" s="35">
        <v>0</v>
      </c>
      <c r="J18" s="35">
        <v>0</v>
      </c>
      <c r="K18" s="101">
        <f>SUM(H18:J18)</f>
        <v>23.408</v>
      </c>
      <c r="L18" s="137"/>
      <c r="O18" s="32"/>
    </row>
    <row r="19" spans="1:15" ht="39" customHeight="1">
      <c r="A19" s="140"/>
      <c r="B19" s="163"/>
      <c r="C19" s="166"/>
      <c r="D19" s="119" t="s">
        <v>44</v>
      </c>
      <c r="E19" s="119" t="s">
        <v>106</v>
      </c>
      <c r="F19" s="6" t="s">
        <v>312</v>
      </c>
      <c r="G19" s="120">
        <v>612</v>
      </c>
      <c r="H19" s="100">
        <v>46.884</v>
      </c>
      <c r="I19" s="35">
        <v>0</v>
      </c>
      <c r="J19" s="35">
        <v>0</v>
      </c>
      <c r="K19" s="101">
        <f>SUM(H19:J19)</f>
        <v>46.884</v>
      </c>
      <c r="L19" s="138"/>
      <c r="O19" s="32"/>
    </row>
    <row r="20" spans="1:12" ht="23.25" customHeight="1">
      <c r="A20" s="170" t="s">
        <v>34</v>
      </c>
      <c r="B20" s="167" t="s">
        <v>241</v>
      </c>
      <c r="C20" s="164" t="s">
        <v>234</v>
      </c>
      <c r="D20" s="58" t="s">
        <v>44</v>
      </c>
      <c r="E20" s="58" t="s">
        <v>106</v>
      </c>
      <c r="F20" s="6" t="s">
        <v>130</v>
      </c>
      <c r="G20" s="59">
        <v>611</v>
      </c>
      <c r="H20" s="127">
        <v>23153.70879</v>
      </c>
      <c r="I20" s="35">
        <v>25643.1</v>
      </c>
      <c r="J20" s="35">
        <v>25782.2</v>
      </c>
      <c r="K20" s="128">
        <f>SUM(H20:J20)</f>
        <v>74579.00878999999</v>
      </c>
      <c r="L20" s="173" t="s">
        <v>243</v>
      </c>
    </row>
    <row r="21" spans="1:12" ht="25.5" customHeight="1">
      <c r="A21" s="171"/>
      <c r="B21" s="168"/>
      <c r="C21" s="165"/>
      <c r="D21" s="119" t="s">
        <v>44</v>
      </c>
      <c r="E21" s="119" t="s">
        <v>106</v>
      </c>
      <c r="F21" s="6" t="s">
        <v>311</v>
      </c>
      <c r="G21" s="120">
        <v>612</v>
      </c>
      <c r="H21" s="100">
        <v>19.699</v>
      </c>
      <c r="I21" s="35">
        <v>0</v>
      </c>
      <c r="J21" s="35">
        <v>0</v>
      </c>
      <c r="K21" s="101">
        <f t="shared" si="0"/>
        <v>19.699</v>
      </c>
      <c r="L21" s="174"/>
    </row>
    <row r="22" spans="1:12" ht="23.25" customHeight="1">
      <c r="A22" s="171"/>
      <c r="B22" s="168"/>
      <c r="C22" s="165"/>
      <c r="D22" s="119" t="s">
        <v>44</v>
      </c>
      <c r="E22" s="119" t="s">
        <v>106</v>
      </c>
      <c r="F22" s="6" t="s">
        <v>313</v>
      </c>
      <c r="G22" s="120">
        <v>612</v>
      </c>
      <c r="H22" s="100">
        <v>45.588</v>
      </c>
      <c r="I22" s="35">
        <v>0</v>
      </c>
      <c r="J22" s="35">
        <v>0</v>
      </c>
      <c r="K22" s="101">
        <f t="shared" si="0"/>
        <v>45.588</v>
      </c>
      <c r="L22" s="174"/>
    </row>
    <row r="23" spans="1:12" ht="21" customHeight="1">
      <c r="A23" s="172"/>
      <c r="B23" s="169"/>
      <c r="C23" s="166"/>
      <c r="D23" s="119" t="s">
        <v>44</v>
      </c>
      <c r="E23" s="119" t="s">
        <v>106</v>
      </c>
      <c r="F23" s="6" t="s">
        <v>132</v>
      </c>
      <c r="G23" s="120">
        <v>612</v>
      </c>
      <c r="H23" s="100">
        <v>76.8</v>
      </c>
      <c r="I23" s="35">
        <v>76.8</v>
      </c>
      <c r="J23" s="35">
        <v>76.8</v>
      </c>
      <c r="K23" s="101">
        <f>SUM(H23:J23)</f>
        <v>230.39999999999998</v>
      </c>
      <c r="L23" s="175"/>
    </row>
    <row r="24" spans="1:12" ht="93.75" customHeight="1">
      <c r="A24" s="56" t="s">
        <v>54</v>
      </c>
      <c r="B24" s="121" t="s">
        <v>242</v>
      </c>
      <c r="C24" s="89" t="s">
        <v>234</v>
      </c>
      <c r="D24" s="58" t="s">
        <v>44</v>
      </c>
      <c r="E24" s="58" t="s">
        <v>106</v>
      </c>
      <c r="F24" s="6" t="s">
        <v>131</v>
      </c>
      <c r="G24" s="59">
        <v>612</v>
      </c>
      <c r="H24" s="127">
        <v>1967.43221</v>
      </c>
      <c r="I24" s="35">
        <v>190</v>
      </c>
      <c r="J24" s="35">
        <v>190</v>
      </c>
      <c r="K24" s="128">
        <f t="shared" si="0"/>
        <v>2347.43221</v>
      </c>
      <c r="L24" s="125" t="s">
        <v>319</v>
      </c>
    </row>
    <row r="25" spans="1:12" ht="15.75">
      <c r="A25" s="17" t="s">
        <v>95</v>
      </c>
      <c r="B25" s="62" t="s">
        <v>96</v>
      </c>
      <c r="C25" s="13"/>
      <c r="D25" s="9"/>
      <c r="E25" s="9"/>
      <c r="F25" s="9"/>
      <c r="G25" s="9"/>
      <c r="H25" s="63"/>
      <c r="I25" s="63"/>
      <c r="J25" s="63"/>
      <c r="K25" s="63"/>
      <c r="L25" s="9"/>
    </row>
    <row r="26" spans="1:12" ht="67.5" customHeight="1">
      <c r="A26" s="13" t="s">
        <v>61</v>
      </c>
      <c r="B26" s="92" t="s">
        <v>234</v>
      </c>
      <c r="C26" s="89" t="s">
        <v>234</v>
      </c>
      <c r="D26" s="13" t="s">
        <v>8</v>
      </c>
      <c r="E26" s="13" t="s">
        <v>8</v>
      </c>
      <c r="F26" s="13" t="s">
        <v>8</v>
      </c>
      <c r="G26" s="13" t="s">
        <v>8</v>
      </c>
      <c r="H26" s="126">
        <f>H14+H17+H20+H24+H18+H19+H21+H22+H23</f>
        <v>82054.72</v>
      </c>
      <c r="I26" s="126">
        <f>I14+I17+I20+I24+I18+I19+I21+I22+I23</f>
        <v>83120.2</v>
      </c>
      <c r="J26" s="126">
        <f>J14+J17+J20+J24+J18+J19+J21+J22+J23</f>
        <v>83750.8</v>
      </c>
      <c r="K26" s="126">
        <f>SUM(H26:J26)</f>
        <v>248925.71999999997</v>
      </c>
      <c r="L26" s="9"/>
    </row>
    <row r="27" spans="1:11" ht="15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sheetProtection/>
  <mergeCells count="21">
    <mergeCell ref="K1:L1"/>
    <mergeCell ref="K2:L2"/>
    <mergeCell ref="K3:L3"/>
    <mergeCell ref="J5:L6"/>
    <mergeCell ref="A8:L8"/>
    <mergeCell ref="L10:L11"/>
    <mergeCell ref="B12:L12"/>
    <mergeCell ref="B13:L13"/>
    <mergeCell ref="A10:A11"/>
    <mergeCell ref="B10:B11"/>
    <mergeCell ref="C10:C11"/>
    <mergeCell ref="D10:G10"/>
    <mergeCell ref="H10:K10"/>
    <mergeCell ref="B14:B19"/>
    <mergeCell ref="A14:A19"/>
    <mergeCell ref="C14:C19"/>
    <mergeCell ref="L14:L19"/>
    <mergeCell ref="C20:C23"/>
    <mergeCell ref="B20:B23"/>
    <mergeCell ref="A20:A23"/>
    <mergeCell ref="L20:L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28"/>
  <sheetViews>
    <sheetView zoomScale="57" zoomScaleNormal="57" zoomScalePageLayoutView="0" workbookViewId="0" topLeftCell="A16">
      <selection activeCell="K22" sqref="K22"/>
    </sheetView>
  </sheetViews>
  <sheetFormatPr defaultColWidth="12.7109375" defaultRowHeight="15"/>
  <cols>
    <col min="1" max="1" width="12.7109375" style="10" customWidth="1"/>
    <col min="2" max="2" width="35.7109375" style="10" customWidth="1"/>
    <col min="3" max="5" width="12.7109375" style="10" customWidth="1"/>
    <col min="6" max="6" width="16.28125" style="10" customWidth="1"/>
    <col min="7" max="7" width="12.7109375" style="10" customWidth="1"/>
    <col min="8" max="9" width="15.28125" style="10" bestFit="1" customWidth="1"/>
    <col min="10" max="10" width="13.00390625" style="10" customWidth="1"/>
    <col min="11" max="11" width="16.28125" style="10" customWidth="1"/>
    <col min="12" max="12" width="27.28125" style="10" customWidth="1"/>
    <col min="13" max="16384" width="12.7109375" style="10" customWidth="1"/>
  </cols>
  <sheetData>
    <row r="1" spans="11:12" ht="15.75">
      <c r="K1" s="157" t="s">
        <v>298</v>
      </c>
      <c r="L1" s="157"/>
    </row>
    <row r="2" spans="11:12" ht="15" customHeight="1">
      <c r="K2" s="179" t="s">
        <v>288</v>
      </c>
      <c r="L2" s="180"/>
    </row>
    <row r="3" spans="11:12" ht="15" customHeight="1">
      <c r="K3" s="158" t="s">
        <v>289</v>
      </c>
      <c r="L3" s="158"/>
    </row>
    <row r="4" spans="8:12" ht="15" customHeight="1">
      <c r="H4" s="15"/>
      <c r="I4" s="15"/>
      <c r="J4" s="15"/>
      <c r="K4" s="159" t="s">
        <v>244</v>
      </c>
      <c r="L4" s="159"/>
    </row>
    <row r="5" spans="8:12" ht="47.25" customHeight="1">
      <c r="H5" s="15"/>
      <c r="I5" s="15"/>
      <c r="J5" s="15"/>
      <c r="K5" s="159"/>
      <c r="L5" s="159"/>
    </row>
    <row r="6" spans="8:12" ht="15.75">
      <c r="H6" s="15"/>
      <c r="I6" s="15"/>
      <c r="J6" s="15"/>
      <c r="K6" s="15"/>
      <c r="L6" s="15"/>
    </row>
    <row r="7" spans="1:12" ht="33.75" customHeight="1">
      <c r="A7" s="160" t="s">
        <v>324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.75">
      <c r="A8" s="86"/>
      <c r="B8" s="2"/>
      <c r="C8" s="2"/>
      <c r="D8" s="2"/>
      <c r="E8" s="3"/>
      <c r="F8" s="4" t="s">
        <v>21</v>
      </c>
      <c r="G8" s="2"/>
      <c r="H8" s="2"/>
      <c r="I8" s="2"/>
      <c r="J8" s="2"/>
      <c r="K8" s="2"/>
      <c r="L8" s="2"/>
    </row>
    <row r="9" spans="1:12" ht="15.75" customHeight="1">
      <c r="A9" s="181" t="s">
        <v>22</v>
      </c>
      <c r="B9" s="151" t="s">
        <v>98</v>
      </c>
      <c r="C9" s="182" t="s">
        <v>23</v>
      </c>
      <c r="D9" s="182" t="s">
        <v>24</v>
      </c>
      <c r="E9" s="182"/>
      <c r="F9" s="182"/>
      <c r="G9" s="182"/>
      <c r="H9" s="183"/>
      <c r="I9" s="183"/>
      <c r="J9" s="183"/>
      <c r="K9" s="184"/>
      <c r="L9" s="182" t="s">
        <v>25</v>
      </c>
    </row>
    <row r="10" spans="1:12" ht="87.75" customHeight="1">
      <c r="A10" s="181"/>
      <c r="B10" s="152"/>
      <c r="C10" s="182"/>
      <c r="D10" s="87" t="s">
        <v>1</v>
      </c>
      <c r="E10" s="87" t="s">
        <v>2</v>
      </c>
      <c r="F10" s="93" t="s">
        <v>3</v>
      </c>
      <c r="G10" s="87" t="s">
        <v>4</v>
      </c>
      <c r="H10" s="132" t="s">
        <v>6</v>
      </c>
      <c r="I10" s="87" t="s">
        <v>103</v>
      </c>
      <c r="J10" s="87" t="s">
        <v>116</v>
      </c>
      <c r="K10" s="87" t="s">
        <v>124</v>
      </c>
      <c r="L10" s="182"/>
    </row>
    <row r="11" spans="1:12" ht="27" customHeight="1">
      <c r="A11" s="88" t="s">
        <v>55</v>
      </c>
      <c r="B11" s="147" t="s">
        <v>245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1:12" ht="27" customHeight="1">
      <c r="A12" s="88" t="s">
        <v>46</v>
      </c>
      <c r="B12" s="176" t="s">
        <v>56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</row>
    <row r="13" spans="1:12" ht="131.25" customHeight="1">
      <c r="A13" s="88" t="s">
        <v>57</v>
      </c>
      <c r="B13" s="92" t="s">
        <v>246</v>
      </c>
      <c r="C13" s="28" t="s">
        <v>234</v>
      </c>
      <c r="D13" s="94" t="s">
        <v>44</v>
      </c>
      <c r="E13" s="94" t="s">
        <v>106</v>
      </c>
      <c r="F13" s="6" t="s">
        <v>133</v>
      </c>
      <c r="G13" s="89">
        <v>611</v>
      </c>
      <c r="H13" s="34">
        <f>SUM(H14:H15)</f>
        <v>1214.1</v>
      </c>
      <c r="I13" s="34">
        <f>SUM(I14:I15)</f>
        <v>2039.1000000000001</v>
      </c>
      <c r="J13" s="34">
        <f>SUM(J14:J15)</f>
        <v>2039.1000000000001</v>
      </c>
      <c r="K13" s="34">
        <f aca="true" t="shared" si="0" ref="K13:K25">SUM(H13:J13)</f>
        <v>5292.3</v>
      </c>
      <c r="L13" s="5" t="s">
        <v>247</v>
      </c>
    </row>
    <row r="14" spans="1:12" ht="15" customHeight="1" hidden="1">
      <c r="A14" s="9"/>
      <c r="B14" s="92" t="s">
        <v>28</v>
      </c>
      <c r="C14" s="29"/>
      <c r="D14" s="13"/>
      <c r="E14" s="13"/>
      <c r="F14" s="13"/>
      <c r="G14" s="13"/>
      <c r="H14" s="35">
        <v>693.4</v>
      </c>
      <c r="I14" s="35">
        <v>1518.4</v>
      </c>
      <c r="J14" s="35">
        <v>1518.4</v>
      </c>
      <c r="K14" s="35">
        <f t="shared" si="0"/>
        <v>3730.2000000000003</v>
      </c>
      <c r="L14" s="22"/>
    </row>
    <row r="15" spans="1:12" ht="15" customHeight="1" hidden="1">
      <c r="A15" s="9"/>
      <c r="B15" s="92" t="s">
        <v>29</v>
      </c>
      <c r="C15" s="29"/>
      <c r="D15" s="13"/>
      <c r="E15" s="13"/>
      <c r="F15" s="13"/>
      <c r="G15" s="13"/>
      <c r="H15" s="35">
        <v>520.7</v>
      </c>
      <c r="I15" s="35">
        <v>520.7</v>
      </c>
      <c r="J15" s="35">
        <v>520.7</v>
      </c>
      <c r="K15" s="35">
        <f t="shared" si="0"/>
        <v>1562.1000000000001</v>
      </c>
      <c r="L15" s="22"/>
    </row>
    <row r="16" spans="1:12" ht="99" customHeight="1">
      <c r="A16" s="88" t="s">
        <v>134</v>
      </c>
      <c r="B16" s="131" t="s">
        <v>323</v>
      </c>
      <c r="C16" s="28" t="s">
        <v>234</v>
      </c>
      <c r="D16" s="94" t="s">
        <v>44</v>
      </c>
      <c r="E16" s="94" t="s">
        <v>106</v>
      </c>
      <c r="F16" s="6" t="s">
        <v>135</v>
      </c>
      <c r="G16" s="89">
        <v>612</v>
      </c>
      <c r="H16" s="34">
        <v>7255.5</v>
      </c>
      <c r="I16" s="34">
        <v>0</v>
      </c>
      <c r="J16" s="34">
        <v>0</v>
      </c>
      <c r="K16" s="34">
        <f t="shared" si="0"/>
        <v>7255.5</v>
      </c>
      <c r="L16" s="5" t="s">
        <v>248</v>
      </c>
    </row>
    <row r="17" spans="1:15" ht="98.25" customHeight="1">
      <c r="A17" s="88" t="s">
        <v>54</v>
      </c>
      <c r="B17" s="92" t="s">
        <v>249</v>
      </c>
      <c r="C17" s="28" t="s">
        <v>234</v>
      </c>
      <c r="D17" s="94" t="s">
        <v>44</v>
      </c>
      <c r="E17" s="94" t="s">
        <v>106</v>
      </c>
      <c r="F17" s="94" t="s">
        <v>136</v>
      </c>
      <c r="G17" s="13">
        <v>244</v>
      </c>
      <c r="H17" s="35">
        <v>20</v>
      </c>
      <c r="I17" s="35">
        <v>20</v>
      </c>
      <c r="J17" s="35">
        <v>20</v>
      </c>
      <c r="K17" s="35">
        <f t="shared" si="0"/>
        <v>60</v>
      </c>
      <c r="L17" s="5" t="s">
        <v>250</v>
      </c>
      <c r="O17" s="36"/>
    </row>
    <row r="18" spans="1:12" s="11" customFormat="1" ht="87" customHeight="1">
      <c r="A18" s="88" t="s">
        <v>58</v>
      </c>
      <c r="B18" s="90" t="s">
        <v>251</v>
      </c>
      <c r="C18" s="28" t="s">
        <v>234</v>
      </c>
      <c r="D18" s="94" t="s">
        <v>44</v>
      </c>
      <c r="E18" s="94" t="s">
        <v>106</v>
      </c>
      <c r="F18" s="94" t="s">
        <v>137</v>
      </c>
      <c r="G18" s="13">
        <v>612</v>
      </c>
      <c r="H18" s="35">
        <f>SUM(H19:H21)</f>
        <v>552.1</v>
      </c>
      <c r="I18" s="35">
        <f>SUM(I19:I21)</f>
        <v>552.1</v>
      </c>
      <c r="J18" s="35">
        <f>SUM(J19:J21)</f>
        <v>552.1</v>
      </c>
      <c r="K18" s="35">
        <f t="shared" si="0"/>
        <v>1656.3000000000002</v>
      </c>
      <c r="L18" s="137" t="s">
        <v>252</v>
      </c>
    </row>
    <row r="19" spans="1:12" ht="51" hidden="1">
      <c r="A19" s="88"/>
      <c r="B19" s="19" t="s">
        <v>29</v>
      </c>
      <c r="C19" s="28" t="s">
        <v>234</v>
      </c>
      <c r="D19" s="13"/>
      <c r="E19" s="13"/>
      <c r="F19" s="13"/>
      <c r="G19" s="13"/>
      <c r="H19" s="35">
        <v>49</v>
      </c>
      <c r="I19" s="35">
        <v>49</v>
      </c>
      <c r="J19" s="35">
        <v>49</v>
      </c>
      <c r="K19" s="35">
        <f t="shared" si="0"/>
        <v>147</v>
      </c>
      <c r="L19" s="137"/>
    </row>
    <row r="20" spans="1:12" ht="51" hidden="1">
      <c r="A20" s="88"/>
      <c r="B20" s="19" t="s">
        <v>28</v>
      </c>
      <c r="C20" s="28" t="s">
        <v>234</v>
      </c>
      <c r="D20" s="13"/>
      <c r="E20" s="13"/>
      <c r="F20" s="13"/>
      <c r="G20" s="13"/>
      <c r="H20" s="35">
        <v>462</v>
      </c>
      <c r="I20" s="35">
        <v>462</v>
      </c>
      <c r="J20" s="35">
        <v>462</v>
      </c>
      <c r="K20" s="35">
        <f t="shared" si="0"/>
        <v>1386</v>
      </c>
      <c r="L20" s="138"/>
    </row>
    <row r="21" spans="1:12" ht="51" hidden="1">
      <c r="A21" s="88"/>
      <c r="B21" s="19" t="s">
        <v>42</v>
      </c>
      <c r="C21" s="28" t="s">
        <v>234</v>
      </c>
      <c r="D21" s="13"/>
      <c r="E21" s="13"/>
      <c r="F21" s="13"/>
      <c r="G21" s="13"/>
      <c r="H21" s="35">
        <v>41.1</v>
      </c>
      <c r="I21" s="35">
        <v>41.1</v>
      </c>
      <c r="J21" s="35">
        <v>41.1</v>
      </c>
      <c r="K21" s="35">
        <f t="shared" si="0"/>
        <v>123.30000000000001</v>
      </c>
      <c r="L21" s="22"/>
    </row>
    <row r="22" spans="1:12" ht="66" customHeight="1">
      <c r="A22" s="88" t="s">
        <v>59</v>
      </c>
      <c r="B22" s="21" t="s">
        <v>253</v>
      </c>
      <c r="C22" s="28" t="s">
        <v>234</v>
      </c>
      <c r="D22" s="94" t="s">
        <v>44</v>
      </c>
      <c r="E22" s="94" t="s">
        <v>106</v>
      </c>
      <c r="F22" s="18" t="s">
        <v>138</v>
      </c>
      <c r="G22" s="13">
        <v>612</v>
      </c>
      <c r="H22" s="35">
        <f>SUM(H23:H24)</f>
        <v>36.4</v>
      </c>
      <c r="I22" s="35">
        <f>SUM(I23:I24)</f>
        <v>36.4</v>
      </c>
      <c r="J22" s="35">
        <f>SUM(J23:J24)</f>
        <v>36.4</v>
      </c>
      <c r="K22" s="35">
        <f t="shared" si="0"/>
        <v>109.19999999999999</v>
      </c>
      <c r="L22" s="5" t="s">
        <v>254</v>
      </c>
    </row>
    <row r="23" spans="1:12" ht="51" hidden="1">
      <c r="A23" s="88"/>
      <c r="B23" s="19" t="s">
        <v>42</v>
      </c>
      <c r="C23" s="28" t="s">
        <v>234</v>
      </c>
      <c r="D23" s="13"/>
      <c r="E23" s="13"/>
      <c r="F23" s="13"/>
      <c r="G23" s="13"/>
      <c r="H23" s="35">
        <v>26.4</v>
      </c>
      <c r="I23" s="35">
        <v>26.4</v>
      </c>
      <c r="J23" s="35">
        <v>26.4</v>
      </c>
      <c r="K23" s="35">
        <f t="shared" si="0"/>
        <v>79.19999999999999</v>
      </c>
      <c r="L23" s="5"/>
    </row>
    <row r="24" spans="1:12" ht="51" hidden="1">
      <c r="A24" s="88"/>
      <c r="B24" s="19" t="s">
        <v>33</v>
      </c>
      <c r="C24" s="28" t="s">
        <v>234</v>
      </c>
      <c r="D24" s="13"/>
      <c r="E24" s="13"/>
      <c r="F24" s="13"/>
      <c r="G24" s="13"/>
      <c r="H24" s="35">
        <v>10</v>
      </c>
      <c r="I24" s="35">
        <v>10</v>
      </c>
      <c r="J24" s="35">
        <v>10</v>
      </c>
      <c r="K24" s="35">
        <f t="shared" si="0"/>
        <v>30</v>
      </c>
      <c r="L24" s="5"/>
    </row>
    <row r="25" spans="1:12" ht="142.5" customHeight="1">
      <c r="A25" s="88" t="s">
        <v>60</v>
      </c>
      <c r="B25" s="21" t="s">
        <v>255</v>
      </c>
      <c r="C25" s="28" t="s">
        <v>234</v>
      </c>
      <c r="D25" s="94" t="s">
        <v>44</v>
      </c>
      <c r="E25" s="94" t="s">
        <v>107</v>
      </c>
      <c r="F25" s="94" t="s">
        <v>139</v>
      </c>
      <c r="G25" s="94">
        <v>630</v>
      </c>
      <c r="H25" s="35">
        <v>20</v>
      </c>
      <c r="I25" s="35">
        <v>20</v>
      </c>
      <c r="J25" s="35">
        <v>20</v>
      </c>
      <c r="K25" s="35">
        <f t="shared" si="0"/>
        <v>60</v>
      </c>
      <c r="L25" s="5" t="s">
        <v>256</v>
      </c>
    </row>
    <row r="26" spans="1:12" s="8" customFormat="1" ht="15.75">
      <c r="A26" s="17" t="s">
        <v>95</v>
      </c>
      <c r="B26" s="92" t="s">
        <v>96</v>
      </c>
      <c r="C26" s="30"/>
      <c r="D26" s="9"/>
      <c r="E26" s="9"/>
      <c r="F26" s="9"/>
      <c r="G26" s="9"/>
      <c r="H26" s="35"/>
      <c r="I26" s="35"/>
      <c r="J26" s="35"/>
      <c r="K26" s="35"/>
      <c r="L26" s="9"/>
    </row>
    <row r="27" spans="1:12" s="8" customFormat="1" ht="65.25" customHeight="1">
      <c r="A27" s="13" t="s">
        <v>61</v>
      </c>
      <c r="B27" s="92" t="s">
        <v>234</v>
      </c>
      <c r="C27" s="28" t="s">
        <v>234</v>
      </c>
      <c r="D27" s="13" t="s">
        <v>8</v>
      </c>
      <c r="E27" s="13" t="s">
        <v>8</v>
      </c>
      <c r="F27" s="13" t="s">
        <v>8</v>
      </c>
      <c r="G27" s="13" t="s">
        <v>8</v>
      </c>
      <c r="H27" s="35">
        <f>H13+H16+H17+H18+H22+H25</f>
        <v>9098.1</v>
      </c>
      <c r="I27" s="35">
        <f>I13+I16+I17+I18+I22+I25</f>
        <v>2667.6000000000004</v>
      </c>
      <c r="J27" s="35">
        <f>J13+J16+J17+J18+J22+J25</f>
        <v>2667.6000000000004</v>
      </c>
      <c r="K27" s="35">
        <f>SUM(H27:J27)</f>
        <v>14433.300000000001</v>
      </c>
      <c r="L27" s="9"/>
    </row>
    <row r="28" ht="15.75">
      <c r="G28" s="16"/>
    </row>
  </sheetData>
  <sheetProtection/>
  <mergeCells count="14">
    <mergeCell ref="K1:L1"/>
    <mergeCell ref="K2:L2"/>
    <mergeCell ref="K3:L3"/>
    <mergeCell ref="L18:L20"/>
    <mergeCell ref="K4:L5"/>
    <mergeCell ref="A7:L7"/>
    <mergeCell ref="A9:A10"/>
    <mergeCell ref="B9:B10"/>
    <mergeCell ref="C9:C10"/>
    <mergeCell ref="D9:G9"/>
    <mergeCell ref="H9:K9"/>
    <mergeCell ref="L9:L10"/>
    <mergeCell ref="B11:L11"/>
    <mergeCell ref="B12:L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2"/>
  <sheetViews>
    <sheetView tabSelected="1" zoomScale="62" zoomScaleNormal="62" zoomScalePageLayoutView="0" workbookViewId="0" topLeftCell="A1">
      <selection activeCell="K3" sqref="K3:L3"/>
    </sheetView>
  </sheetViews>
  <sheetFormatPr defaultColWidth="8.8515625" defaultRowHeight="15"/>
  <cols>
    <col min="1" max="1" width="10.140625" style="8" bestFit="1" customWidth="1"/>
    <col min="2" max="2" width="39.00390625" style="8" customWidth="1"/>
    <col min="3" max="3" width="11.140625" style="8" customWidth="1"/>
    <col min="4" max="5" width="8.8515625" style="8" customWidth="1"/>
    <col min="6" max="6" width="14.28125" style="8" customWidth="1"/>
    <col min="7" max="7" width="8.8515625" style="8" customWidth="1"/>
    <col min="8" max="8" width="16.00390625" style="8" customWidth="1"/>
    <col min="9" max="10" width="13.140625" style="8" customWidth="1"/>
    <col min="11" max="11" width="17.140625" style="8" customWidth="1"/>
    <col min="12" max="12" width="24.8515625" style="8" customWidth="1"/>
    <col min="13" max="16384" width="8.8515625" style="8" customWidth="1"/>
  </cols>
  <sheetData>
    <row r="1" spans="11:12" ht="15.75">
      <c r="K1" s="157" t="s">
        <v>298</v>
      </c>
      <c r="L1" s="157"/>
    </row>
    <row r="2" spans="11:12" ht="40.5" customHeight="1">
      <c r="K2" s="179" t="s">
        <v>288</v>
      </c>
      <c r="L2" s="180"/>
    </row>
    <row r="3" spans="11:12" ht="15" customHeight="1">
      <c r="K3" s="158" t="s">
        <v>334</v>
      </c>
      <c r="L3" s="158"/>
    </row>
    <row r="5" spans="8:12" ht="14.25" customHeight="1">
      <c r="H5" s="57"/>
      <c r="I5" s="57"/>
      <c r="J5" s="159" t="s">
        <v>257</v>
      </c>
      <c r="K5" s="159"/>
      <c r="L5" s="159"/>
    </row>
    <row r="6" spans="8:12" ht="48" customHeight="1">
      <c r="H6" s="57"/>
      <c r="I6" s="57"/>
      <c r="J6" s="159"/>
      <c r="K6" s="159"/>
      <c r="L6" s="159"/>
    </row>
    <row r="7" spans="8:12" ht="15">
      <c r="H7" s="57"/>
      <c r="I7" s="57"/>
      <c r="J7" s="57"/>
      <c r="K7" s="57"/>
      <c r="L7" s="57"/>
    </row>
    <row r="8" spans="1:12" ht="36" customHeight="1">
      <c r="A8" s="160" t="s">
        <v>320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.75">
      <c r="A9" s="53"/>
      <c r="B9" s="2"/>
      <c r="C9" s="2"/>
      <c r="D9" s="2"/>
      <c r="E9" s="3"/>
      <c r="F9" s="4"/>
      <c r="G9" s="2"/>
      <c r="H9" s="2"/>
      <c r="I9" s="2"/>
      <c r="J9" s="2"/>
      <c r="K9" s="2"/>
      <c r="L9" s="2"/>
    </row>
    <row r="10" spans="1:12" ht="15.75" customHeight="1">
      <c r="A10" s="150" t="s">
        <v>22</v>
      </c>
      <c r="B10" s="151" t="s">
        <v>98</v>
      </c>
      <c r="C10" s="143" t="s">
        <v>23</v>
      </c>
      <c r="D10" s="143" t="s">
        <v>24</v>
      </c>
      <c r="E10" s="143"/>
      <c r="F10" s="143"/>
      <c r="G10" s="143"/>
      <c r="H10" s="153" t="s">
        <v>14</v>
      </c>
      <c r="I10" s="153"/>
      <c r="J10" s="153"/>
      <c r="K10" s="154"/>
      <c r="L10" s="143" t="s">
        <v>25</v>
      </c>
    </row>
    <row r="11" spans="1:12" ht="47.25">
      <c r="A11" s="150"/>
      <c r="B11" s="152"/>
      <c r="C11" s="143"/>
      <c r="D11" s="54" t="s">
        <v>1</v>
      </c>
      <c r="E11" s="54" t="s">
        <v>2</v>
      </c>
      <c r="F11" s="55" t="s">
        <v>3</v>
      </c>
      <c r="G11" s="54" t="s">
        <v>4</v>
      </c>
      <c r="H11" s="132" t="s">
        <v>6</v>
      </c>
      <c r="I11" s="54" t="s">
        <v>103</v>
      </c>
      <c r="J11" s="54" t="s">
        <v>116</v>
      </c>
      <c r="K11" s="54" t="s">
        <v>124</v>
      </c>
      <c r="L11" s="143"/>
    </row>
    <row r="12" spans="1:12" ht="21" customHeight="1">
      <c r="A12" s="58" t="s">
        <v>55</v>
      </c>
      <c r="B12" s="188" t="s">
        <v>258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90"/>
    </row>
    <row r="13" spans="1:12" ht="18.75" customHeight="1">
      <c r="A13" s="58" t="s">
        <v>46</v>
      </c>
      <c r="B13" s="147" t="s">
        <v>101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9"/>
    </row>
    <row r="14" spans="1:12" ht="39.75" customHeight="1">
      <c r="A14" s="139" t="s">
        <v>27</v>
      </c>
      <c r="B14" s="136" t="s">
        <v>259</v>
      </c>
      <c r="C14" s="141" t="s">
        <v>234</v>
      </c>
      <c r="D14" s="58" t="s">
        <v>44</v>
      </c>
      <c r="E14" s="58" t="s">
        <v>94</v>
      </c>
      <c r="F14" s="6" t="s">
        <v>140</v>
      </c>
      <c r="G14" s="59">
        <v>611</v>
      </c>
      <c r="H14" s="65">
        <v>46879.1</v>
      </c>
      <c r="I14" s="65">
        <v>47105.9</v>
      </c>
      <c r="J14" s="65">
        <v>47333.8</v>
      </c>
      <c r="K14" s="65">
        <f>SUM(H14:J14)</f>
        <v>141318.8</v>
      </c>
      <c r="L14" s="185" t="s">
        <v>321</v>
      </c>
    </row>
    <row r="15" spans="1:12" ht="29.25" customHeight="1">
      <c r="A15" s="155"/>
      <c r="B15" s="137"/>
      <c r="C15" s="156"/>
      <c r="D15" s="88" t="s">
        <v>44</v>
      </c>
      <c r="E15" s="88" t="s">
        <v>94</v>
      </c>
      <c r="F15" s="6" t="s">
        <v>142</v>
      </c>
      <c r="G15" s="89">
        <v>611</v>
      </c>
      <c r="H15" s="66">
        <v>375.6</v>
      </c>
      <c r="I15" s="66">
        <v>375.6</v>
      </c>
      <c r="J15" s="66">
        <v>375.6</v>
      </c>
      <c r="K15" s="66">
        <f>SUM(H15:J15)</f>
        <v>1126.8000000000002</v>
      </c>
      <c r="L15" s="186"/>
    </row>
    <row r="16" spans="1:12" ht="36" customHeight="1">
      <c r="A16" s="155"/>
      <c r="B16" s="137"/>
      <c r="C16" s="156"/>
      <c r="D16" s="119" t="s">
        <v>44</v>
      </c>
      <c r="E16" s="119" t="s">
        <v>94</v>
      </c>
      <c r="F16" s="6" t="s">
        <v>314</v>
      </c>
      <c r="G16" s="120">
        <v>612</v>
      </c>
      <c r="H16" s="129">
        <v>34.063</v>
      </c>
      <c r="I16" s="66">
        <v>0</v>
      </c>
      <c r="J16" s="66">
        <v>0</v>
      </c>
      <c r="K16" s="129">
        <f>SUM(H16:J16)</f>
        <v>34.063</v>
      </c>
      <c r="L16" s="186"/>
    </row>
    <row r="17" spans="1:12" ht="30" customHeight="1">
      <c r="A17" s="140"/>
      <c r="B17" s="138"/>
      <c r="C17" s="142"/>
      <c r="D17" s="119" t="s">
        <v>44</v>
      </c>
      <c r="E17" s="119" t="s">
        <v>94</v>
      </c>
      <c r="F17" s="6" t="s">
        <v>315</v>
      </c>
      <c r="G17" s="120">
        <v>612</v>
      </c>
      <c r="H17" s="129">
        <v>192.555</v>
      </c>
      <c r="I17" s="66">
        <v>0</v>
      </c>
      <c r="J17" s="66">
        <v>0</v>
      </c>
      <c r="K17" s="129">
        <f>SUM(H17:J17)</f>
        <v>192.555</v>
      </c>
      <c r="L17" s="187"/>
    </row>
    <row r="18" spans="1:12" ht="83.25" customHeight="1">
      <c r="A18" s="7" t="s">
        <v>34</v>
      </c>
      <c r="B18" s="25" t="s">
        <v>260</v>
      </c>
      <c r="C18" s="28" t="s">
        <v>234</v>
      </c>
      <c r="D18" s="58" t="s">
        <v>44</v>
      </c>
      <c r="E18" s="58" t="s">
        <v>94</v>
      </c>
      <c r="F18" s="6" t="s">
        <v>141</v>
      </c>
      <c r="G18" s="59">
        <v>612</v>
      </c>
      <c r="H18" s="66">
        <f>H19+H20</f>
        <v>79.8</v>
      </c>
      <c r="I18" s="66">
        <f>I19+I20</f>
        <v>79.8</v>
      </c>
      <c r="J18" s="66">
        <f>J19+J20</f>
        <v>79.8</v>
      </c>
      <c r="K18" s="66">
        <f>SUM(H18:J18)</f>
        <v>239.39999999999998</v>
      </c>
      <c r="L18" s="91" t="s">
        <v>261</v>
      </c>
    </row>
    <row r="19" spans="1:12" ht="15" customHeight="1" hidden="1">
      <c r="A19" s="7"/>
      <c r="B19" s="33" t="s">
        <v>104</v>
      </c>
      <c r="C19" s="28" t="s">
        <v>234</v>
      </c>
      <c r="D19" s="58"/>
      <c r="E19" s="58"/>
      <c r="F19" s="6"/>
      <c r="G19" s="59"/>
      <c r="H19" s="66">
        <v>40</v>
      </c>
      <c r="I19" s="66">
        <v>40</v>
      </c>
      <c r="J19" s="66">
        <v>40</v>
      </c>
      <c r="K19" s="66">
        <f>SUM(H19:J19)</f>
        <v>120</v>
      </c>
      <c r="L19" s="60"/>
    </row>
    <row r="20" spans="1:12" ht="51" hidden="1">
      <c r="A20" s="7"/>
      <c r="B20" s="33" t="s">
        <v>105</v>
      </c>
      <c r="C20" s="28" t="s">
        <v>234</v>
      </c>
      <c r="D20" s="58"/>
      <c r="E20" s="58"/>
      <c r="F20" s="6"/>
      <c r="G20" s="59"/>
      <c r="H20" s="66">
        <v>39.8</v>
      </c>
      <c r="I20" s="66">
        <v>39.8</v>
      </c>
      <c r="J20" s="66">
        <v>39.8</v>
      </c>
      <c r="K20" s="66">
        <f>SUM(H20:J20)</f>
        <v>119.39999999999999</v>
      </c>
      <c r="L20" s="60"/>
    </row>
    <row r="21" spans="1:12" ht="143.25" customHeight="1">
      <c r="A21" s="7" t="s">
        <v>54</v>
      </c>
      <c r="B21" s="25" t="s">
        <v>262</v>
      </c>
      <c r="C21" s="28" t="s">
        <v>234</v>
      </c>
      <c r="D21" s="58" t="s">
        <v>44</v>
      </c>
      <c r="E21" s="58" t="s">
        <v>94</v>
      </c>
      <c r="F21" s="6" t="s">
        <v>143</v>
      </c>
      <c r="G21" s="59">
        <v>350</v>
      </c>
      <c r="H21" s="66">
        <v>50</v>
      </c>
      <c r="I21" s="66">
        <v>50</v>
      </c>
      <c r="J21" s="66">
        <v>50</v>
      </c>
      <c r="K21" s="66">
        <f>SUM(H21:J21)</f>
        <v>150</v>
      </c>
      <c r="L21" s="20" t="s">
        <v>322</v>
      </c>
    </row>
    <row r="22" spans="1:12" ht="45" customHeight="1">
      <c r="A22" s="7" t="s">
        <v>58</v>
      </c>
      <c r="B22" s="185" t="s">
        <v>328</v>
      </c>
      <c r="C22" s="141" t="s">
        <v>234</v>
      </c>
      <c r="D22" s="134" t="s">
        <v>44</v>
      </c>
      <c r="E22" s="134" t="s">
        <v>94</v>
      </c>
      <c r="F22" s="6" t="s">
        <v>327</v>
      </c>
      <c r="G22" s="135">
        <v>612</v>
      </c>
      <c r="H22" s="66">
        <v>63.9</v>
      </c>
      <c r="I22" s="66">
        <v>0</v>
      </c>
      <c r="J22" s="66">
        <v>0</v>
      </c>
      <c r="K22" s="66">
        <f>SUM(H22:J22)</f>
        <v>63.9</v>
      </c>
      <c r="L22" s="191" t="s">
        <v>329</v>
      </c>
    </row>
    <row r="23" spans="1:12" ht="30" customHeight="1">
      <c r="A23" s="7" t="s">
        <v>59</v>
      </c>
      <c r="B23" s="187"/>
      <c r="C23" s="142"/>
      <c r="D23" s="134" t="s">
        <v>44</v>
      </c>
      <c r="E23" s="134" t="s">
        <v>94</v>
      </c>
      <c r="F23" s="6" t="s">
        <v>331</v>
      </c>
      <c r="G23" s="135">
        <v>612</v>
      </c>
      <c r="H23" s="66">
        <v>1.31</v>
      </c>
      <c r="I23" s="66">
        <v>0</v>
      </c>
      <c r="J23" s="66">
        <v>0</v>
      </c>
      <c r="K23" s="66">
        <f>SUM(H23:J23)</f>
        <v>1.31</v>
      </c>
      <c r="L23" s="192"/>
    </row>
    <row r="24" spans="1:12" ht="15.75">
      <c r="A24" s="17" t="s">
        <v>95</v>
      </c>
      <c r="B24" s="61" t="s">
        <v>96</v>
      </c>
      <c r="C24" s="13"/>
      <c r="D24" s="9"/>
      <c r="E24" s="9"/>
      <c r="F24" s="9"/>
      <c r="G24" s="9"/>
      <c r="H24" s="66"/>
      <c r="I24" s="66"/>
      <c r="J24" s="66"/>
      <c r="K24" s="66"/>
      <c r="L24" s="9"/>
    </row>
    <row r="25" spans="1:12" ht="58.5" customHeight="1">
      <c r="A25" s="13" t="s">
        <v>61</v>
      </c>
      <c r="B25" s="92" t="s">
        <v>234</v>
      </c>
      <c r="C25" s="28" t="s">
        <v>234</v>
      </c>
      <c r="D25" s="13" t="s">
        <v>8</v>
      </c>
      <c r="E25" s="13" t="s">
        <v>8</v>
      </c>
      <c r="F25" s="13" t="s">
        <v>8</v>
      </c>
      <c r="G25" s="13" t="s">
        <v>8</v>
      </c>
      <c r="H25" s="129">
        <f>H14+H15+H18+H21+H16+H17+H22+H23</f>
        <v>47676.328</v>
      </c>
      <c r="I25" s="129">
        <f>I14+I15+I18+I21+I16+I17+I22+I23</f>
        <v>47611.3</v>
      </c>
      <c r="J25" s="129">
        <f>J14+J15+J18+J21+J16+J17+J22+J23</f>
        <v>47839.200000000004</v>
      </c>
      <c r="K25" s="129">
        <f>SUM(H25:J25)</f>
        <v>143126.828</v>
      </c>
      <c r="L25" s="9"/>
    </row>
    <row r="42" ht="15">
      <c r="L42" s="8">
        <v>51</v>
      </c>
    </row>
  </sheetData>
  <sheetProtection/>
  <mergeCells count="20">
    <mergeCell ref="C22:C23"/>
    <mergeCell ref="L22:L23"/>
    <mergeCell ref="B22:B23"/>
    <mergeCell ref="B13:L13"/>
    <mergeCell ref="B14:B17"/>
    <mergeCell ref="A14:A17"/>
    <mergeCell ref="C14:C17"/>
    <mergeCell ref="L14:L17"/>
    <mergeCell ref="K1:L1"/>
    <mergeCell ref="K2:L2"/>
    <mergeCell ref="K3:L3"/>
    <mergeCell ref="J5:L6"/>
    <mergeCell ref="A8:L8"/>
    <mergeCell ref="L10:L11"/>
    <mergeCell ref="B12:L12"/>
    <mergeCell ref="A10:A11"/>
    <mergeCell ref="B10:B11"/>
    <mergeCell ref="C10:C11"/>
    <mergeCell ref="D10:G10"/>
    <mergeCell ref="H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1"/>
  <sheetViews>
    <sheetView zoomScale="58" zoomScaleNormal="58" zoomScalePageLayoutView="0" workbookViewId="0" topLeftCell="A1">
      <selection activeCell="K3" sqref="K3:L3"/>
    </sheetView>
  </sheetViews>
  <sheetFormatPr defaultColWidth="8.8515625" defaultRowHeight="15"/>
  <cols>
    <col min="1" max="1" width="8.8515625" style="8" customWidth="1"/>
    <col min="2" max="2" width="32.140625" style="8" customWidth="1"/>
    <col min="3" max="3" width="15.00390625" style="8" customWidth="1"/>
    <col min="4" max="5" width="8.8515625" style="8" customWidth="1"/>
    <col min="6" max="6" width="15.28125" style="8" customWidth="1"/>
    <col min="7" max="7" width="10.7109375" style="8" customWidth="1"/>
    <col min="8" max="8" width="14.00390625" style="8" customWidth="1"/>
    <col min="9" max="10" width="15.140625" style="8" customWidth="1"/>
    <col min="11" max="11" width="17.421875" style="8" customWidth="1"/>
    <col min="12" max="12" width="26.7109375" style="8" customWidth="1"/>
    <col min="13" max="16384" width="8.8515625" style="8" customWidth="1"/>
  </cols>
  <sheetData>
    <row r="1" spans="11:12" ht="15.75">
      <c r="K1" s="157" t="s">
        <v>316</v>
      </c>
      <c r="L1" s="157"/>
    </row>
    <row r="2" spans="11:12" ht="35.25" customHeight="1">
      <c r="K2" s="179" t="s">
        <v>288</v>
      </c>
      <c r="L2" s="180"/>
    </row>
    <row r="3" spans="11:12" ht="19.5" customHeight="1">
      <c r="K3" s="158" t="s">
        <v>334</v>
      </c>
      <c r="L3" s="158"/>
    </row>
    <row r="5" spans="8:12" ht="14.25" customHeight="1">
      <c r="H5" s="57"/>
      <c r="I5" s="57"/>
      <c r="J5" s="159" t="s">
        <v>263</v>
      </c>
      <c r="K5" s="159"/>
      <c r="L5" s="159"/>
    </row>
    <row r="6" spans="8:12" ht="43.5" customHeight="1">
      <c r="H6" s="57"/>
      <c r="I6" s="57"/>
      <c r="J6" s="159"/>
      <c r="K6" s="159"/>
      <c r="L6" s="159"/>
    </row>
    <row r="7" spans="8:12" ht="15">
      <c r="H7" s="57"/>
      <c r="I7" s="57"/>
      <c r="J7" s="57"/>
      <c r="K7" s="57"/>
      <c r="L7" s="57"/>
    </row>
    <row r="8" spans="1:12" ht="21" customHeight="1">
      <c r="A8" s="160" t="s">
        <v>301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.7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1" spans="1:12" ht="21" customHeight="1">
      <c r="A11" s="150" t="s">
        <v>22</v>
      </c>
      <c r="B11" s="151" t="s">
        <v>98</v>
      </c>
      <c r="C11" s="143" t="s">
        <v>23</v>
      </c>
      <c r="D11" s="143" t="s">
        <v>24</v>
      </c>
      <c r="E11" s="143"/>
      <c r="F11" s="143"/>
      <c r="G11" s="143"/>
      <c r="H11" s="153" t="s">
        <v>14</v>
      </c>
      <c r="I11" s="153"/>
      <c r="J11" s="153"/>
      <c r="K11" s="154"/>
      <c r="L11" s="143" t="s">
        <v>25</v>
      </c>
    </row>
    <row r="12" spans="1:12" ht="78.75" customHeight="1">
      <c r="A12" s="150"/>
      <c r="B12" s="152"/>
      <c r="C12" s="143"/>
      <c r="D12" s="54" t="s">
        <v>1</v>
      </c>
      <c r="E12" s="54" t="s">
        <v>2</v>
      </c>
      <c r="F12" s="55" t="s">
        <v>3</v>
      </c>
      <c r="G12" s="54" t="s">
        <v>4</v>
      </c>
      <c r="H12" s="54" t="s">
        <v>6</v>
      </c>
      <c r="I12" s="54" t="s">
        <v>103</v>
      </c>
      <c r="J12" s="54" t="s">
        <v>116</v>
      </c>
      <c r="K12" s="54" t="s">
        <v>124</v>
      </c>
      <c r="L12" s="143"/>
    </row>
    <row r="13" spans="1:12" ht="21" customHeight="1">
      <c r="A13" s="58" t="s">
        <v>26</v>
      </c>
      <c r="B13" s="147" t="s">
        <v>145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9"/>
    </row>
    <row r="14" spans="1:12" ht="37.5" customHeight="1">
      <c r="A14" s="58" t="s">
        <v>46</v>
      </c>
      <c r="B14" s="147" t="s">
        <v>144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1.75" customHeight="1">
      <c r="A15" s="139" t="s">
        <v>27</v>
      </c>
      <c r="B15" s="167" t="s">
        <v>264</v>
      </c>
      <c r="C15" s="164" t="s">
        <v>234</v>
      </c>
      <c r="D15" s="58" t="s">
        <v>44</v>
      </c>
      <c r="E15" s="58" t="s">
        <v>106</v>
      </c>
      <c r="F15" s="6" t="s">
        <v>146</v>
      </c>
      <c r="G15" s="59" t="s">
        <v>8</v>
      </c>
      <c r="H15" s="101">
        <f>SUM(H16:H19)</f>
        <v>5692.362999999999</v>
      </c>
      <c r="I15" s="101">
        <f>SUM(I16:I19)</f>
        <v>5761.400000000001</v>
      </c>
      <c r="J15" s="101">
        <f>SUM(J16:J19)</f>
        <v>5772.8</v>
      </c>
      <c r="K15" s="101">
        <f>SUM(H15:J15)</f>
        <v>17226.563</v>
      </c>
      <c r="L15" s="167" t="s">
        <v>265</v>
      </c>
    </row>
    <row r="16" spans="1:12" ht="22.5" customHeight="1">
      <c r="A16" s="155"/>
      <c r="B16" s="168"/>
      <c r="C16" s="165"/>
      <c r="D16" s="58" t="s">
        <v>44</v>
      </c>
      <c r="E16" s="58" t="s">
        <v>106</v>
      </c>
      <c r="F16" s="6" t="s">
        <v>146</v>
      </c>
      <c r="G16" s="59">
        <v>111</v>
      </c>
      <c r="H16" s="34">
        <v>3566</v>
      </c>
      <c r="I16" s="34">
        <v>3566</v>
      </c>
      <c r="J16" s="34">
        <v>3566</v>
      </c>
      <c r="K16" s="34">
        <f>SUM(H16:J16)</f>
        <v>10698</v>
      </c>
      <c r="L16" s="168"/>
    </row>
    <row r="17" spans="1:12" ht="22.5" customHeight="1">
      <c r="A17" s="155"/>
      <c r="B17" s="168"/>
      <c r="C17" s="165"/>
      <c r="D17" s="58" t="s">
        <v>44</v>
      </c>
      <c r="E17" s="58" t="s">
        <v>106</v>
      </c>
      <c r="F17" s="6" t="s">
        <v>146</v>
      </c>
      <c r="G17" s="59">
        <v>112</v>
      </c>
      <c r="H17" s="34">
        <v>73</v>
      </c>
      <c r="I17" s="34">
        <v>13.2</v>
      </c>
      <c r="J17" s="34">
        <v>13.2</v>
      </c>
      <c r="K17" s="34">
        <f>SUM(H17:J17)</f>
        <v>99.4</v>
      </c>
      <c r="L17" s="168"/>
    </row>
    <row r="18" spans="1:12" ht="22.5" customHeight="1">
      <c r="A18" s="155"/>
      <c r="B18" s="168"/>
      <c r="C18" s="165"/>
      <c r="D18" s="58" t="s">
        <v>44</v>
      </c>
      <c r="E18" s="58" t="s">
        <v>106</v>
      </c>
      <c r="F18" s="6" t="s">
        <v>146</v>
      </c>
      <c r="G18" s="59">
        <v>119</v>
      </c>
      <c r="H18" s="34">
        <v>1076.9</v>
      </c>
      <c r="I18" s="34">
        <v>1076.9</v>
      </c>
      <c r="J18" s="34">
        <v>1076.9</v>
      </c>
      <c r="K18" s="34">
        <f>SUM(H18:J18)</f>
        <v>3230.7000000000003</v>
      </c>
      <c r="L18" s="168"/>
    </row>
    <row r="19" spans="1:12" ht="27" customHeight="1">
      <c r="A19" s="140"/>
      <c r="B19" s="169"/>
      <c r="C19" s="166"/>
      <c r="D19" s="58" t="s">
        <v>44</v>
      </c>
      <c r="E19" s="58" t="s">
        <v>106</v>
      </c>
      <c r="F19" s="6" t="s">
        <v>146</v>
      </c>
      <c r="G19" s="59">
        <v>244</v>
      </c>
      <c r="H19" s="101">
        <v>976.463</v>
      </c>
      <c r="I19" s="101">
        <v>1105.3</v>
      </c>
      <c r="J19" s="101">
        <v>1116.7</v>
      </c>
      <c r="K19" s="101">
        <f>SUM(H19:J19)</f>
        <v>3198.4629999999997</v>
      </c>
      <c r="L19" s="169"/>
    </row>
    <row r="20" spans="1:12" s="12" customFormat="1" ht="15.75">
      <c r="A20" s="17" t="s">
        <v>95</v>
      </c>
      <c r="B20" s="61" t="s">
        <v>96</v>
      </c>
      <c r="C20" s="17"/>
      <c r="D20" s="9"/>
      <c r="E20" s="9"/>
      <c r="F20" s="9"/>
      <c r="G20" s="9"/>
      <c r="H20" s="35"/>
      <c r="I20" s="35"/>
      <c r="J20" s="35"/>
      <c r="K20" s="35"/>
      <c r="L20" s="9"/>
    </row>
    <row r="21" spans="1:12" s="12" customFormat="1" ht="66" customHeight="1">
      <c r="A21" s="13" t="s">
        <v>61</v>
      </c>
      <c r="B21" s="92" t="s">
        <v>234</v>
      </c>
      <c r="C21" s="89" t="s">
        <v>234</v>
      </c>
      <c r="D21" s="13" t="s">
        <v>8</v>
      </c>
      <c r="E21" s="13" t="s">
        <v>8</v>
      </c>
      <c r="F21" s="13" t="s">
        <v>8</v>
      </c>
      <c r="G21" s="13" t="s">
        <v>8</v>
      </c>
      <c r="H21" s="100">
        <f>H15</f>
        <v>5692.362999999999</v>
      </c>
      <c r="I21" s="100">
        <f>I15</f>
        <v>5761.400000000001</v>
      </c>
      <c r="J21" s="100">
        <f>J15</f>
        <v>5772.8</v>
      </c>
      <c r="K21" s="100">
        <f>SUM(H21:J21)</f>
        <v>17226.563</v>
      </c>
      <c r="L21" s="9"/>
    </row>
    <row r="23" ht="14.25" customHeight="1"/>
  </sheetData>
  <sheetProtection/>
  <mergeCells count="17">
    <mergeCell ref="K1:L1"/>
    <mergeCell ref="K2:L2"/>
    <mergeCell ref="K3:L3"/>
    <mergeCell ref="B13:L13"/>
    <mergeCell ref="B14:L14"/>
    <mergeCell ref="J5:L6"/>
    <mergeCell ref="A15:A19"/>
    <mergeCell ref="B15:B19"/>
    <mergeCell ref="C15:C19"/>
    <mergeCell ref="L15:L19"/>
    <mergeCell ref="A8:L9"/>
    <mergeCell ref="A11:A12"/>
    <mergeCell ref="B11:B12"/>
    <mergeCell ref="C11:C12"/>
    <mergeCell ref="D11:G11"/>
    <mergeCell ref="H11:K11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2"/>
  <sheetViews>
    <sheetView view="pageBreakPreview" zoomScale="56" zoomScaleNormal="53" zoomScaleSheetLayoutView="56" zoomScalePageLayoutView="0" workbookViewId="0" topLeftCell="A13">
      <selection activeCell="M3" sqref="M3:N3"/>
    </sheetView>
  </sheetViews>
  <sheetFormatPr defaultColWidth="8.8515625" defaultRowHeight="15"/>
  <cols>
    <col min="1" max="1" width="8.8515625" style="42" customWidth="1"/>
    <col min="2" max="2" width="19.00390625" style="8" customWidth="1"/>
    <col min="3" max="3" width="35.421875" style="8" customWidth="1"/>
    <col min="4" max="4" width="27.140625" style="8" customWidth="1"/>
    <col min="5" max="5" width="8.8515625" style="8" customWidth="1"/>
    <col min="6" max="6" width="10.8515625" style="8" customWidth="1"/>
    <col min="7" max="7" width="6.28125" style="8" customWidth="1"/>
    <col min="8" max="8" width="4.421875" style="8" customWidth="1"/>
    <col min="9" max="9" width="5.140625" style="8" customWidth="1"/>
    <col min="10" max="10" width="8.8515625" style="8" customWidth="1"/>
    <col min="11" max="11" width="18.57421875" style="8" customWidth="1"/>
    <col min="12" max="13" width="19.140625" style="8" customWidth="1"/>
    <col min="14" max="14" width="20.7109375" style="8" customWidth="1"/>
    <col min="15" max="16" width="8.8515625" style="8" customWidth="1"/>
    <col min="17" max="17" width="16.28125" style="8" bestFit="1" customWidth="1"/>
    <col min="18" max="18" width="17.140625" style="8" bestFit="1" customWidth="1"/>
    <col min="19" max="19" width="16.57421875" style="8" customWidth="1"/>
    <col min="20" max="16384" width="8.8515625" style="8" customWidth="1"/>
  </cols>
  <sheetData>
    <row r="1" spans="13:14" ht="15.75">
      <c r="M1" s="157" t="s">
        <v>287</v>
      </c>
      <c r="N1" s="157"/>
    </row>
    <row r="2" spans="13:14" ht="32.25" customHeight="1">
      <c r="M2" s="158" t="s">
        <v>288</v>
      </c>
      <c r="N2" s="157"/>
    </row>
    <row r="3" spans="13:14" ht="18" customHeight="1">
      <c r="M3" s="158" t="s">
        <v>334</v>
      </c>
      <c r="N3" s="158"/>
    </row>
    <row r="4" spans="13:14" ht="20.25" customHeight="1">
      <c r="M4" s="118"/>
      <c r="N4" s="117"/>
    </row>
    <row r="5" spans="10:14" ht="15" customHeight="1">
      <c r="J5" s="41"/>
      <c r="K5" s="200" t="s">
        <v>113</v>
      </c>
      <c r="L5" s="200"/>
      <c r="M5" s="200"/>
      <c r="N5" s="200"/>
    </row>
    <row r="6" spans="9:14" ht="49.5" customHeight="1">
      <c r="I6" s="41"/>
      <c r="J6" s="41"/>
      <c r="K6" s="200"/>
      <c r="L6" s="200"/>
      <c r="M6" s="200"/>
      <c r="N6" s="200"/>
    </row>
    <row r="7" spans="9:14" ht="15.75">
      <c r="I7" s="41"/>
      <c r="J7" s="41"/>
      <c r="K7" s="41"/>
      <c r="L7" s="41"/>
      <c r="M7" s="41"/>
      <c r="N7" s="41"/>
    </row>
    <row r="8" spans="2:14" ht="15.75">
      <c r="B8" s="201" t="s">
        <v>317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2:14" ht="15" customHeight="1"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2:14" ht="12" customHeight="1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</row>
    <row r="11" spans="2:14" ht="15" customHeight="1" hidden="1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2:14" ht="23.25" customHeight="1">
      <c r="B12" s="43"/>
      <c r="C12" s="43"/>
      <c r="D12" s="43"/>
      <c r="E12" s="43"/>
      <c r="F12" s="1"/>
      <c r="G12" s="1">
        <v>8</v>
      </c>
      <c r="H12" s="1"/>
      <c r="I12" s="43"/>
      <c r="J12" s="43"/>
      <c r="K12" s="43"/>
      <c r="L12" s="43"/>
      <c r="M12" s="43"/>
      <c r="N12" s="43"/>
    </row>
    <row r="13" spans="1:14" ht="21.75" customHeight="1">
      <c r="A13" s="198" t="s">
        <v>47</v>
      </c>
      <c r="B13" s="143" t="s">
        <v>12</v>
      </c>
      <c r="C13" s="143" t="s">
        <v>115</v>
      </c>
      <c r="D13" s="143" t="s">
        <v>13</v>
      </c>
      <c r="E13" s="143" t="s">
        <v>0</v>
      </c>
      <c r="F13" s="143"/>
      <c r="G13" s="143"/>
      <c r="H13" s="143"/>
      <c r="I13" s="143"/>
      <c r="J13" s="143"/>
      <c r="K13" s="143" t="s">
        <v>118</v>
      </c>
      <c r="L13" s="143"/>
      <c r="M13" s="143"/>
      <c r="N13" s="143"/>
    </row>
    <row r="14" spans="1:14" ht="104.25" customHeight="1">
      <c r="A14" s="198"/>
      <c r="B14" s="143"/>
      <c r="C14" s="143"/>
      <c r="D14" s="143"/>
      <c r="E14" s="40" t="s">
        <v>1</v>
      </c>
      <c r="F14" s="40" t="s">
        <v>2</v>
      </c>
      <c r="G14" s="143" t="s">
        <v>3</v>
      </c>
      <c r="H14" s="143"/>
      <c r="I14" s="143"/>
      <c r="J14" s="40" t="s">
        <v>4</v>
      </c>
      <c r="K14" s="54" t="s">
        <v>6</v>
      </c>
      <c r="L14" s="54" t="s">
        <v>103</v>
      </c>
      <c r="M14" s="54" t="s">
        <v>116</v>
      </c>
      <c r="N14" s="54" t="s">
        <v>117</v>
      </c>
    </row>
    <row r="15" spans="1:14" ht="47.25">
      <c r="A15" s="199">
        <v>1</v>
      </c>
      <c r="B15" s="193" t="s">
        <v>15</v>
      </c>
      <c r="C15" s="193" t="s">
        <v>114</v>
      </c>
      <c r="D15" s="38" t="s">
        <v>7</v>
      </c>
      <c r="E15" s="40" t="s">
        <v>8</v>
      </c>
      <c r="F15" s="40" t="s">
        <v>8</v>
      </c>
      <c r="G15" s="143" t="s">
        <v>8</v>
      </c>
      <c r="H15" s="143"/>
      <c r="I15" s="143"/>
      <c r="J15" s="40" t="s">
        <v>8</v>
      </c>
      <c r="K15" s="103">
        <f>K17</f>
        <v>190280.00000000003</v>
      </c>
      <c r="L15" s="103">
        <f>L17</f>
        <v>184760.80000000002</v>
      </c>
      <c r="M15" s="103">
        <f>M17</f>
        <v>185808.2</v>
      </c>
      <c r="N15" s="103">
        <f>SUM(K15:M15)</f>
        <v>560849</v>
      </c>
    </row>
    <row r="16" spans="1:14" ht="15.75">
      <c r="A16" s="199"/>
      <c r="B16" s="193"/>
      <c r="C16" s="193"/>
      <c r="D16" s="38" t="s">
        <v>9</v>
      </c>
      <c r="E16" s="40" t="s">
        <v>8</v>
      </c>
      <c r="F16" s="40" t="s">
        <v>8</v>
      </c>
      <c r="G16" s="143" t="s">
        <v>8</v>
      </c>
      <c r="H16" s="143"/>
      <c r="I16" s="143"/>
      <c r="J16" s="40" t="s">
        <v>8</v>
      </c>
      <c r="K16" s="103"/>
      <c r="L16" s="103"/>
      <c r="M16" s="103"/>
      <c r="N16" s="103">
        <f>SUM(K16:L16)</f>
        <v>0</v>
      </c>
    </row>
    <row r="17" spans="1:14" ht="35.25" customHeight="1">
      <c r="A17" s="199"/>
      <c r="B17" s="193"/>
      <c r="C17" s="193"/>
      <c r="D17" s="92" t="s">
        <v>234</v>
      </c>
      <c r="E17" s="39" t="s">
        <v>44</v>
      </c>
      <c r="F17" s="40" t="s">
        <v>8</v>
      </c>
      <c r="G17" s="143" t="s">
        <v>8</v>
      </c>
      <c r="H17" s="143"/>
      <c r="I17" s="143"/>
      <c r="J17" s="40" t="s">
        <v>8</v>
      </c>
      <c r="K17" s="103">
        <f>K20+K23+K26+K29+K32</f>
        <v>190280.00000000003</v>
      </c>
      <c r="L17" s="103">
        <f>L20+L23+L26+L29+L32</f>
        <v>184760.80000000002</v>
      </c>
      <c r="M17" s="103">
        <f>M20+M23+M26+M29+M32</f>
        <v>185808.2</v>
      </c>
      <c r="N17" s="103">
        <f>SUM(K17:M17)</f>
        <v>560849</v>
      </c>
    </row>
    <row r="18" spans="1:14" ht="47.25">
      <c r="A18" s="199" t="s">
        <v>46</v>
      </c>
      <c r="B18" s="193" t="s">
        <v>10</v>
      </c>
      <c r="C18" s="193" t="s">
        <v>40</v>
      </c>
      <c r="D18" s="51" t="s">
        <v>11</v>
      </c>
      <c r="E18" s="49" t="s">
        <v>44</v>
      </c>
      <c r="F18" s="50" t="s">
        <v>8</v>
      </c>
      <c r="G18" s="143" t="s">
        <v>8</v>
      </c>
      <c r="H18" s="143"/>
      <c r="I18" s="143"/>
      <c r="J18" s="50" t="s">
        <v>8</v>
      </c>
      <c r="K18" s="103">
        <f>K20</f>
        <v>45758.48900000001</v>
      </c>
      <c r="L18" s="103">
        <f>L20</f>
        <v>45600.299999999996</v>
      </c>
      <c r="M18" s="103">
        <f>M20</f>
        <v>45777.8</v>
      </c>
      <c r="N18" s="103">
        <f>SUM(K18:M18)</f>
        <v>137136.589</v>
      </c>
    </row>
    <row r="19" spans="1:14" ht="15.75">
      <c r="A19" s="199"/>
      <c r="B19" s="193"/>
      <c r="C19" s="193"/>
      <c r="D19" s="51" t="s">
        <v>9</v>
      </c>
      <c r="E19" s="50" t="s">
        <v>8</v>
      </c>
      <c r="F19" s="50" t="s">
        <v>8</v>
      </c>
      <c r="G19" s="143" t="s">
        <v>8</v>
      </c>
      <c r="H19" s="143"/>
      <c r="I19" s="143"/>
      <c r="J19" s="50" t="s">
        <v>8</v>
      </c>
      <c r="K19" s="103"/>
      <c r="L19" s="103"/>
      <c r="M19" s="103"/>
      <c r="N19" s="103">
        <f>SUM(K19:L19)</f>
        <v>0</v>
      </c>
    </row>
    <row r="20" spans="1:20" ht="35.25" customHeight="1">
      <c r="A20" s="199"/>
      <c r="B20" s="193"/>
      <c r="C20" s="193"/>
      <c r="D20" s="92" t="s">
        <v>234</v>
      </c>
      <c r="E20" s="49" t="s">
        <v>44</v>
      </c>
      <c r="F20" s="50" t="s">
        <v>8</v>
      </c>
      <c r="G20" s="143" t="s">
        <v>8</v>
      </c>
      <c r="H20" s="143"/>
      <c r="I20" s="143"/>
      <c r="J20" s="50" t="s">
        <v>8</v>
      </c>
      <c r="K20" s="103">
        <f>'подпрограмма 1'!H28</f>
        <v>45758.48900000001</v>
      </c>
      <c r="L20" s="103">
        <f>'подпрограмма 1'!I28</f>
        <v>45600.299999999996</v>
      </c>
      <c r="M20" s="103">
        <f>'подпрограмма 1'!J28</f>
        <v>45777.8</v>
      </c>
      <c r="N20" s="103">
        <f>SUM(K20:M20)</f>
        <v>137136.589</v>
      </c>
      <c r="Q20" s="31"/>
      <c r="R20" s="31"/>
      <c r="S20" s="31"/>
      <c r="T20" s="31"/>
    </row>
    <row r="21" spans="1:18" ht="47.25">
      <c r="A21" s="195" t="s">
        <v>31</v>
      </c>
      <c r="B21" s="193" t="s">
        <v>17</v>
      </c>
      <c r="C21" s="193" t="s">
        <v>39</v>
      </c>
      <c r="D21" s="51" t="s">
        <v>11</v>
      </c>
      <c r="E21" s="50" t="s">
        <v>8</v>
      </c>
      <c r="F21" s="50" t="s">
        <v>8</v>
      </c>
      <c r="G21" s="194" t="s">
        <v>8</v>
      </c>
      <c r="H21" s="153"/>
      <c r="I21" s="154"/>
      <c r="J21" s="50" t="s">
        <v>8</v>
      </c>
      <c r="K21" s="103">
        <f>K23</f>
        <v>82054.72</v>
      </c>
      <c r="L21" s="103">
        <f>L23</f>
        <v>83120.2</v>
      </c>
      <c r="M21" s="103">
        <f>M23</f>
        <v>83750.8</v>
      </c>
      <c r="N21" s="103">
        <f>SUM(K21:M21)</f>
        <v>248925.71999999997</v>
      </c>
      <c r="R21" s="48"/>
    </row>
    <row r="22" spans="1:14" ht="15.75">
      <c r="A22" s="196"/>
      <c r="B22" s="193"/>
      <c r="C22" s="193"/>
      <c r="D22" s="51" t="s">
        <v>9</v>
      </c>
      <c r="E22" s="50" t="s">
        <v>8</v>
      </c>
      <c r="F22" s="50" t="s">
        <v>8</v>
      </c>
      <c r="G22" s="194" t="s">
        <v>8</v>
      </c>
      <c r="H22" s="153"/>
      <c r="I22" s="154"/>
      <c r="J22" s="50" t="s">
        <v>8</v>
      </c>
      <c r="K22" s="103"/>
      <c r="L22" s="103"/>
      <c r="M22" s="103"/>
      <c r="N22" s="103">
        <f>SUM(K22:L22)</f>
        <v>0</v>
      </c>
    </row>
    <row r="23" spans="1:14" ht="36" customHeight="1">
      <c r="A23" s="197"/>
      <c r="B23" s="193"/>
      <c r="C23" s="193"/>
      <c r="D23" s="92" t="s">
        <v>234</v>
      </c>
      <c r="E23" s="49" t="s">
        <v>44</v>
      </c>
      <c r="F23" s="50" t="s">
        <v>8</v>
      </c>
      <c r="G23" s="194" t="s">
        <v>8</v>
      </c>
      <c r="H23" s="153"/>
      <c r="I23" s="154"/>
      <c r="J23" s="50" t="s">
        <v>8</v>
      </c>
      <c r="K23" s="103">
        <f>'подпрограмма 2'!H26</f>
        <v>82054.72</v>
      </c>
      <c r="L23" s="103">
        <f>'подпрограмма 2'!I26</f>
        <v>83120.2</v>
      </c>
      <c r="M23" s="103">
        <f>'подпрограмма 2'!J26</f>
        <v>83750.8</v>
      </c>
      <c r="N23" s="103">
        <f>SUM(K23:M23)</f>
        <v>248925.71999999997</v>
      </c>
    </row>
    <row r="24" spans="1:14" ht="47.25">
      <c r="A24" s="195" t="s">
        <v>32</v>
      </c>
      <c r="B24" s="193" t="s">
        <v>18</v>
      </c>
      <c r="C24" s="193" t="s">
        <v>97</v>
      </c>
      <c r="D24" s="51" t="s">
        <v>11</v>
      </c>
      <c r="E24" s="50" t="s">
        <v>8</v>
      </c>
      <c r="F24" s="50" t="s">
        <v>8</v>
      </c>
      <c r="G24" s="194" t="s">
        <v>8</v>
      </c>
      <c r="H24" s="153"/>
      <c r="I24" s="154"/>
      <c r="J24" s="50" t="s">
        <v>8</v>
      </c>
      <c r="K24" s="103">
        <f>K26</f>
        <v>9098.1</v>
      </c>
      <c r="L24" s="103">
        <f>L26</f>
        <v>2667.6000000000004</v>
      </c>
      <c r="M24" s="103">
        <f>M26</f>
        <v>2667.6000000000004</v>
      </c>
      <c r="N24" s="103">
        <f>SUM(K24:M24)</f>
        <v>14433.300000000001</v>
      </c>
    </row>
    <row r="25" spans="1:14" ht="15.75">
      <c r="A25" s="196"/>
      <c r="B25" s="193"/>
      <c r="C25" s="193"/>
      <c r="D25" s="51" t="s">
        <v>9</v>
      </c>
      <c r="E25" s="50" t="s">
        <v>8</v>
      </c>
      <c r="F25" s="50" t="s">
        <v>8</v>
      </c>
      <c r="G25" s="194" t="s">
        <v>8</v>
      </c>
      <c r="H25" s="153"/>
      <c r="I25" s="154"/>
      <c r="J25" s="50" t="s">
        <v>8</v>
      </c>
      <c r="K25" s="103"/>
      <c r="L25" s="103"/>
      <c r="M25" s="103"/>
      <c r="N25" s="103">
        <f>SUM(K25:L25)</f>
        <v>0</v>
      </c>
    </row>
    <row r="26" spans="1:14" ht="39" customHeight="1">
      <c r="A26" s="197"/>
      <c r="B26" s="193"/>
      <c r="C26" s="193"/>
      <c r="D26" s="92" t="s">
        <v>234</v>
      </c>
      <c r="E26" s="49" t="s">
        <v>44</v>
      </c>
      <c r="F26" s="50" t="s">
        <v>8</v>
      </c>
      <c r="G26" s="194" t="s">
        <v>8</v>
      </c>
      <c r="H26" s="153"/>
      <c r="I26" s="154"/>
      <c r="J26" s="50" t="s">
        <v>8</v>
      </c>
      <c r="K26" s="103">
        <f>'подпрограмма 3'!H27</f>
        <v>9098.1</v>
      </c>
      <c r="L26" s="103">
        <f>'подпрограмма 3'!I27</f>
        <v>2667.6000000000004</v>
      </c>
      <c r="M26" s="103">
        <f>'подпрограмма 3'!J27</f>
        <v>2667.6000000000004</v>
      </c>
      <c r="N26" s="103">
        <f>SUM(K26:M26)</f>
        <v>14433.300000000001</v>
      </c>
    </row>
    <row r="27" spans="1:14" ht="47.25">
      <c r="A27" s="195" t="s">
        <v>43</v>
      </c>
      <c r="B27" s="193" t="s">
        <v>19</v>
      </c>
      <c r="C27" s="193" t="s">
        <v>111</v>
      </c>
      <c r="D27" s="51" t="s">
        <v>11</v>
      </c>
      <c r="E27" s="50" t="s">
        <v>8</v>
      </c>
      <c r="F27" s="50" t="s">
        <v>8</v>
      </c>
      <c r="G27" s="194" t="s">
        <v>8</v>
      </c>
      <c r="H27" s="153"/>
      <c r="I27" s="154"/>
      <c r="J27" s="50" t="s">
        <v>8</v>
      </c>
      <c r="K27" s="103">
        <f>K29</f>
        <v>47676.328</v>
      </c>
      <c r="L27" s="103">
        <f>L29</f>
        <v>47611.3</v>
      </c>
      <c r="M27" s="103">
        <f>M29</f>
        <v>47839.200000000004</v>
      </c>
      <c r="N27" s="103">
        <f>SUM(K27:M27)</f>
        <v>143126.828</v>
      </c>
    </row>
    <row r="28" spans="1:19" ht="15.75">
      <c r="A28" s="196"/>
      <c r="B28" s="193"/>
      <c r="C28" s="193"/>
      <c r="D28" s="51" t="s">
        <v>9</v>
      </c>
      <c r="E28" s="50" t="s">
        <v>8</v>
      </c>
      <c r="F28" s="50" t="s">
        <v>8</v>
      </c>
      <c r="G28" s="194" t="s">
        <v>8</v>
      </c>
      <c r="H28" s="153"/>
      <c r="I28" s="154"/>
      <c r="J28" s="50" t="s">
        <v>8</v>
      </c>
      <c r="K28" s="103"/>
      <c r="L28" s="103"/>
      <c r="M28" s="103"/>
      <c r="N28" s="103">
        <f>SUM(K28:L28)</f>
        <v>0</v>
      </c>
      <c r="Q28" s="102"/>
      <c r="R28" s="102"/>
      <c r="S28" s="102"/>
    </row>
    <row r="29" spans="1:14" ht="36" customHeight="1">
      <c r="A29" s="197"/>
      <c r="B29" s="193"/>
      <c r="C29" s="193"/>
      <c r="D29" s="92" t="s">
        <v>234</v>
      </c>
      <c r="E29" s="49" t="s">
        <v>44</v>
      </c>
      <c r="F29" s="50" t="s">
        <v>8</v>
      </c>
      <c r="G29" s="194" t="s">
        <v>8</v>
      </c>
      <c r="H29" s="153"/>
      <c r="I29" s="154"/>
      <c r="J29" s="50" t="s">
        <v>8</v>
      </c>
      <c r="K29" s="103">
        <f>'подпрограмма 4'!H25</f>
        <v>47676.328</v>
      </c>
      <c r="L29" s="103">
        <f>'подпрограмма 4'!I25</f>
        <v>47611.3</v>
      </c>
      <c r="M29" s="103">
        <f>'подпрограмма 4'!J25</f>
        <v>47839.200000000004</v>
      </c>
      <c r="N29" s="103">
        <f>SUM(K29:M29)</f>
        <v>143126.828</v>
      </c>
    </row>
    <row r="30" spans="1:14" ht="48.75" customHeight="1">
      <c r="A30" s="195" t="s">
        <v>45</v>
      </c>
      <c r="B30" s="193" t="s">
        <v>20</v>
      </c>
      <c r="C30" s="167" t="s">
        <v>119</v>
      </c>
      <c r="D30" s="51" t="s">
        <v>11</v>
      </c>
      <c r="E30" s="50" t="s">
        <v>8</v>
      </c>
      <c r="F30" s="50" t="s">
        <v>8</v>
      </c>
      <c r="G30" s="194" t="s">
        <v>8</v>
      </c>
      <c r="H30" s="153"/>
      <c r="I30" s="154"/>
      <c r="J30" s="50" t="s">
        <v>8</v>
      </c>
      <c r="K30" s="103">
        <f>K32</f>
        <v>5692.362999999999</v>
      </c>
      <c r="L30" s="103">
        <f>L32</f>
        <v>5761.400000000001</v>
      </c>
      <c r="M30" s="103">
        <f>M32</f>
        <v>5772.8</v>
      </c>
      <c r="N30" s="103">
        <f>SUM(K30:M30)</f>
        <v>17226.563</v>
      </c>
    </row>
    <row r="31" spans="1:14" ht="15.75">
      <c r="A31" s="196"/>
      <c r="B31" s="193"/>
      <c r="C31" s="168"/>
      <c r="D31" s="51" t="s">
        <v>9</v>
      </c>
      <c r="E31" s="50" t="s">
        <v>8</v>
      </c>
      <c r="F31" s="50" t="s">
        <v>8</v>
      </c>
      <c r="G31" s="194" t="s">
        <v>8</v>
      </c>
      <c r="H31" s="153"/>
      <c r="I31" s="154"/>
      <c r="J31" s="50" t="s">
        <v>8</v>
      </c>
      <c r="K31" s="103"/>
      <c r="L31" s="103"/>
      <c r="M31" s="103"/>
      <c r="N31" s="103">
        <f>SUM(K31:L31)</f>
        <v>0</v>
      </c>
    </row>
    <row r="32" spans="1:14" ht="39.75" customHeight="1">
      <c r="A32" s="197"/>
      <c r="B32" s="193"/>
      <c r="C32" s="169"/>
      <c r="D32" s="92" t="s">
        <v>234</v>
      </c>
      <c r="E32" s="49" t="s">
        <v>44</v>
      </c>
      <c r="F32" s="50" t="s">
        <v>8</v>
      </c>
      <c r="G32" s="194" t="s">
        <v>8</v>
      </c>
      <c r="H32" s="153"/>
      <c r="I32" s="154"/>
      <c r="J32" s="50" t="s">
        <v>8</v>
      </c>
      <c r="K32" s="103">
        <f>'подпрограмма 5'!H21</f>
        <v>5692.362999999999</v>
      </c>
      <c r="L32" s="103">
        <f>'подпрограмма 5'!I21</f>
        <v>5761.400000000001</v>
      </c>
      <c r="M32" s="103">
        <f>'подпрограмма 5'!J21</f>
        <v>5772.8</v>
      </c>
      <c r="N32" s="103">
        <f>SUM(K32:M32)</f>
        <v>17226.563</v>
      </c>
    </row>
    <row r="33" ht="22.5" customHeight="1"/>
  </sheetData>
  <sheetProtection/>
  <mergeCells count="48">
    <mergeCell ref="M2:N2"/>
    <mergeCell ref="M1:N1"/>
    <mergeCell ref="M3:N3"/>
    <mergeCell ref="G24:I24"/>
    <mergeCell ref="G25:I25"/>
    <mergeCell ref="G15:I15"/>
    <mergeCell ref="G16:I16"/>
    <mergeCell ref="G17:I17"/>
    <mergeCell ref="K5:N6"/>
    <mergeCell ref="G18:I18"/>
    <mergeCell ref="B8:N11"/>
    <mergeCell ref="B13:B14"/>
    <mergeCell ref="C13:C14"/>
    <mergeCell ref="D13:D14"/>
    <mergeCell ref="E13:J13"/>
    <mergeCell ref="K13:N13"/>
    <mergeCell ref="G14:I14"/>
    <mergeCell ref="B15:B17"/>
    <mergeCell ref="C15:C17"/>
    <mergeCell ref="B18:B20"/>
    <mergeCell ref="A30:A32"/>
    <mergeCell ref="A13:A14"/>
    <mergeCell ref="A15:A17"/>
    <mergeCell ref="A18:A20"/>
    <mergeCell ref="A21:A23"/>
    <mergeCell ref="A24:A26"/>
    <mergeCell ref="A27:A29"/>
    <mergeCell ref="C18:C20"/>
    <mergeCell ref="G19:I19"/>
    <mergeCell ref="G20:I20"/>
    <mergeCell ref="B27:B29"/>
    <mergeCell ref="C27:C29"/>
    <mergeCell ref="G27:I27"/>
    <mergeCell ref="G28:I28"/>
    <mergeCell ref="G29:I29"/>
    <mergeCell ref="B24:B26"/>
    <mergeCell ref="C24:C26"/>
    <mergeCell ref="G26:I26"/>
    <mergeCell ref="B21:B23"/>
    <mergeCell ref="C21:C23"/>
    <mergeCell ref="G21:I21"/>
    <mergeCell ref="G22:I22"/>
    <mergeCell ref="G23:I23"/>
    <mergeCell ref="B30:B32"/>
    <mergeCell ref="C30:C32"/>
    <mergeCell ref="G30:I30"/>
    <mergeCell ref="G31:I31"/>
    <mergeCell ref="G32:I32"/>
  </mergeCells>
  <printOptions/>
  <pageMargins left="0.5511811023622047" right="0.2755905511811024" top="0.7480314960629921" bottom="0.31496062992125984" header="0.31496062992125984" footer="0.31496062992125984"/>
  <pageSetup fitToHeight="2" fitToWidth="1" horizontalDpi="180" verticalDpi="18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2"/>
  <sheetViews>
    <sheetView view="pageBreakPreview" zoomScale="58" zoomScaleSheetLayoutView="58" zoomScalePageLayoutView="0" workbookViewId="0" topLeftCell="A1">
      <selection activeCell="G3" sqref="G3:H3"/>
    </sheetView>
  </sheetViews>
  <sheetFormatPr defaultColWidth="8.8515625" defaultRowHeight="15"/>
  <cols>
    <col min="1" max="1" width="8.8515625" style="42" customWidth="1"/>
    <col min="2" max="2" width="25.00390625" style="8" customWidth="1"/>
    <col min="3" max="3" width="49.421875" style="8" customWidth="1"/>
    <col min="4" max="4" width="27.140625" style="8" customWidth="1"/>
    <col min="5" max="5" width="20.140625" style="8" customWidth="1"/>
    <col min="6" max="7" width="19.140625" style="8" customWidth="1"/>
    <col min="8" max="8" width="18.140625" style="8" customWidth="1"/>
    <col min="9" max="10" width="8.8515625" style="8" customWidth="1"/>
    <col min="11" max="11" width="17.8515625" style="8" bestFit="1" customWidth="1"/>
    <col min="12" max="16384" width="8.8515625" style="8" customWidth="1"/>
  </cols>
  <sheetData>
    <row r="1" spans="7:8" ht="15.75">
      <c r="G1" s="157" t="s">
        <v>290</v>
      </c>
      <c r="H1" s="157"/>
    </row>
    <row r="2" spans="7:8" ht="36.75" customHeight="1">
      <c r="G2" s="179" t="s">
        <v>288</v>
      </c>
      <c r="H2" s="180"/>
    </row>
    <row r="3" spans="7:8" ht="15" customHeight="1">
      <c r="G3" s="158" t="s">
        <v>334</v>
      </c>
      <c r="H3" s="158"/>
    </row>
    <row r="5" spans="5:8" ht="15" customHeight="1">
      <c r="E5" s="200" t="s">
        <v>120</v>
      </c>
      <c r="F5" s="200"/>
      <c r="G5" s="200"/>
      <c r="H5" s="200"/>
    </row>
    <row r="6" spans="5:8" ht="48.75" customHeight="1">
      <c r="E6" s="200"/>
      <c r="F6" s="200"/>
      <c r="G6" s="200"/>
      <c r="H6" s="200"/>
    </row>
    <row r="7" spans="5:8" ht="15.75" hidden="1">
      <c r="E7" s="52"/>
      <c r="F7" s="52"/>
      <c r="G7" s="52"/>
      <c r="H7" s="52"/>
    </row>
    <row r="8" spans="5:8" ht="15.75" hidden="1">
      <c r="E8" s="52"/>
      <c r="F8" s="52"/>
      <c r="G8" s="52"/>
      <c r="H8" s="52"/>
    </row>
    <row r="9" spans="5:8" ht="15.75" hidden="1">
      <c r="E9" s="52"/>
      <c r="F9" s="52"/>
      <c r="G9" s="52"/>
      <c r="H9" s="52"/>
    </row>
    <row r="10" spans="5:8" ht="15.75" hidden="1">
      <c r="E10" s="52"/>
      <c r="F10" s="52"/>
      <c r="G10" s="52"/>
      <c r="H10" s="52"/>
    </row>
    <row r="11" spans="5:8" ht="15.75" hidden="1">
      <c r="E11" s="52"/>
      <c r="F11" s="52"/>
      <c r="G11" s="52"/>
      <c r="H11" s="52"/>
    </row>
    <row r="12" spans="5:8" ht="15.75" hidden="1">
      <c r="E12" s="52"/>
      <c r="F12" s="52"/>
      <c r="G12" s="52"/>
      <c r="H12" s="52"/>
    </row>
    <row r="13" spans="5:8" ht="15.75">
      <c r="E13" s="52"/>
      <c r="F13" s="52"/>
      <c r="G13" s="52"/>
      <c r="H13" s="52"/>
    </row>
    <row r="14" spans="2:8" ht="15.75">
      <c r="B14" s="205" t="s">
        <v>266</v>
      </c>
      <c r="C14" s="205"/>
      <c r="D14" s="205"/>
      <c r="E14" s="205"/>
      <c r="F14" s="205"/>
      <c r="G14" s="205"/>
      <c r="H14" s="205"/>
    </row>
    <row r="15" spans="2:8" ht="15" customHeight="1">
      <c r="B15" s="205"/>
      <c r="C15" s="205"/>
      <c r="D15" s="205"/>
      <c r="E15" s="205"/>
      <c r="F15" s="205"/>
      <c r="G15" s="205"/>
      <c r="H15" s="205"/>
    </row>
    <row r="16" spans="2:8" ht="18" customHeight="1">
      <c r="B16" s="205"/>
      <c r="C16" s="205"/>
      <c r="D16" s="205"/>
      <c r="E16" s="205"/>
      <c r="F16" s="205"/>
      <c r="G16" s="205"/>
      <c r="H16" s="205"/>
    </row>
    <row r="17" spans="2:8" ht="15" customHeight="1" hidden="1">
      <c r="B17" s="205"/>
      <c r="C17" s="205"/>
      <c r="D17" s="205"/>
      <c r="E17" s="205"/>
      <c r="F17" s="205"/>
      <c r="G17" s="205"/>
      <c r="H17" s="205"/>
    </row>
    <row r="18" spans="2:8" ht="15.75">
      <c r="B18" s="43"/>
      <c r="C18" s="43"/>
      <c r="D18" s="43"/>
      <c r="E18" s="43"/>
      <c r="F18" s="43"/>
      <c r="G18" s="43"/>
      <c r="H18" s="43"/>
    </row>
    <row r="19" spans="1:8" ht="21" customHeight="1">
      <c r="A19" s="206" t="s">
        <v>47</v>
      </c>
      <c r="B19" s="143" t="s">
        <v>122</v>
      </c>
      <c r="C19" s="143" t="s">
        <v>115</v>
      </c>
      <c r="D19" s="143" t="s">
        <v>87</v>
      </c>
      <c r="E19" s="143" t="s">
        <v>121</v>
      </c>
      <c r="F19" s="143"/>
      <c r="G19" s="143"/>
      <c r="H19" s="143"/>
    </row>
    <row r="20" spans="1:8" ht="104.25" customHeight="1">
      <c r="A20" s="207"/>
      <c r="B20" s="143"/>
      <c r="C20" s="143"/>
      <c r="D20" s="143"/>
      <c r="E20" s="87" t="s">
        <v>6</v>
      </c>
      <c r="F20" s="87" t="s">
        <v>103</v>
      </c>
      <c r="G20" s="87" t="s">
        <v>116</v>
      </c>
      <c r="H20" s="87" t="s">
        <v>117</v>
      </c>
    </row>
    <row r="21" spans="1:8" ht="19.5" customHeight="1">
      <c r="A21" s="195">
        <v>1</v>
      </c>
      <c r="B21" s="193" t="s">
        <v>15</v>
      </c>
      <c r="C21" s="193" t="s">
        <v>114</v>
      </c>
      <c r="D21" s="92" t="s">
        <v>88</v>
      </c>
      <c r="E21" s="103">
        <f>E23+E24+E25+E26</f>
        <v>190280.00000000003</v>
      </c>
      <c r="F21" s="103">
        <f>F23+F24+F25+F26</f>
        <v>184760.80000000002</v>
      </c>
      <c r="G21" s="103">
        <f>G23+G24+G25+G26</f>
        <v>185808.2</v>
      </c>
      <c r="H21" s="103">
        <f>SUM(E21:G21)</f>
        <v>560849</v>
      </c>
    </row>
    <row r="22" spans="1:8" ht="20.25" customHeight="1">
      <c r="A22" s="196"/>
      <c r="B22" s="193"/>
      <c r="C22" s="193"/>
      <c r="D22" s="92" t="s">
        <v>89</v>
      </c>
      <c r="E22" s="104" t="s">
        <v>8</v>
      </c>
      <c r="F22" s="104" t="s">
        <v>8</v>
      </c>
      <c r="G22" s="104" t="s">
        <v>8</v>
      </c>
      <c r="H22" s="104" t="s">
        <v>8</v>
      </c>
    </row>
    <row r="23" spans="1:8" ht="20.25" customHeight="1">
      <c r="A23" s="196"/>
      <c r="B23" s="193"/>
      <c r="C23" s="193"/>
      <c r="D23" s="92" t="s">
        <v>90</v>
      </c>
      <c r="E23" s="103">
        <f>E29+E35+E41+E47+E53</f>
        <v>67.6</v>
      </c>
      <c r="F23" s="103">
        <f>F29+F35+F41+F47+F53</f>
        <v>4.2</v>
      </c>
      <c r="G23" s="103">
        <f>G29+G35+G41+G47+G53</f>
        <v>0</v>
      </c>
      <c r="H23" s="103">
        <f>SUM(E23:G23)</f>
        <v>71.8</v>
      </c>
    </row>
    <row r="24" spans="1:8" ht="21" customHeight="1">
      <c r="A24" s="196"/>
      <c r="B24" s="193"/>
      <c r="C24" s="193"/>
      <c r="D24" s="92" t="s">
        <v>92</v>
      </c>
      <c r="E24" s="103">
        <f aca="true" t="shared" si="0" ref="E24:G26">E30+E36+E42+E48+E54</f>
        <v>554.7860000000001</v>
      </c>
      <c r="F24" s="103">
        <f t="shared" si="0"/>
        <v>0</v>
      </c>
      <c r="G24" s="103">
        <f t="shared" si="0"/>
        <v>0</v>
      </c>
      <c r="H24" s="103">
        <f>SUM(E24:G24)</f>
        <v>554.7860000000001</v>
      </c>
    </row>
    <row r="25" spans="1:8" ht="18" customHeight="1">
      <c r="A25" s="196"/>
      <c r="B25" s="193"/>
      <c r="C25" s="193"/>
      <c r="D25" s="92" t="s">
        <v>91</v>
      </c>
      <c r="E25" s="103">
        <f t="shared" si="0"/>
        <v>189657.61400000003</v>
      </c>
      <c r="F25" s="103">
        <f t="shared" si="0"/>
        <v>184756.6</v>
      </c>
      <c r="G25" s="103">
        <f t="shared" si="0"/>
        <v>185808.2</v>
      </c>
      <c r="H25" s="103">
        <f>SUM(E25:G25)</f>
        <v>560222.4140000001</v>
      </c>
    </row>
    <row r="26" spans="1:11" ht="20.25" customHeight="1">
      <c r="A26" s="196"/>
      <c r="B26" s="193"/>
      <c r="C26" s="193"/>
      <c r="D26" s="92" t="s">
        <v>93</v>
      </c>
      <c r="E26" s="103">
        <f t="shared" si="0"/>
        <v>0</v>
      </c>
      <c r="F26" s="103">
        <f t="shared" si="0"/>
        <v>0</v>
      </c>
      <c r="G26" s="103">
        <f t="shared" si="0"/>
        <v>0</v>
      </c>
      <c r="H26" s="103">
        <f>SUM(E26:G26)</f>
        <v>0</v>
      </c>
      <c r="K26" s="48"/>
    </row>
    <row r="27" spans="1:8" ht="15.75">
      <c r="A27" s="195" t="s">
        <v>46</v>
      </c>
      <c r="B27" s="202" t="s">
        <v>10</v>
      </c>
      <c r="C27" s="167" t="s">
        <v>40</v>
      </c>
      <c r="D27" s="92" t="s">
        <v>88</v>
      </c>
      <c r="E27" s="103">
        <f>E29+E30+E31+E32</f>
        <v>45758.48900000001</v>
      </c>
      <c r="F27" s="103">
        <f>F29+F30+F31+F32</f>
        <v>45600.299999999996</v>
      </c>
      <c r="G27" s="103">
        <f>G29+G30+G31+G32</f>
        <v>45777.8</v>
      </c>
      <c r="H27" s="103">
        <f>SUM(E27:G27)</f>
        <v>137136.589</v>
      </c>
    </row>
    <row r="28" spans="1:8" ht="19.5" customHeight="1">
      <c r="A28" s="196"/>
      <c r="B28" s="203"/>
      <c r="C28" s="168"/>
      <c r="D28" s="92" t="s">
        <v>89</v>
      </c>
      <c r="E28" s="104" t="s">
        <v>8</v>
      </c>
      <c r="F28" s="104" t="s">
        <v>8</v>
      </c>
      <c r="G28" s="104"/>
      <c r="H28" s="104" t="s">
        <v>8</v>
      </c>
    </row>
    <row r="29" spans="1:8" ht="19.5" customHeight="1">
      <c r="A29" s="196"/>
      <c r="B29" s="203"/>
      <c r="C29" s="168"/>
      <c r="D29" s="92" t="s">
        <v>90</v>
      </c>
      <c r="E29" s="103">
        <v>3.7</v>
      </c>
      <c r="F29" s="103">
        <v>4.2</v>
      </c>
      <c r="G29" s="103"/>
      <c r="H29" s="103">
        <f>SUM(E29:G29)</f>
        <v>7.9</v>
      </c>
    </row>
    <row r="30" spans="1:8" ht="18" customHeight="1">
      <c r="A30" s="196"/>
      <c r="B30" s="203"/>
      <c r="C30" s="168"/>
      <c r="D30" s="92" t="s">
        <v>92</v>
      </c>
      <c r="E30" s="103">
        <f>50.232+73.857+68.5</f>
        <v>192.589</v>
      </c>
      <c r="F30" s="103"/>
      <c r="G30" s="103"/>
      <c r="H30" s="103">
        <f>SUM(E30:G30)</f>
        <v>192.589</v>
      </c>
    </row>
    <row r="31" spans="1:8" ht="24" customHeight="1">
      <c r="A31" s="196"/>
      <c r="B31" s="203"/>
      <c r="C31" s="168"/>
      <c r="D31" s="92" t="s">
        <v>91</v>
      </c>
      <c r="E31" s="103">
        <f>'МП приложение 2'!K20-E29-E30</f>
        <v>45562.20000000001</v>
      </c>
      <c r="F31" s="103">
        <f>'МП приложение 2'!L20-F29-F30</f>
        <v>45596.1</v>
      </c>
      <c r="G31" s="103">
        <f>'МП приложение 2'!M20-G29-G30</f>
        <v>45777.8</v>
      </c>
      <c r="H31" s="103">
        <f>SUM(E31:G31)</f>
        <v>136936.10000000003</v>
      </c>
    </row>
    <row r="32" spans="1:8" ht="23.25" customHeight="1">
      <c r="A32" s="197"/>
      <c r="B32" s="204"/>
      <c r="C32" s="169"/>
      <c r="D32" s="92" t="s">
        <v>93</v>
      </c>
      <c r="E32" s="103"/>
      <c r="F32" s="103"/>
      <c r="G32" s="103"/>
      <c r="H32" s="103">
        <f>SUM(E32:F32)</f>
        <v>0</v>
      </c>
    </row>
    <row r="33" spans="1:8" ht="20.25" customHeight="1">
      <c r="A33" s="199" t="s">
        <v>31</v>
      </c>
      <c r="B33" s="167" t="s">
        <v>17</v>
      </c>
      <c r="C33" s="167" t="s">
        <v>39</v>
      </c>
      <c r="D33" s="92" t="s">
        <v>88</v>
      </c>
      <c r="E33" s="103">
        <f>E35+E36+E37+E38</f>
        <v>82054.72</v>
      </c>
      <c r="F33" s="103">
        <f>F35+F36+F37+F38</f>
        <v>83120.2</v>
      </c>
      <c r="G33" s="103">
        <f>G35+G36+G37+G38</f>
        <v>83750.8</v>
      </c>
      <c r="H33" s="103">
        <f>SUM(E33:G33)</f>
        <v>248925.71999999997</v>
      </c>
    </row>
    <row r="34" spans="1:8" ht="21" customHeight="1">
      <c r="A34" s="199"/>
      <c r="B34" s="168"/>
      <c r="C34" s="168"/>
      <c r="D34" s="92" t="s">
        <v>89</v>
      </c>
      <c r="E34" s="104" t="s">
        <v>8</v>
      </c>
      <c r="F34" s="104" t="s">
        <v>8</v>
      </c>
      <c r="G34" s="104"/>
      <c r="H34" s="104" t="s">
        <v>8</v>
      </c>
    </row>
    <row r="35" spans="1:8" ht="19.5" customHeight="1">
      <c r="A35" s="199"/>
      <c r="B35" s="168"/>
      <c r="C35" s="168"/>
      <c r="D35" s="92" t="s">
        <v>90</v>
      </c>
      <c r="E35" s="103"/>
      <c r="F35" s="103"/>
      <c r="G35" s="103"/>
      <c r="H35" s="103">
        <f>SUM(E35:G35)</f>
        <v>0</v>
      </c>
    </row>
    <row r="36" spans="1:8" ht="20.25" customHeight="1">
      <c r="A36" s="199"/>
      <c r="B36" s="168"/>
      <c r="C36" s="168"/>
      <c r="D36" s="92" t="s">
        <v>92</v>
      </c>
      <c r="E36" s="103">
        <f>43.107+92.472</f>
        <v>135.579</v>
      </c>
      <c r="F36" s="103"/>
      <c r="G36" s="103"/>
      <c r="H36" s="103">
        <f>SUM(E36:G36)</f>
        <v>135.579</v>
      </c>
    </row>
    <row r="37" spans="1:8" ht="19.5" customHeight="1">
      <c r="A37" s="199"/>
      <c r="B37" s="168"/>
      <c r="C37" s="168"/>
      <c r="D37" s="92" t="s">
        <v>91</v>
      </c>
      <c r="E37" s="103">
        <f>'МП приложение 2'!K23-E35-E36</f>
        <v>81919.141</v>
      </c>
      <c r="F37" s="103">
        <f>'МП приложение 2'!L23-F35-F36</f>
        <v>83120.2</v>
      </c>
      <c r="G37" s="103">
        <f>'МП приложение 2'!M23-G35-G36</f>
        <v>83750.8</v>
      </c>
      <c r="H37" s="103">
        <f>SUM(E37:G37)</f>
        <v>248790.141</v>
      </c>
    </row>
    <row r="38" spans="1:8" ht="18" customHeight="1">
      <c r="A38" s="199"/>
      <c r="B38" s="169"/>
      <c r="C38" s="169"/>
      <c r="D38" s="92" t="s">
        <v>93</v>
      </c>
      <c r="E38" s="103"/>
      <c r="F38" s="103"/>
      <c r="G38" s="103"/>
      <c r="H38" s="103">
        <f>SUM(E38:G38)</f>
        <v>0</v>
      </c>
    </row>
    <row r="39" spans="1:8" ht="15.75">
      <c r="A39" s="199" t="s">
        <v>32</v>
      </c>
      <c r="B39" s="167" t="s">
        <v>18</v>
      </c>
      <c r="C39" s="167" t="s">
        <v>97</v>
      </c>
      <c r="D39" s="92" t="s">
        <v>88</v>
      </c>
      <c r="E39" s="103">
        <f>E41+E42+E43+E44</f>
        <v>9098.1</v>
      </c>
      <c r="F39" s="103">
        <f>F41+F42+F43+F44</f>
        <v>2667.6000000000004</v>
      </c>
      <c r="G39" s="103">
        <f>G41+G42+G43+G44</f>
        <v>2667.6000000000004</v>
      </c>
      <c r="H39" s="103">
        <f>SUM(E39:G39)</f>
        <v>14433.300000000001</v>
      </c>
    </row>
    <row r="40" spans="1:8" ht="15.75">
      <c r="A40" s="199"/>
      <c r="B40" s="168"/>
      <c r="C40" s="168"/>
      <c r="D40" s="92" t="s">
        <v>89</v>
      </c>
      <c r="E40" s="104" t="s">
        <v>8</v>
      </c>
      <c r="F40" s="104" t="s">
        <v>8</v>
      </c>
      <c r="G40" s="104"/>
      <c r="H40" s="104" t="s">
        <v>8</v>
      </c>
    </row>
    <row r="41" spans="1:8" ht="15.75">
      <c r="A41" s="199"/>
      <c r="B41" s="168"/>
      <c r="C41" s="168"/>
      <c r="D41" s="92" t="s">
        <v>90</v>
      </c>
      <c r="E41" s="103"/>
      <c r="F41" s="103"/>
      <c r="G41" s="103"/>
      <c r="H41" s="103">
        <f>SUM(E41:G41)</f>
        <v>0</v>
      </c>
    </row>
    <row r="42" spans="1:8" ht="15.75">
      <c r="A42" s="199"/>
      <c r="B42" s="168"/>
      <c r="C42" s="168"/>
      <c r="D42" s="92" t="s">
        <v>92</v>
      </c>
      <c r="E42" s="103"/>
      <c r="F42" s="103"/>
      <c r="G42" s="103"/>
      <c r="H42" s="103">
        <f>SUM(E42:G42)</f>
        <v>0</v>
      </c>
    </row>
    <row r="43" spans="1:8" ht="15.75">
      <c r="A43" s="199"/>
      <c r="B43" s="168"/>
      <c r="C43" s="168"/>
      <c r="D43" s="92" t="s">
        <v>91</v>
      </c>
      <c r="E43" s="103">
        <f>'МП приложение 2'!K26-E41-E42</f>
        <v>9098.1</v>
      </c>
      <c r="F43" s="103">
        <f>'МП приложение 2'!L26-F41-F42</f>
        <v>2667.6000000000004</v>
      </c>
      <c r="G43" s="103">
        <f>'МП приложение 2'!M26-G41-G42</f>
        <v>2667.6000000000004</v>
      </c>
      <c r="H43" s="103">
        <f>SUM(E43:G43)</f>
        <v>14433.300000000001</v>
      </c>
    </row>
    <row r="44" spans="1:8" ht="31.5">
      <c r="A44" s="199"/>
      <c r="B44" s="169"/>
      <c r="C44" s="169"/>
      <c r="D44" s="92" t="s">
        <v>93</v>
      </c>
      <c r="E44" s="103"/>
      <c r="F44" s="103"/>
      <c r="G44" s="103"/>
      <c r="H44" s="103">
        <f>SUM(E44:G44)</f>
        <v>0</v>
      </c>
    </row>
    <row r="45" spans="1:8" ht="15.75">
      <c r="A45" s="195" t="s">
        <v>43</v>
      </c>
      <c r="B45" s="167" t="s">
        <v>19</v>
      </c>
      <c r="C45" s="167" t="s">
        <v>110</v>
      </c>
      <c r="D45" s="92" t="s">
        <v>88</v>
      </c>
      <c r="E45" s="103">
        <f>E47+E48+E49+E50</f>
        <v>47676.327999999994</v>
      </c>
      <c r="F45" s="103">
        <f>F47+F48+F49+F50</f>
        <v>47611.3</v>
      </c>
      <c r="G45" s="103">
        <f>G47+G48+G49+G50</f>
        <v>47839.200000000004</v>
      </c>
      <c r="H45" s="103">
        <f>SUM(E45:G45)</f>
        <v>143126.828</v>
      </c>
    </row>
    <row r="46" spans="1:8" ht="15.75">
      <c r="A46" s="196"/>
      <c r="B46" s="168"/>
      <c r="C46" s="168"/>
      <c r="D46" s="92" t="s">
        <v>89</v>
      </c>
      <c r="E46" s="104" t="s">
        <v>8</v>
      </c>
      <c r="F46" s="104" t="s">
        <v>8</v>
      </c>
      <c r="G46" s="104"/>
      <c r="H46" s="104" t="s">
        <v>8</v>
      </c>
    </row>
    <row r="47" spans="1:8" ht="15.75">
      <c r="A47" s="196"/>
      <c r="B47" s="168"/>
      <c r="C47" s="168"/>
      <c r="D47" s="92" t="s">
        <v>90</v>
      </c>
      <c r="E47" s="103">
        <v>63.9</v>
      </c>
      <c r="F47" s="103"/>
      <c r="G47" s="103"/>
      <c r="H47" s="103">
        <f>SUM(E47:G47)</f>
        <v>63.9</v>
      </c>
    </row>
    <row r="48" spans="1:8" ht="15.75">
      <c r="A48" s="196"/>
      <c r="B48" s="168"/>
      <c r="C48" s="168"/>
      <c r="D48" s="92" t="s">
        <v>92</v>
      </c>
      <c r="E48" s="103">
        <v>226.618</v>
      </c>
      <c r="F48" s="103"/>
      <c r="G48" s="103"/>
      <c r="H48" s="103">
        <f>SUM(E48:G48)</f>
        <v>226.618</v>
      </c>
    </row>
    <row r="49" spans="1:8" ht="15.75">
      <c r="A49" s="196"/>
      <c r="B49" s="168"/>
      <c r="C49" s="168"/>
      <c r="D49" s="92" t="s">
        <v>91</v>
      </c>
      <c r="E49" s="103">
        <f>'МП приложение 2'!K29-E47-E48</f>
        <v>47385.81</v>
      </c>
      <c r="F49" s="103">
        <f>'МП приложение 2'!L29-F47-F48</f>
        <v>47611.3</v>
      </c>
      <c r="G49" s="103">
        <f>'МП приложение 2'!M29-G47-G48</f>
        <v>47839.200000000004</v>
      </c>
      <c r="H49" s="103">
        <f>SUM(E49:G49)</f>
        <v>142836.31</v>
      </c>
    </row>
    <row r="50" spans="1:8" ht="31.5">
      <c r="A50" s="197"/>
      <c r="B50" s="169"/>
      <c r="C50" s="169"/>
      <c r="D50" s="92" t="s">
        <v>93</v>
      </c>
      <c r="E50" s="103"/>
      <c r="F50" s="103"/>
      <c r="G50" s="103"/>
      <c r="H50" s="103">
        <f>SUM(E50:G50)</f>
        <v>0</v>
      </c>
    </row>
    <row r="51" spans="1:8" ht="16.5" customHeight="1">
      <c r="A51" s="195" t="s">
        <v>45</v>
      </c>
      <c r="B51" s="167" t="s">
        <v>20</v>
      </c>
      <c r="C51" s="193" t="s">
        <v>123</v>
      </c>
      <c r="D51" s="92" t="s">
        <v>88</v>
      </c>
      <c r="E51" s="103">
        <f>E53+E54+E55+E56</f>
        <v>5692.362999999999</v>
      </c>
      <c r="F51" s="103">
        <f>F53+F54+F55+F56</f>
        <v>5761.400000000001</v>
      </c>
      <c r="G51" s="103">
        <f>G53+G54+G55+G56</f>
        <v>5772.8</v>
      </c>
      <c r="H51" s="103">
        <f>SUM(E51:G51)</f>
        <v>17226.563</v>
      </c>
    </row>
    <row r="52" spans="1:8" ht="15.75">
      <c r="A52" s="196"/>
      <c r="B52" s="168"/>
      <c r="C52" s="193"/>
      <c r="D52" s="92" t="s">
        <v>89</v>
      </c>
      <c r="E52" s="104" t="s">
        <v>8</v>
      </c>
      <c r="F52" s="104" t="s">
        <v>8</v>
      </c>
      <c r="G52" s="104"/>
      <c r="H52" s="104" t="s">
        <v>8</v>
      </c>
    </row>
    <row r="53" spans="1:8" ht="15.75">
      <c r="A53" s="196"/>
      <c r="B53" s="168"/>
      <c r="C53" s="193"/>
      <c r="D53" s="92" t="s">
        <v>90</v>
      </c>
      <c r="E53" s="103"/>
      <c r="F53" s="103"/>
      <c r="G53" s="103"/>
      <c r="H53" s="103">
        <f>SUM(E53:G53)</f>
        <v>0</v>
      </c>
    </row>
    <row r="54" spans="1:8" ht="15.75">
      <c r="A54" s="196"/>
      <c r="B54" s="168"/>
      <c r="C54" s="193"/>
      <c r="D54" s="92" t="s">
        <v>92</v>
      </c>
      <c r="E54" s="103"/>
      <c r="F54" s="103"/>
      <c r="G54" s="103"/>
      <c r="H54" s="103">
        <f>SUM(E54:G54)</f>
        <v>0</v>
      </c>
    </row>
    <row r="55" spans="1:8" ht="15.75">
      <c r="A55" s="196"/>
      <c r="B55" s="168"/>
      <c r="C55" s="193"/>
      <c r="D55" s="92" t="s">
        <v>91</v>
      </c>
      <c r="E55" s="103">
        <f>'МП приложение 2'!K32-E53-E54</f>
        <v>5692.362999999999</v>
      </c>
      <c r="F55" s="103">
        <f>'МП приложение 2'!L32-F53-F54</f>
        <v>5761.400000000001</v>
      </c>
      <c r="G55" s="103">
        <f>'МП приложение 2'!M32-G53-G54</f>
        <v>5772.8</v>
      </c>
      <c r="H55" s="103">
        <f>SUM(E55:G55)</f>
        <v>17226.563</v>
      </c>
    </row>
    <row r="56" spans="1:8" ht="31.5">
      <c r="A56" s="197"/>
      <c r="B56" s="169"/>
      <c r="C56" s="193"/>
      <c r="D56" s="92" t="s">
        <v>93</v>
      </c>
      <c r="E56" s="44"/>
      <c r="F56" s="44"/>
      <c r="G56" s="44"/>
      <c r="H56" s="44">
        <f>SUM(E56:G56)</f>
        <v>0</v>
      </c>
    </row>
    <row r="57" spans="5:7" ht="15.75" hidden="1">
      <c r="E57" s="45"/>
      <c r="F57" s="45"/>
      <c r="G57" s="45"/>
    </row>
    <row r="58" spans="5:7" ht="15.75" hidden="1">
      <c r="E58" s="46"/>
      <c r="F58" s="46"/>
      <c r="G58" s="46"/>
    </row>
    <row r="59" spans="1:7" s="12" customFormat="1" ht="15.75">
      <c r="A59" s="42"/>
      <c r="E59" s="47"/>
      <c r="F59" s="47"/>
      <c r="G59" s="47"/>
    </row>
    <row r="82" ht="15.75">
      <c r="H82" s="8">
        <v>101</v>
      </c>
    </row>
  </sheetData>
  <sheetProtection/>
  <mergeCells count="28">
    <mergeCell ref="G1:H1"/>
    <mergeCell ref="G2:H2"/>
    <mergeCell ref="G3:H3"/>
    <mergeCell ref="A27:A32"/>
    <mergeCell ref="B27:B32"/>
    <mergeCell ref="C27:C32"/>
    <mergeCell ref="A21:A26"/>
    <mergeCell ref="B21:B26"/>
    <mergeCell ref="C21:C26"/>
    <mergeCell ref="E5:H6"/>
    <mergeCell ref="B14:H17"/>
    <mergeCell ref="A19:A20"/>
    <mergeCell ref="B19:B20"/>
    <mergeCell ref="C19:C20"/>
    <mergeCell ref="D19:D20"/>
    <mergeCell ref="E19:H19"/>
    <mergeCell ref="A39:A44"/>
    <mergeCell ref="C33:C38"/>
    <mergeCell ref="B33:B38"/>
    <mergeCell ref="A33:A38"/>
    <mergeCell ref="C51:C56"/>
    <mergeCell ref="B51:B56"/>
    <mergeCell ref="A51:A56"/>
    <mergeCell ref="C45:C50"/>
    <mergeCell ref="B45:B50"/>
    <mergeCell ref="A45:A50"/>
    <mergeCell ref="C39:C44"/>
    <mergeCell ref="B39:B44"/>
  </mergeCells>
  <printOptions/>
  <pageMargins left="0.5511811023622047" right="0.2755905511811024" top="0.7480314960629921" bottom="0.31496062992125984" header="0.31496062992125984" footer="0.31496062992125984"/>
  <pageSetup fitToHeight="2" fitToWidth="1" horizontalDpi="180" verticalDpi="18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5"/>
  <sheetViews>
    <sheetView view="pageBreakPreview" zoomScale="64" zoomScaleSheetLayoutView="64" zoomScalePageLayoutView="0" workbookViewId="0" topLeftCell="A1">
      <selection activeCell="B13" sqref="B13:L13"/>
    </sheetView>
  </sheetViews>
  <sheetFormatPr defaultColWidth="8.8515625" defaultRowHeight="15"/>
  <cols>
    <col min="1" max="1" width="10.57421875" style="67" bestFit="1" customWidth="1"/>
    <col min="2" max="2" width="43.8515625" style="23" customWidth="1"/>
    <col min="3" max="3" width="14.28125" style="23" customWidth="1"/>
    <col min="4" max="4" width="12.28125" style="23" customWidth="1"/>
    <col min="5" max="7" width="12.421875" style="23" customWidth="1"/>
    <col min="8" max="8" width="14.8515625" style="23" customWidth="1"/>
    <col min="9" max="9" width="15.00390625" style="23" customWidth="1"/>
    <col min="10" max="10" width="16.00390625" style="23" customWidth="1"/>
    <col min="11" max="11" width="17.28125" style="10" customWidth="1"/>
    <col min="12" max="12" width="17.00390625" style="10" customWidth="1"/>
    <col min="13" max="13" width="28.140625" style="23" customWidth="1"/>
    <col min="14" max="15" width="8.8515625" style="23" customWidth="1"/>
    <col min="16" max="16" width="26.7109375" style="23" customWidth="1"/>
    <col min="17" max="16384" width="8.8515625" style="23" customWidth="1"/>
  </cols>
  <sheetData>
    <row r="1" spans="11:12" ht="15.75">
      <c r="K1" s="157" t="s">
        <v>291</v>
      </c>
      <c r="L1" s="157"/>
    </row>
    <row r="2" spans="11:12" ht="35.25" customHeight="1">
      <c r="K2" s="179" t="s">
        <v>288</v>
      </c>
      <c r="L2" s="180"/>
    </row>
    <row r="3" spans="11:12" ht="15" customHeight="1">
      <c r="K3" s="158" t="s">
        <v>334</v>
      </c>
      <c r="L3" s="158"/>
    </row>
    <row r="5" spans="6:12" ht="15" customHeight="1">
      <c r="F5" s="233" t="s">
        <v>225</v>
      </c>
      <c r="G5" s="233"/>
      <c r="H5" s="233"/>
      <c r="I5" s="233"/>
      <c r="J5" s="233"/>
      <c r="K5" s="233"/>
      <c r="L5" s="233"/>
    </row>
    <row r="6" spans="6:12" ht="15" customHeight="1">
      <c r="F6" s="233"/>
      <c r="G6" s="233"/>
      <c r="H6" s="233"/>
      <c r="I6" s="233"/>
      <c r="J6" s="233"/>
      <c r="K6" s="233"/>
      <c r="L6" s="233"/>
    </row>
    <row r="7" spans="6:12" ht="15" customHeight="1">
      <c r="F7" s="233"/>
      <c r="G7" s="233"/>
      <c r="H7" s="233"/>
      <c r="I7" s="233"/>
      <c r="J7" s="233"/>
      <c r="K7" s="233"/>
      <c r="L7" s="233"/>
    </row>
    <row r="8" spans="9:12" ht="15.75">
      <c r="I8" s="52"/>
      <c r="J8" s="52"/>
      <c r="K8" s="37"/>
      <c r="L8" s="37"/>
    </row>
    <row r="9" spans="2:10" ht="41.25" customHeight="1">
      <c r="B9" s="221" t="s">
        <v>318</v>
      </c>
      <c r="C9" s="222"/>
      <c r="D9" s="222"/>
      <c r="E9" s="222"/>
      <c r="F9" s="222"/>
      <c r="G9" s="222"/>
      <c r="H9" s="222"/>
      <c r="I9" s="222"/>
      <c r="J9" s="222"/>
    </row>
    <row r="10" ht="20.25" customHeight="1"/>
    <row r="11" spans="1:12" ht="40.5" customHeight="1">
      <c r="A11" s="217" t="s">
        <v>47</v>
      </c>
      <c r="B11" s="223" t="s">
        <v>36</v>
      </c>
      <c r="C11" s="224" t="s">
        <v>112</v>
      </c>
      <c r="D11" s="225"/>
      <c r="E11" s="225"/>
      <c r="F11" s="225"/>
      <c r="G11" s="226"/>
      <c r="H11" s="223" t="s">
        <v>35</v>
      </c>
      <c r="I11" s="223"/>
      <c r="J11" s="223"/>
      <c r="K11" s="223"/>
      <c r="L11" s="223"/>
    </row>
    <row r="12" spans="1:12" ht="18.75" customHeight="1">
      <c r="A12" s="217"/>
      <c r="B12" s="223"/>
      <c r="C12" s="99" t="s">
        <v>147</v>
      </c>
      <c r="D12" s="99" t="s">
        <v>5</v>
      </c>
      <c r="E12" s="99" t="s">
        <v>6</v>
      </c>
      <c r="F12" s="99" t="s">
        <v>103</v>
      </c>
      <c r="G12" s="99" t="s">
        <v>116</v>
      </c>
      <c r="H12" s="99" t="s">
        <v>147</v>
      </c>
      <c r="I12" s="99" t="s">
        <v>5</v>
      </c>
      <c r="J12" s="99" t="s">
        <v>6</v>
      </c>
      <c r="K12" s="99" t="s">
        <v>103</v>
      </c>
      <c r="L12" s="99" t="s">
        <v>116</v>
      </c>
    </row>
    <row r="13" spans="1:12" ht="15" customHeight="1">
      <c r="A13" s="98"/>
      <c r="B13" s="218" t="s">
        <v>151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</row>
    <row r="14" spans="1:12" ht="18.75" customHeight="1">
      <c r="A14" s="98" t="s">
        <v>55</v>
      </c>
      <c r="B14" s="218" t="s">
        <v>267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</row>
    <row r="15" spans="1:12" ht="33.75" customHeight="1">
      <c r="A15" s="98" t="s">
        <v>46</v>
      </c>
      <c r="B15" s="68" t="s">
        <v>99</v>
      </c>
      <c r="C15" s="99">
        <f>C16</f>
        <v>0</v>
      </c>
      <c r="D15" s="99">
        <f aca="true" t="shared" si="0" ref="D15:L15">D16</f>
        <v>0</v>
      </c>
      <c r="E15" s="99">
        <f t="shared" si="0"/>
        <v>421000</v>
      </c>
      <c r="F15" s="99">
        <f t="shared" si="0"/>
        <v>421200</v>
      </c>
      <c r="G15" s="99">
        <f t="shared" si="0"/>
        <v>421300</v>
      </c>
      <c r="H15" s="99">
        <f t="shared" si="0"/>
        <v>0</v>
      </c>
      <c r="I15" s="99">
        <f t="shared" si="0"/>
        <v>0</v>
      </c>
      <c r="J15" s="71">
        <f t="shared" si="0"/>
        <v>11823.17805</v>
      </c>
      <c r="K15" s="71">
        <f t="shared" si="0"/>
        <v>11899.57852</v>
      </c>
      <c r="L15" s="71">
        <f t="shared" si="0"/>
        <v>11975.5994</v>
      </c>
    </row>
    <row r="16" spans="1:12" ht="66" customHeight="1">
      <c r="A16" s="98" t="s">
        <v>27</v>
      </c>
      <c r="B16" s="68" t="s">
        <v>37</v>
      </c>
      <c r="C16" s="99">
        <v>0</v>
      </c>
      <c r="D16" s="98">
        <v>0</v>
      </c>
      <c r="E16" s="98">
        <v>421000</v>
      </c>
      <c r="F16" s="98">
        <v>421200</v>
      </c>
      <c r="G16" s="98">
        <v>421300</v>
      </c>
      <c r="H16" s="105">
        <v>0</v>
      </c>
      <c r="I16" s="105">
        <v>0</v>
      </c>
      <c r="J16" s="69">
        <v>11823.17805</v>
      </c>
      <c r="K16" s="69">
        <v>11899.57852</v>
      </c>
      <c r="L16" s="69">
        <v>11975.5994</v>
      </c>
    </row>
    <row r="17" spans="1:12" ht="15.75" customHeight="1">
      <c r="A17" s="98"/>
      <c r="B17" s="208" t="s">
        <v>268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10"/>
    </row>
    <row r="18" spans="1:12" ht="21.75" customHeight="1">
      <c r="A18" s="98" t="s">
        <v>269</v>
      </c>
      <c r="B18" s="219" t="s">
        <v>270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44.25" customHeight="1">
      <c r="A19" s="98" t="s">
        <v>61</v>
      </c>
      <c r="B19" s="68" t="s">
        <v>99</v>
      </c>
      <c r="C19" s="99">
        <f>C20</f>
        <v>0</v>
      </c>
      <c r="D19" s="99">
        <f aca="true" t="shared" si="1" ref="D19:L19">D20</f>
        <v>0</v>
      </c>
      <c r="E19" s="99">
        <f t="shared" si="1"/>
        <v>235246</v>
      </c>
      <c r="F19" s="99">
        <f t="shared" si="1"/>
        <v>235269</v>
      </c>
      <c r="G19" s="99">
        <f t="shared" si="1"/>
        <v>235292</v>
      </c>
      <c r="H19" s="99">
        <f t="shared" si="1"/>
        <v>0</v>
      </c>
      <c r="I19" s="99">
        <f t="shared" si="1"/>
        <v>0</v>
      </c>
      <c r="J19" s="71">
        <f t="shared" si="1"/>
        <v>18198.94328</v>
      </c>
      <c r="K19" s="71">
        <f t="shared" si="1"/>
        <v>18239.70381</v>
      </c>
      <c r="L19" s="71">
        <f t="shared" si="1"/>
        <v>18281.44625</v>
      </c>
    </row>
    <row r="20" spans="1:12" ht="67.5" customHeight="1">
      <c r="A20" s="98" t="s">
        <v>62</v>
      </c>
      <c r="B20" s="68" t="s">
        <v>37</v>
      </c>
      <c r="C20" s="99">
        <v>0</v>
      </c>
      <c r="D20" s="98">
        <v>0</v>
      </c>
      <c r="E20" s="98">
        <v>235246</v>
      </c>
      <c r="F20" s="98">
        <v>235269</v>
      </c>
      <c r="G20" s="98">
        <v>235292</v>
      </c>
      <c r="H20" s="105">
        <v>0</v>
      </c>
      <c r="I20" s="105">
        <v>0</v>
      </c>
      <c r="J20" s="69">
        <v>18198.94328</v>
      </c>
      <c r="K20" s="69">
        <v>18239.70381</v>
      </c>
      <c r="L20" s="69">
        <v>18281.44625</v>
      </c>
    </row>
    <row r="21" spans="1:12" ht="24" customHeight="1">
      <c r="A21" s="98"/>
      <c r="B21" s="208" t="s">
        <v>271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10"/>
    </row>
    <row r="22" spans="1:12" ht="15.75">
      <c r="A22" s="98" t="s">
        <v>63</v>
      </c>
      <c r="B22" s="219" t="s">
        <v>272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ht="33" customHeight="1">
      <c r="A23" s="98" t="s">
        <v>64</v>
      </c>
      <c r="B23" s="68" t="s">
        <v>99</v>
      </c>
      <c r="C23" s="99">
        <f>C24</f>
        <v>0</v>
      </c>
      <c r="D23" s="99">
        <f aca="true" t="shared" si="2" ref="D23:L23">D24</f>
        <v>0</v>
      </c>
      <c r="E23" s="99">
        <f t="shared" si="2"/>
        <v>12000</v>
      </c>
      <c r="F23" s="99">
        <f t="shared" si="2"/>
        <v>12000</v>
      </c>
      <c r="G23" s="99">
        <f t="shared" si="2"/>
        <v>12000</v>
      </c>
      <c r="H23" s="99">
        <f t="shared" si="2"/>
        <v>0</v>
      </c>
      <c r="I23" s="99">
        <f t="shared" si="2"/>
        <v>0</v>
      </c>
      <c r="J23" s="71">
        <f t="shared" si="2"/>
        <v>982.81603</v>
      </c>
      <c r="K23" s="71">
        <f t="shared" si="2"/>
        <v>984.86976</v>
      </c>
      <c r="L23" s="71">
        <f t="shared" si="2"/>
        <v>986.97317</v>
      </c>
    </row>
    <row r="24" spans="1:12" ht="72.75" customHeight="1">
      <c r="A24" s="98" t="s">
        <v>65</v>
      </c>
      <c r="B24" s="68" t="s">
        <v>37</v>
      </c>
      <c r="C24" s="99">
        <v>0</v>
      </c>
      <c r="D24" s="98">
        <v>0</v>
      </c>
      <c r="E24" s="98">
        <v>12000</v>
      </c>
      <c r="F24" s="98">
        <v>12000</v>
      </c>
      <c r="G24" s="98">
        <v>12000</v>
      </c>
      <c r="H24" s="105">
        <v>0</v>
      </c>
      <c r="I24" s="105">
        <v>0</v>
      </c>
      <c r="J24" s="69">
        <v>982.81603</v>
      </c>
      <c r="K24" s="69">
        <v>984.86976</v>
      </c>
      <c r="L24" s="69">
        <v>986.97317</v>
      </c>
    </row>
    <row r="25" spans="1:12" ht="21.75" customHeight="1">
      <c r="A25" s="98"/>
      <c r="B25" s="211" t="s">
        <v>152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3"/>
    </row>
    <row r="26" spans="1:12" ht="15.75">
      <c r="A26" s="98" t="s">
        <v>66</v>
      </c>
      <c r="B26" s="211" t="s">
        <v>273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3"/>
    </row>
    <row r="27" spans="1:12" ht="41.25" customHeight="1">
      <c r="A27" s="98" t="s">
        <v>67</v>
      </c>
      <c r="B27" s="68" t="s">
        <v>99</v>
      </c>
      <c r="C27" s="99">
        <f>C28</f>
        <v>0</v>
      </c>
      <c r="D27" s="99">
        <f aca="true" t="shared" si="3" ref="D27:L27">D28</f>
        <v>0</v>
      </c>
      <c r="E27" s="99">
        <f t="shared" si="3"/>
        <v>11600</v>
      </c>
      <c r="F27" s="99">
        <f t="shared" si="3"/>
        <v>11600</v>
      </c>
      <c r="G27" s="99">
        <f t="shared" si="3"/>
        <v>11600</v>
      </c>
      <c r="H27" s="99">
        <f t="shared" si="3"/>
        <v>0</v>
      </c>
      <c r="I27" s="99">
        <f t="shared" si="3"/>
        <v>0</v>
      </c>
      <c r="J27" s="71">
        <f t="shared" si="3"/>
        <v>1912.06264</v>
      </c>
      <c r="K27" s="71">
        <f t="shared" si="3"/>
        <v>1914.04791</v>
      </c>
      <c r="L27" s="71">
        <f t="shared" si="3"/>
        <v>1916.08118</v>
      </c>
    </row>
    <row r="28" spans="1:12" ht="63" customHeight="1">
      <c r="A28" s="98" t="s">
        <v>68</v>
      </c>
      <c r="B28" s="68" t="s">
        <v>37</v>
      </c>
      <c r="C28" s="99">
        <v>0</v>
      </c>
      <c r="D28" s="98">
        <v>0</v>
      </c>
      <c r="E28" s="98">
        <v>11600</v>
      </c>
      <c r="F28" s="98">
        <v>11600</v>
      </c>
      <c r="G28" s="98">
        <v>11600</v>
      </c>
      <c r="H28" s="105">
        <v>0</v>
      </c>
      <c r="I28" s="105">
        <v>0</v>
      </c>
      <c r="J28" s="69">
        <v>1912.06264</v>
      </c>
      <c r="K28" s="69">
        <v>1914.04791</v>
      </c>
      <c r="L28" s="69">
        <v>1916.08118</v>
      </c>
    </row>
    <row r="29" spans="1:12" ht="15.75">
      <c r="A29" s="98"/>
      <c r="B29" s="230" t="s">
        <v>153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2"/>
    </row>
    <row r="30" spans="1:12" ht="15.75">
      <c r="A30" s="98" t="s">
        <v>69</v>
      </c>
      <c r="B30" s="208" t="s">
        <v>274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10"/>
    </row>
    <row r="31" spans="1:12" ht="31.5" customHeight="1">
      <c r="A31" s="98" t="s">
        <v>70</v>
      </c>
      <c r="B31" s="68" t="s">
        <v>99</v>
      </c>
      <c r="C31" s="115">
        <f>C32</f>
        <v>0</v>
      </c>
      <c r="D31" s="115">
        <f aca="true" t="shared" si="4" ref="D31:L31">D32</f>
        <v>0</v>
      </c>
      <c r="E31" s="115">
        <f t="shared" si="4"/>
        <v>42400</v>
      </c>
      <c r="F31" s="115">
        <f t="shared" si="4"/>
        <v>42500</v>
      </c>
      <c r="G31" s="115">
        <f t="shared" si="4"/>
        <v>42600</v>
      </c>
      <c r="H31" s="115">
        <f t="shared" si="4"/>
        <v>0</v>
      </c>
      <c r="I31" s="115">
        <f t="shared" si="4"/>
        <v>0</v>
      </c>
      <c r="J31" s="71">
        <f t="shared" si="4"/>
        <v>2617.905</v>
      </c>
      <c r="K31" s="71">
        <f t="shared" si="4"/>
        <v>2631.3</v>
      </c>
      <c r="L31" s="71">
        <f t="shared" si="4"/>
        <v>2644.79999</v>
      </c>
    </row>
    <row r="32" spans="1:12" ht="67.5" customHeight="1">
      <c r="A32" s="98" t="s">
        <v>71</v>
      </c>
      <c r="B32" s="68" t="s">
        <v>102</v>
      </c>
      <c r="C32" s="70">
        <v>0</v>
      </c>
      <c r="D32" s="70">
        <v>0</v>
      </c>
      <c r="E32" s="70">
        <v>42400</v>
      </c>
      <c r="F32" s="70">
        <v>42500</v>
      </c>
      <c r="G32" s="70">
        <v>42600</v>
      </c>
      <c r="H32" s="105">
        <v>0</v>
      </c>
      <c r="I32" s="105">
        <v>0</v>
      </c>
      <c r="J32" s="69">
        <v>2617.905</v>
      </c>
      <c r="K32" s="69">
        <v>2631.3</v>
      </c>
      <c r="L32" s="69">
        <v>2644.79999</v>
      </c>
    </row>
    <row r="33" spans="1:12" ht="15.75">
      <c r="A33" s="98"/>
      <c r="B33" s="230" t="s">
        <v>275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2"/>
    </row>
    <row r="34" spans="1:12" ht="21.75" customHeight="1">
      <c r="A34" s="98" t="s">
        <v>72</v>
      </c>
      <c r="B34" s="227" t="s">
        <v>276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9"/>
    </row>
    <row r="35" spans="1:12" ht="36" customHeight="1">
      <c r="A35" s="98" t="s">
        <v>73</v>
      </c>
      <c r="B35" s="68" t="s">
        <v>99</v>
      </c>
      <c r="C35" s="99">
        <f>C36</f>
        <v>0</v>
      </c>
      <c r="D35" s="99">
        <f aca="true" t="shared" si="5" ref="D35:L35">D36</f>
        <v>0</v>
      </c>
      <c r="E35" s="99">
        <f t="shared" si="5"/>
        <v>15200</v>
      </c>
      <c r="F35" s="99">
        <f t="shared" si="5"/>
        <v>15500</v>
      </c>
      <c r="G35" s="99">
        <f t="shared" si="5"/>
        <v>15500</v>
      </c>
      <c r="H35" s="99">
        <f t="shared" si="5"/>
        <v>0</v>
      </c>
      <c r="I35" s="99">
        <f t="shared" si="5"/>
        <v>0</v>
      </c>
      <c r="J35" s="71">
        <f t="shared" si="5"/>
        <v>5406.315</v>
      </c>
      <c r="K35" s="71">
        <f t="shared" si="5"/>
        <v>5423.3</v>
      </c>
      <c r="L35" s="71">
        <f t="shared" si="5"/>
        <v>5440.40001</v>
      </c>
    </row>
    <row r="36" spans="1:12" ht="66.75" customHeight="1">
      <c r="A36" s="98" t="s">
        <v>74</v>
      </c>
      <c r="B36" s="68" t="s">
        <v>102</v>
      </c>
      <c r="C36" s="99">
        <v>0</v>
      </c>
      <c r="D36" s="98">
        <v>0</v>
      </c>
      <c r="E36" s="98">
        <v>15200</v>
      </c>
      <c r="F36" s="98">
        <v>15500</v>
      </c>
      <c r="G36" s="98">
        <v>15500</v>
      </c>
      <c r="H36" s="105">
        <v>0</v>
      </c>
      <c r="I36" s="105">
        <v>0</v>
      </c>
      <c r="J36" s="69">
        <v>5406.315</v>
      </c>
      <c r="K36" s="69">
        <v>5423.3</v>
      </c>
      <c r="L36" s="69">
        <v>5440.40001</v>
      </c>
    </row>
    <row r="37" spans="1:12" ht="24.75" customHeight="1">
      <c r="A37" s="98"/>
      <c r="B37" s="230" t="s">
        <v>286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2"/>
    </row>
    <row r="38" spans="1:12" ht="22.5" customHeight="1">
      <c r="A38" s="98" t="s">
        <v>75</v>
      </c>
      <c r="B38" s="211" t="s">
        <v>277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3"/>
    </row>
    <row r="39" spans="1:12" ht="38.25" customHeight="1">
      <c r="A39" s="98" t="s">
        <v>76</v>
      </c>
      <c r="B39" s="68" t="s">
        <v>99</v>
      </c>
      <c r="C39" s="99">
        <f>C40</f>
        <v>0</v>
      </c>
      <c r="D39" s="99">
        <f aca="true" t="shared" si="6" ref="D39:L39">D40</f>
        <v>0</v>
      </c>
      <c r="E39" s="99">
        <f t="shared" si="6"/>
        <v>11066</v>
      </c>
      <c r="F39" s="99">
        <f t="shared" si="6"/>
        <v>11730</v>
      </c>
      <c r="G39" s="99">
        <f t="shared" si="6"/>
        <v>12445</v>
      </c>
      <c r="H39" s="99">
        <f t="shared" si="6"/>
        <v>0</v>
      </c>
      <c r="I39" s="99">
        <f t="shared" si="6"/>
        <v>0</v>
      </c>
      <c r="J39" s="71">
        <f t="shared" si="6"/>
        <v>4474.08</v>
      </c>
      <c r="K39" s="71">
        <f t="shared" si="6"/>
        <v>4503.3</v>
      </c>
      <c r="L39" s="71">
        <f t="shared" si="6"/>
        <v>4532.5</v>
      </c>
    </row>
    <row r="40" spans="1:12" ht="66" customHeight="1">
      <c r="A40" s="98" t="s">
        <v>77</v>
      </c>
      <c r="B40" s="68" t="s">
        <v>102</v>
      </c>
      <c r="C40" s="99">
        <v>0</v>
      </c>
      <c r="D40" s="98">
        <v>0</v>
      </c>
      <c r="E40" s="98">
        <v>11066</v>
      </c>
      <c r="F40" s="98">
        <v>11730</v>
      </c>
      <c r="G40" s="98">
        <v>12445</v>
      </c>
      <c r="H40" s="105">
        <v>0</v>
      </c>
      <c r="I40" s="105">
        <v>0</v>
      </c>
      <c r="J40" s="69">
        <v>4474.08</v>
      </c>
      <c r="K40" s="69">
        <v>4503.3</v>
      </c>
      <c r="L40" s="69">
        <v>4532.5</v>
      </c>
    </row>
    <row r="41" spans="1:12" ht="20.25" customHeight="1">
      <c r="A41" s="98"/>
      <c r="B41" s="211" t="s">
        <v>155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3"/>
    </row>
    <row r="42" spans="1:12" ht="17.25" customHeight="1">
      <c r="A42" s="98" t="s">
        <v>295</v>
      </c>
      <c r="B42" s="211" t="s">
        <v>279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3"/>
    </row>
    <row r="43" spans="1:12" ht="33.75" customHeight="1">
      <c r="A43" s="98" t="s">
        <v>296</v>
      </c>
      <c r="B43" s="68" t="s">
        <v>100</v>
      </c>
      <c r="C43" s="99">
        <f>C44</f>
        <v>0</v>
      </c>
      <c r="D43" s="99">
        <f aca="true" t="shared" si="7" ref="D43:L43">D44</f>
        <v>0</v>
      </c>
      <c r="E43" s="99">
        <f t="shared" si="7"/>
        <v>2</v>
      </c>
      <c r="F43" s="99">
        <f t="shared" si="7"/>
        <v>2</v>
      </c>
      <c r="G43" s="99">
        <f t="shared" si="7"/>
        <v>2</v>
      </c>
      <c r="H43" s="99">
        <f t="shared" si="7"/>
        <v>0</v>
      </c>
      <c r="I43" s="99">
        <f t="shared" si="7"/>
        <v>0</v>
      </c>
      <c r="J43" s="71">
        <f t="shared" si="7"/>
        <v>400.04173</v>
      </c>
      <c r="K43" s="71">
        <f t="shared" si="7"/>
        <v>402.88934</v>
      </c>
      <c r="L43" s="71">
        <f t="shared" si="7"/>
        <v>405.7509</v>
      </c>
    </row>
    <row r="44" spans="1:12" ht="51" customHeight="1">
      <c r="A44" s="98" t="s">
        <v>297</v>
      </c>
      <c r="B44" s="68" t="s">
        <v>38</v>
      </c>
      <c r="C44" s="99">
        <f>C45+C46</f>
        <v>0</v>
      </c>
      <c r="D44" s="99">
        <f aca="true" t="shared" si="8" ref="D44:L44">D45+D46</f>
        <v>0</v>
      </c>
      <c r="E44" s="99">
        <f t="shared" si="8"/>
        <v>2</v>
      </c>
      <c r="F44" s="99">
        <f t="shared" si="8"/>
        <v>2</v>
      </c>
      <c r="G44" s="99">
        <f t="shared" si="8"/>
        <v>2</v>
      </c>
      <c r="H44" s="106">
        <f t="shared" si="8"/>
        <v>0</v>
      </c>
      <c r="I44" s="106">
        <f t="shared" si="8"/>
        <v>0</v>
      </c>
      <c r="J44" s="71">
        <f t="shared" si="8"/>
        <v>400.04173</v>
      </c>
      <c r="K44" s="71">
        <f t="shared" si="8"/>
        <v>402.88934</v>
      </c>
      <c r="L44" s="71">
        <f t="shared" si="8"/>
        <v>405.7509</v>
      </c>
    </row>
    <row r="45" spans="1:12" ht="15" customHeight="1" hidden="1">
      <c r="A45" s="98"/>
      <c r="B45" s="14" t="s">
        <v>28</v>
      </c>
      <c r="C45" s="99">
        <v>0</v>
      </c>
      <c r="D45" s="98">
        <v>0</v>
      </c>
      <c r="E45" s="98">
        <v>1</v>
      </c>
      <c r="F45" s="98">
        <v>1</v>
      </c>
      <c r="G45" s="98">
        <v>1</v>
      </c>
      <c r="H45" s="105">
        <v>0</v>
      </c>
      <c r="I45" s="105">
        <v>0</v>
      </c>
      <c r="J45" s="69">
        <v>289.00221</v>
      </c>
      <c r="K45" s="69">
        <v>290.83821</v>
      </c>
      <c r="L45" s="69">
        <v>292.68321</v>
      </c>
    </row>
    <row r="46" spans="1:12" ht="18" customHeight="1" hidden="1">
      <c r="A46" s="98"/>
      <c r="B46" s="14" t="s">
        <v>29</v>
      </c>
      <c r="C46" s="72">
        <v>0</v>
      </c>
      <c r="D46" s="73">
        <v>0</v>
      </c>
      <c r="E46" s="73">
        <v>1</v>
      </c>
      <c r="F46" s="73">
        <v>1</v>
      </c>
      <c r="G46" s="73">
        <v>1</v>
      </c>
      <c r="H46" s="105">
        <v>0</v>
      </c>
      <c r="I46" s="105">
        <v>0</v>
      </c>
      <c r="J46" s="69">
        <v>111.03952</v>
      </c>
      <c r="K46" s="69">
        <v>112.05113</v>
      </c>
      <c r="L46" s="69">
        <v>113.06769</v>
      </c>
    </row>
    <row r="47" spans="1:12" ht="24" customHeight="1">
      <c r="A47" s="98"/>
      <c r="B47" s="211" t="s">
        <v>158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3"/>
    </row>
    <row r="48" spans="1:12" ht="21" customHeight="1">
      <c r="A48" s="98" t="s">
        <v>154</v>
      </c>
      <c r="B48" s="211" t="s">
        <v>279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3"/>
    </row>
    <row r="49" spans="1:12" ht="39" customHeight="1">
      <c r="A49" s="98" t="s">
        <v>156</v>
      </c>
      <c r="B49" s="68" t="s">
        <v>100</v>
      </c>
      <c r="C49" s="99">
        <f>C50</f>
        <v>0</v>
      </c>
      <c r="D49" s="99">
        <f aca="true" t="shared" si="9" ref="D49:L49">D50</f>
        <v>0</v>
      </c>
      <c r="E49" s="99">
        <f t="shared" si="9"/>
        <v>20</v>
      </c>
      <c r="F49" s="99">
        <f t="shared" si="9"/>
        <v>20</v>
      </c>
      <c r="G49" s="99">
        <f t="shared" si="9"/>
        <v>20</v>
      </c>
      <c r="H49" s="99">
        <f t="shared" si="9"/>
        <v>0</v>
      </c>
      <c r="I49" s="99">
        <f t="shared" si="9"/>
        <v>0</v>
      </c>
      <c r="J49" s="71">
        <f t="shared" si="9"/>
        <v>2391.11454</v>
      </c>
      <c r="K49" s="71">
        <f t="shared" si="9"/>
        <v>2412.17098</v>
      </c>
      <c r="L49" s="71">
        <f t="shared" si="9"/>
        <v>2433.33089</v>
      </c>
    </row>
    <row r="50" spans="1:12" ht="49.5" customHeight="1">
      <c r="A50" s="98" t="s">
        <v>157</v>
      </c>
      <c r="B50" s="68" t="s">
        <v>38</v>
      </c>
      <c r="C50" s="99">
        <f>C51+C52</f>
        <v>0</v>
      </c>
      <c r="D50" s="99">
        <f aca="true" t="shared" si="10" ref="D50:L50">D51+D52</f>
        <v>0</v>
      </c>
      <c r="E50" s="99">
        <f t="shared" si="10"/>
        <v>20</v>
      </c>
      <c r="F50" s="99">
        <f t="shared" si="10"/>
        <v>20</v>
      </c>
      <c r="G50" s="99">
        <f t="shared" si="10"/>
        <v>20</v>
      </c>
      <c r="H50" s="106">
        <f t="shared" si="10"/>
        <v>0</v>
      </c>
      <c r="I50" s="106">
        <f t="shared" si="10"/>
        <v>0</v>
      </c>
      <c r="J50" s="71">
        <f t="shared" si="10"/>
        <v>2391.11454</v>
      </c>
      <c r="K50" s="71">
        <f t="shared" si="10"/>
        <v>2412.17098</v>
      </c>
      <c r="L50" s="71">
        <f t="shared" si="10"/>
        <v>2433.33089</v>
      </c>
    </row>
    <row r="51" spans="1:12" ht="17.25" customHeight="1" hidden="1">
      <c r="A51" s="98"/>
      <c r="B51" s="14" t="s">
        <v>28</v>
      </c>
      <c r="C51" s="99">
        <v>0</v>
      </c>
      <c r="D51" s="98">
        <v>0</v>
      </c>
      <c r="E51" s="98">
        <v>1</v>
      </c>
      <c r="F51" s="98">
        <v>1</v>
      </c>
      <c r="G51" s="98">
        <v>1</v>
      </c>
      <c r="H51" s="105">
        <v>0</v>
      </c>
      <c r="I51" s="105">
        <v>0</v>
      </c>
      <c r="J51" s="69">
        <v>281.3631</v>
      </c>
      <c r="K51" s="69">
        <v>283.1991</v>
      </c>
      <c r="L51" s="69">
        <v>285.0441</v>
      </c>
    </row>
    <row r="52" spans="1:12" ht="18.75" customHeight="1" hidden="1">
      <c r="A52" s="98"/>
      <c r="B52" s="14" t="s">
        <v>29</v>
      </c>
      <c r="C52" s="99">
        <v>0</v>
      </c>
      <c r="D52" s="98">
        <v>0</v>
      </c>
      <c r="E52" s="98">
        <v>19</v>
      </c>
      <c r="F52" s="98">
        <v>19</v>
      </c>
      <c r="G52" s="98">
        <v>19</v>
      </c>
      <c r="H52" s="105">
        <v>0</v>
      </c>
      <c r="I52" s="105">
        <v>0</v>
      </c>
      <c r="J52" s="69">
        <v>2109.75144</v>
      </c>
      <c r="K52" s="69">
        <v>2128.97188</v>
      </c>
      <c r="L52" s="69">
        <v>2148.28679</v>
      </c>
    </row>
    <row r="53" spans="1:12" ht="27" customHeight="1">
      <c r="A53" s="98"/>
      <c r="B53" s="211" t="s">
        <v>280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3"/>
    </row>
    <row r="54" spans="1:12" ht="22.5" customHeight="1">
      <c r="A54" s="98" t="s">
        <v>278</v>
      </c>
      <c r="B54" s="211" t="s">
        <v>279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3"/>
    </row>
    <row r="55" spans="1:12" ht="36" customHeight="1">
      <c r="A55" s="98" t="s">
        <v>159</v>
      </c>
      <c r="B55" s="68" t="s">
        <v>100</v>
      </c>
      <c r="C55" s="99">
        <f>C56</f>
        <v>0</v>
      </c>
      <c r="D55" s="99">
        <f aca="true" t="shared" si="11" ref="D55:L55">D56</f>
        <v>0</v>
      </c>
      <c r="E55" s="99">
        <f t="shared" si="11"/>
        <v>186</v>
      </c>
      <c r="F55" s="99">
        <f t="shared" si="11"/>
        <v>186</v>
      </c>
      <c r="G55" s="99">
        <f t="shared" si="11"/>
        <v>186</v>
      </c>
      <c r="H55" s="99">
        <f t="shared" si="11"/>
        <v>0</v>
      </c>
      <c r="I55" s="99">
        <f t="shared" si="11"/>
        <v>0</v>
      </c>
      <c r="J55" s="71">
        <f t="shared" si="11"/>
        <v>15870.86392</v>
      </c>
      <c r="K55" s="71">
        <f t="shared" si="11"/>
        <v>16904.80086</v>
      </c>
      <c r="L55" s="71">
        <f t="shared" si="11"/>
        <v>17114.76296</v>
      </c>
    </row>
    <row r="56" spans="1:12" ht="50.25" customHeight="1">
      <c r="A56" s="98" t="s">
        <v>160</v>
      </c>
      <c r="B56" s="68" t="s">
        <v>38</v>
      </c>
      <c r="C56" s="99">
        <f>C57+C58</f>
        <v>0</v>
      </c>
      <c r="D56" s="99">
        <f aca="true" t="shared" si="12" ref="D56:L56">D57+D58</f>
        <v>0</v>
      </c>
      <c r="E56" s="99">
        <f t="shared" si="12"/>
        <v>186</v>
      </c>
      <c r="F56" s="99">
        <f t="shared" si="12"/>
        <v>186</v>
      </c>
      <c r="G56" s="99">
        <f t="shared" si="12"/>
        <v>186</v>
      </c>
      <c r="H56" s="106">
        <f t="shared" si="12"/>
        <v>0</v>
      </c>
      <c r="I56" s="106">
        <f t="shared" si="12"/>
        <v>0</v>
      </c>
      <c r="J56" s="71">
        <f t="shared" si="12"/>
        <v>15870.86392</v>
      </c>
      <c r="K56" s="71">
        <f t="shared" si="12"/>
        <v>16904.80086</v>
      </c>
      <c r="L56" s="71">
        <f t="shared" si="12"/>
        <v>17114.76296</v>
      </c>
    </row>
    <row r="57" spans="1:12" ht="18.75" customHeight="1" hidden="1">
      <c r="A57" s="98"/>
      <c r="B57" s="14" t="s">
        <v>28</v>
      </c>
      <c r="C57" s="99">
        <v>0</v>
      </c>
      <c r="D57" s="98">
        <v>0</v>
      </c>
      <c r="E57" s="98">
        <v>118</v>
      </c>
      <c r="F57" s="98">
        <v>118</v>
      </c>
      <c r="G57" s="98">
        <v>118</v>
      </c>
      <c r="H57" s="105">
        <v>0</v>
      </c>
      <c r="I57" s="105">
        <v>0</v>
      </c>
      <c r="J57" s="69">
        <v>8320.17457</v>
      </c>
      <c r="K57" s="69">
        <v>9285.32257</v>
      </c>
      <c r="L57" s="69">
        <v>9426.15757</v>
      </c>
    </row>
    <row r="58" spans="1:12" ht="18.75" customHeight="1" hidden="1">
      <c r="A58" s="98"/>
      <c r="B58" s="14" t="s">
        <v>29</v>
      </c>
      <c r="C58" s="99">
        <v>0</v>
      </c>
      <c r="D58" s="98">
        <v>0</v>
      </c>
      <c r="E58" s="98">
        <v>68</v>
      </c>
      <c r="F58" s="98">
        <v>68</v>
      </c>
      <c r="G58" s="98">
        <v>68</v>
      </c>
      <c r="H58" s="105">
        <v>0</v>
      </c>
      <c r="I58" s="105">
        <v>0</v>
      </c>
      <c r="J58" s="69">
        <v>7550.68935</v>
      </c>
      <c r="K58" s="69">
        <v>7619.47829</v>
      </c>
      <c r="L58" s="69">
        <v>7688.60539</v>
      </c>
    </row>
    <row r="59" spans="1:12" ht="28.5" customHeight="1">
      <c r="A59" s="98"/>
      <c r="B59" s="227" t="s">
        <v>161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9"/>
    </row>
    <row r="60" spans="1:12" ht="17.25" customHeight="1">
      <c r="A60" s="98" t="s">
        <v>78</v>
      </c>
      <c r="B60" s="227" t="s">
        <v>281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9"/>
    </row>
    <row r="61" spans="1:12" ht="33" customHeight="1">
      <c r="A61" s="98" t="s">
        <v>79</v>
      </c>
      <c r="B61" s="68" t="s">
        <v>100</v>
      </c>
      <c r="C61" s="99">
        <f>C62</f>
        <v>0</v>
      </c>
      <c r="D61" s="99">
        <f aca="true" t="shared" si="13" ref="D61:L61">D62</f>
        <v>0</v>
      </c>
      <c r="E61" s="99">
        <f t="shared" si="13"/>
        <v>51</v>
      </c>
      <c r="F61" s="99">
        <f t="shared" si="13"/>
        <v>51</v>
      </c>
      <c r="G61" s="99">
        <f t="shared" si="13"/>
        <v>51</v>
      </c>
      <c r="H61" s="99">
        <f t="shared" si="13"/>
        <v>0</v>
      </c>
      <c r="I61" s="99">
        <f t="shared" si="13"/>
        <v>0</v>
      </c>
      <c r="J61" s="71">
        <f t="shared" si="13"/>
        <v>28357.80782</v>
      </c>
      <c r="K61" s="71">
        <f t="shared" si="13"/>
        <v>28434.74436</v>
      </c>
      <c r="L61" s="71">
        <f t="shared" si="13"/>
        <v>28512.05743</v>
      </c>
    </row>
    <row r="62" spans="1:12" ht="51.75" customHeight="1">
      <c r="A62" s="98" t="s">
        <v>80</v>
      </c>
      <c r="B62" s="68" t="s">
        <v>38</v>
      </c>
      <c r="C62" s="99">
        <f>C63+C64</f>
        <v>0</v>
      </c>
      <c r="D62" s="99">
        <f aca="true" t="shared" si="14" ref="D62:L62">D63+D64</f>
        <v>0</v>
      </c>
      <c r="E62" s="99">
        <f t="shared" si="14"/>
        <v>51</v>
      </c>
      <c r="F62" s="99">
        <f t="shared" si="14"/>
        <v>51</v>
      </c>
      <c r="G62" s="99">
        <f t="shared" si="14"/>
        <v>51</v>
      </c>
      <c r="H62" s="106">
        <f t="shared" si="14"/>
        <v>0</v>
      </c>
      <c r="I62" s="106">
        <f t="shared" si="14"/>
        <v>0</v>
      </c>
      <c r="J62" s="71">
        <f t="shared" si="14"/>
        <v>28357.80782</v>
      </c>
      <c r="K62" s="71">
        <f t="shared" si="14"/>
        <v>28434.74436</v>
      </c>
      <c r="L62" s="71">
        <f t="shared" si="14"/>
        <v>28512.05743</v>
      </c>
    </row>
    <row r="63" spans="1:12" ht="19.5" customHeight="1" hidden="1">
      <c r="A63" s="98"/>
      <c r="B63" s="14" t="s">
        <v>28</v>
      </c>
      <c r="C63" s="99">
        <v>0</v>
      </c>
      <c r="D63" s="98">
        <v>0</v>
      </c>
      <c r="E63" s="98">
        <v>30</v>
      </c>
      <c r="F63" s="98">
        <v>30</v>
      </c>
      <c r="G63" s="98">
        <v>30</v>
      </c>
      <c r="H63" s="105">
        <v>0</v>
      </c>
      <c r="I63" s="105">
        <v>0</v>
      </c>
      <c r="J63" s="69">
        <v>23032.9</v>
      </c>
      <c r="K63" s="69">
        <v>23088.5929</v>
      </c>
      <c r="L63" s="69">
        <v>23144.5579</v>
      </c>
    </row>
    <row r="64" spans="1:12" ht="21" customHeight="1" hidden="1">
      <c r="A64" s="98"/>
      <c r="B64" s="14" t="s">
        <v>29</v>
      </c>
      <c r="C64" s="72">
        <v>0</v>
      </c>
      <c r="D64" s="73">
        <v>0</v>
      </c>
      <c r="E64" s="73">
        <v>21</v>
      </c>
      <c r="F64" s="73">
        <v>21</v>
      </c>
      <c r="G64" s="73">
        <v>21</v>
      </c>
      <c r="H64" s="105">
        <v>0</v>
      </c>
      <c r="I64" s="105">
        <v>0</v>
      </c>
      <c r="J64" s="69">
        <v>5324.90782</v>
      </c>
      <c r="K64" s="69">
        <v>5346.15146</v>
      </c>
      <c r="L64" s="69">
        <v>5367.49953</v>
      </c>
    </row>
    <row r="65" spans="1:12" ht="18" customHeight="1">
      <c r="A65" s="98"/>
      <c r="B65" s="214" t="s">
        <v>162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6"/>
    </row>
    <row r="66" spans="1:12" ht="18" customHeight="1">
      <c r="A66" s="98" t="s">
        <v>81</v>
      </c>
      <c r="B66" s="214" t="s">
        <v>282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</row>
    <row r="67" spans="1:12" ht="31.5">
      <c r="A67" s="98" t="s">
        <v>82</v>
      </c>
      <c r="B67" s="97" t="s">
        <v>100</v>
      </c>
      <c r="C67" s="99">
        <f>C68</f>
        <v>0</v>
      </c>
      <c r="D67" s="99">
        <f aca="true" t="shared" si="15" ref="D67:L67">D68</f>
        <v>0</v>
      </c>
      <c r="E67" s="99">
        <f t="shared" si="15"/>
        <v>349</v>
      </c>
      <c r="F67" s="99">
        <f t="shared" si="15"/>
        <v>355</v>
      </c>
      <c r="G67" s="99">
        <f t="shared" si="15"/>
        <v>360</v>
      </c>
      <c r="H67" s="99">
        <f t="shared" si="15"/>
        <v>0</v>
      </c>
      <c r="I67" s="99">
        <f t="shared" si="15"/>
        <v>0</v>
      </c>
      <c r="J67" s="71">
        <f t="shared" si="15"/>
        <v>21391.414890000004</v>
      </c>
      <c r="K67" s="71">
        <f t="shared" si="15"/>
        <v>23855.51052</v>
      </c>
      <c r="L67" s="71">
        <f t="shared" si="15"/>
        <v>23969.12072</v>
      </c>
    </row>
    <row r="68" spans="1:12" ht="68.25" customHeight="1">
      <c r="A68" s="98" t="s">
        <v>83</v>
      </c>
      <c r="B68" s="68" t="s">
        <v>30</v>
      </c>
      <c r="C68" s="124">
        <v>0</v>
      </c>
      <c r="D68" s="123">
        <v>0</v>
      </c>
      <c r="E68" s="123">
        <v>349</v>
      </c>
      <c r="F68" s="123">
        <v>355</v>
      </c>
      <c r="G68" s="123">
        <v>360</v>
      </c>
      <c r="H68" s="107">
        <v>0</v>
      </c>
      <c r="I68" s="70">
        <v>0</v>
      </c>
      <c r="J68" s="69">
        <f>23742.3061-33.215-92.484-417.76-1777.43221-30</f>
        <v>21391.414890000004</v>
      </c>
      <c r="K68" s="69">
        <v>23855.51052</v>
      </c>
      <c r="L68" s="69">
        <v>23969.12072</v>
      </c>
    </row>
    <row r="69" spans="1:12" ht="15" customHeight="1">
      <c r="A69" s="98"/>
      <c r="B69" s="214" t="s">
        <v>164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6"/>
    </row>
    <row r="70" spans="1:12" ht="16.5">
      <c r="A70" s="98" t="s">
        <v>84</v>
      </c>
      <c r="B70" s="214" t="s">
        <v>276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6"/>
    </row>
    <row r="71" spans="1:12" ht="35.25" customHeight="1">
      <c r="A71" s="98" t="s">
        <v>85</v>
      </c>
      <c r="B71" s="122" t="s">
        <v>100</v>
      </c>
      <c r="C71" s="124">
        <f>C72</f>
        <v>0</v>
      </c>
      <c r="D71" s="124">
        <f aca="true" t="shared" si="16" ref="D71:L71">D72</f>
        <v>0</v>
      </c>
      <c r="E71" s="124">
        <f t="shared" si="16"/>
        <v>17000</v>
      </c>
      <c r="F71" s="124">
        <f t="shared" si="16"/>
        <v>17100</v>
      </c>
      <c r="G71" s="124">
        <f t="shared" si="16"/>
        <v>17200</v>
      </c>
      <c r="H71" s="124">
        <f t="shared" si="16"/>
        <v>0</v>
      </c>
      <c r="I71" s="124">
        <f t="shared" si="16"/>
        <v>0</v>
      </c>
      <c r="J71" s="71">
        <f t="shared" si="16"/>
        <v>1839.0939</v>
      </c>
      <c r="K71" s="71">
        <f t="shared" si="16"/>
        <v>1864.38948</v>
      </c>
      <c r="L71" s="71">
        <f t="shared" si="16"/>
        <v>1889.87928</v>
      </c>
    </row>
    <row r="72" spans="1:12" ht="72" customHeight="1">
      <c r="A72" s="98" t="s">
        <v>86</v>
      </c>
      <c r="B72" s="122" t="s">
        <v>30</v>
      </c>
      <c r="C72" s="124">
        <v>0</v>
      </c>
      <c r="D72" s="123">
        <v>0</v>
      </c>
      <c r="E72" s="123">
        <v>17000</v>
      </c>
      <c r="F72" s="123">
        <v>17100</v>
      </c>
      <c r="G72" s="123">
        <v>17200</v>
      </c>
      <c r="H72" s="107">
        <v>0</v>
      </c>
      <c r="I72" s="70">
        <v>0</v>
      </c>
      <c r="J72" s="69">
        <v>1839.0939</v>
      </c>
      <c r="K72" s="69">
        <v>1864.38948</v>
      </c>
      <c r="L72" s="69">
        <v>1889.87928</v>
      </c>
    </row>
    <row r="73" spans="1:12" ht="15.75">
      <c r="A73" s="98"/>
      <c r="B73" s="211" t="s">
        <v>168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3"/>
    </row>
    <row r="74" spans="1:12" ht="15.75">
      <c r="A74" s="98" t="s">
        <v>163</v>
      </c>
      <c r="B74" s="211" t="s">
        <v>283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3"/>
    </row>
    <row r="75" spans="1:12" ht="33.75" customHeight="1">
      <c r="A75" s="98" t="s">
        <v>165</v>
      </c>
      <c r="B75" s="68" t="s">
        <v>100</v>
      </c>
      <c r="C75" s="99">
        <f>C76</f>
        <v>0</v>
      </c>
      <c r="D75" s="99">
        <f aca="true" t="shared" si="17" ref="D75:L75">D76</f>
        <v>0</v>
      </c>
      <c r="E75" s="99">
        <f t="shared" si="17"/>
        <v>9</v>
      </c>
      <c r="F75" s="99">
        <f t="shared" si="17"/>
        <v>9</v>
      </c>
      <c r="G75" s="99">
        <f t="shared" si="17"/>
        <v>9</v>
      </c>
      <c r="H75" s="99">
        <f t="shared" si="17"/>
        <v>0</v>
      </c>
      <c r="I75" s="99">
        <f t="shared" si="17"/>
        <v>0</v>
      </c>
      <c r="J75" s="71">
        <f t="shared" si="17"/>
        <v>979.02841</v>
      </c>
      <c r="K75" s="71">
        <f t="shared" si="17"/>
        <v>993.07922</v>
      </c>
      <c r="L75" s="71">
        <f t="shared" si="17"/>
        <v>1007.19895</v>
      </c>
    </row>
    <row r="76" spans="1:12" ht="47.25">
      <c r="A76" s="98" t="s">
        <v>166</v>
      </c>
      <c r="B76" s="68" t="s">
        <v>38</v>
      </c>
      <c r="C76" s="99">
        <f>C77+C78</f>
        <v>0</v>
      </c>
      <c r="D76" s="99">
        <f aca="true" t="shared" si="18" ref="D76:L76">D77+D78</f>
        <v>0</v>
      </c>
      <c r="E76" s="99">
        <f t="shared" si="18"/>
        <v>9</v>
      </c>
      <c r="F76" s="99">
        <f t="shared" si="18"/>
        <v>9</v>
      </c>
      <c r="G76" s="99">
        <f t="shared" si="18"/>
        <v>9</v>
      </c>
      <c r="H76" s="106">
        <f t="shared" si="18"/>
        <v>0</v>
      </c>
      <c r="I76" s="106">
        <f t="shared" si="18"/>
        <v>0</v>
      </c>
      <c r="J76" s="71">
        <f t="shared" si="18"/>
        <v>979.02841</v>
      </c>
      <c r="K76" s="71">
        <f t="shared" si="18"/>
        <v>993.07922</v>
      </c>
      <c r="L76" s="71">
        <f t="shared" si="18"/>
        <v>1007.19895</v>
      </c>
    </row>
    <row r="77" spans="1:12" ht="16.5" hidden="1">
      <c r="A77" s="98"/>
      <c r="B77" s="14" t="s">
        <v>28</v>
      </c>
      <c r="C77" s="99">
        <v>0</v>
      </c>
      <c r="D77" s="98">
        <v>0</v>
      </c>
      <c r="E77" s="98">
        <v>6</v>
      </c>
      <c r="F77" s="98">
        <v>6</v>
      </c>
      <c r="G77" s="98">
        <v>6</v>
      </c>
      <c r="H77" s="105">
        <v>0</v>
      </c>
      <c r="I77" s="105">
        <v>0</v>
      </c>
      <c r="J77" s="69">
        <v>645.90981</v>
      </c>
      <c r="K77" s="69">
        <v>656.92581</v>
      </c>
      <c r="L77" s="69">
        <v>667.99581</v>
      </c>
    </row>
    <row r="78" spans="1:12" ht="16.5" hidden="1">
      <c r="A78" s="98"/>
      <c r="B78" s="14" t="s">
        <v>29</v>
      </c>
      <c r="C78" s="72">
        <v>0</v>
      </c>
      <c r="D78" s="73">
        <v>0</v>
      </c>
      <c r="E78" s="73">
        <v>3</v>
      </c>
      <c r="F78" s="73">
        <v>3</v>
      </c>
      <c r="G78" s="73">
        <v>3</v>
      </c>
      <c r="H78" s="105">
        <v>0</v>
      </c>
      <c r="I78" s="105">
        <v>0</v>
      </c>
      <c r="J78" s="69">
        <v>333.1186</v>
      </c>
      <c r="K78" s="69">
        <v>336.15341</v>
      </c>
      <c r="L78" s="69">
        <v>339.20314</v>
      </c>
    </row>
    <row r="79" spans="1:12" ht="15.75">
      <c r="A79" s="98"/>
      <c r="B79" s="211" t="s">
        <v>172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3"/>
    </row>
    <row r="80" spans="1:12" ht="15.75">
      <c r="A80" s="98" t="s">
        <v>167</v>
      </c>
      <c r="B80" s="211" t="s">
        <v>283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3"/>
    </row>
    <row r="81" spans="1:12" ht="33.75" customHeight="1">
      <c r="A81" s="98" t="s">
        <v>169</v>
      </c>
      <c r="B81" s="68" t="s">
        <v>100</v>
      </c>
      <c r="C81" s="99">
        <f>C82</f>
        <v>0</v>
      </c>
      <c r="D81" s="99">
        <f aca="true" t="shared" si="19" ref="D81:L81">D82</f>
        <v>0</v>
      </c>
      <c r="E81" s="99">
        <f t="shared" si="19"/>
        <v>32</v>
      </c>
      <c r="F81" s="99">
        <f t="shared" si="19"/>
        <v>32</v>
      </c>
      <c r="G81" s="99">
        <f t="shared" si="19"/>
        <v>32</v>
      </c>
      <c r="H81" s="99">
        <f t="shared" si="19"/>
        <v>0</v>
      </c>
      <c r="I81" s="99">
        <f t="shared" si="19"/>
        <v>0</v>
      </c>
      <c r="J81" s="71">
        <f t="shared" si="19"/>
        <v>3585.06523</v>
      </c>
      <c r="K81" s="71">
        <f t="shared" si="19"/>
        <v>3629.80248</v>
      </c>
      <c r="L81" s="71">
        <f t="shared" si="19"/>
        <v>3674.7592299999997</v>
      </c>
    </row>
    <row r="82" spans="1:12" ht="48" customHeight="1">
      <c r="A82" s="98" t="s">
        <v>170</v>
      </c>
      <c r="B82" s="68" t="s">
        <v>38</v>
      </c>
      <c r="C82" s="99">
        <f>C83+C84</f>
        <v>0</v>
      </c>
      <c r="D82" s="99">
        <f aca="true" t="shared" si="20" ref="D82:L82">D83+D84</f>
        <v>0</v>
      </c>
      <c r="E82" s="99">
        <f t="shared" si="20"/>
        <v>32</v>
      </c>
      <c r="F82" s="99">
        <f t="shared" si="20"/>
        <v>32</v>
      </c>
      <c r="G82" s="99">
        <f t="shared" si="20"/>
        <v>32</v>
      </c>
      <c r="H82" s="106">
        <f t="shared" si="20"/>
        <v>0</v>
      </c>
      <c r="I82" s="106">
        <f t="shared" si="20"/>
        <v>0</v>
      </c>
      <c r="J82" s="71">
        <f t="shared" si="20"/>
        <v>3585.06523</v>
      </c>
      <c r="K82" s="71">
        <f t="shared" si="20"/>
        <v>3629.80248</v>
      </c>
      <c r="L82" s="71">
        <f t="shared" si="20"/>
        <v>3674.7592299999997</v>
      </c>
    </row>
    <row r="83" spans="1:12" ht="16.5" hidden="1">
      <c r="A83" s="98"/>
      <c r="B83" s="14" t="s">
        <v>28</v>
      </c>
      <c r="C83" s="99">
        <v>0</v>
      </c>
      <c r="D83" s="98">
        <v>0</v>
      </c>
      <c r="E83" s="98">
        <v>15</v>
      </c>
      <c r="F83" s="98">
        <v>15</v>
      </c>
      <c r="G83" s="98">
        <v>15</v>
      </c>
      <c r="H83" s="105">
        <v>0</v>
      </c>
      <c r="I83" s="105">
        <v>0</v>
      </c>
      <c r="J83" s="69">
        <v>1697.39284</v>
      </c>
      <c r="K83" s="69">
        <v>1724.93284</v>
      </c>
      <c r="L83" s="69">
        <v>1752.60784</v>
      </c>
    </row>
    <row r="84" spans="1:12" ht="16.5" hidden="1">
      <c r="A84" s="98"/>
      <c r="B84" s="14" t="s">
        <v>29</v>
      </c>
      <c r="C84" s="72">
        <v>0</v>
      </c>
      <c r="D84" s="73">
        <v>0</v>
      </c>
      <c r="E84" s="73">
        <v>17</v>
      </c>
      <c r="F84" s="73">
        <v>17</v>
      </c>
      <c r="G84" s="73">
        <v>17</v>
      </c>
      <c r="H84" s="105">
        <v>0</v>
      </c>
      <c r="I84" s="105">
        <v>0</v>
      </c>
      <c r="J84" s="69">
        <v>1887.67239</v>
      </c>
      <c r="K84" s="69">
        <v>1904.86964</v>
      </c>
      <c r="L84" s="69">
        <v>1922.15139</v>
      </c>
    </row>
    <row r="85" spans="1:12" ht="18" customHeight="1">
      <c r="A85" s="98"/>
      <c r="B85" s="211" t="s">
        <v>176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3"/>
    </row>
    <row r="86" spans="1:12" ht="18.75" customHeight="1">
      <c r="A86" s="98" t="s">
        <v>171</v>
      </c>
      <c r="B86" s="211" t="s">
        <v>283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3"/>
    </row>
    <row r="87" spans="1:12" ht="34.5" customHeight="1">
      <c r="A87" s="98" t="s">
        <v>173</v>
      </c>
      <c r="B87" s="68" t="s">
        <v>100</v>
      </c>
      <c r="C87" s="99">
        <f>C88</f>
        <v>0</v>
      </c>
      <c r="D87" s="99">
        <f aca="true" t="shared" si="21" ref="D87:L87">D88</f>
        <v>0</v>
      </c>
      <c r="E87" s="99">
        <f t="shared" si="21"/>
        <v>6</v>
      </c>
      <c r="F87" s="99">
        <f t="shared" si="21"/>
        <v>6</v>
      </c>
      <c r="G87" s="99">
        <f t="shared" si="21"/>
        <v>6</v>
      </c>
      <c r="H87" s="99">
        <f t="shared" si="21"/>
        <v>0</v>
      </c>
      <c r="I87" s="99">
        <f t="shared" si="21"/>
        <v>0</v>
      </c>
      <c r="J87" s="71">
        <f t="shared" si="21"/>
        <v>646.31038</v>
      </c>
      <c r="K87" s="71">
        <f t="shared" si="21"/>
        <v>655.67759</v>
      </c>
      <c r="L87" s="71">
        <f t="shared" si="21"/>
        <v>665.09074</v>
      </c>
    </row>
    <row r="88" spans="1:12" ht="49.5" customHeight="1">
      <c r="A88" s="98" t="s">
        <v>174</v>
      </c>
      <c r="B88" s="68" t="s">
        <v>38</v>
      </c>
      <c r="C88" s="99">
        <f>C89+C90</f>
        <v>0</v>
      </c>
      <c r="D88" s="99">
        <f aca="true" t="shared" si="22" ref="D88:L88">D89+D90</f>
        <v>0</v>
      </c>
      <c r="E88" s="99">
        <f t="shared" si="22"/>
        <v>6</v>
      </c>
      <c r="F88" s="99">
        <f t="shared" si="22"/>
        <v>6</v>
      </c>
      <c r="G88" s="99">
        <f t="shared" si="22"/>
        <v>6</v>
      </c>
      <c r="H88" s="106">
        <f t="shared" si="22"/>
        <v>0</v>
      </c>
      <c r="I88" s="106">
        <f t="shared" si="22"/>
        <v>0</v>
      </c>
      <c r="J88" s="71">
        <f t="shared" si="22"/>
        <v>646.31038</v>
      </c>
      <c r="K88" s="71">
        <f t="shared" si="22"/>
        <v>655.67759</v>
      </c>
      <c r="L88" s="71">
        <f t="shared" si="22"/>
        <v>665.09074</v>
      </c>
    </row>
    <row r="89" spans="1:12" ht="16.5" hidden="1">
      <c r="A89" s="98"/>
      <c r="B89" s="14" t="s">
        <v>28</v>
      </c>
      <c r="C89" s="99">
        <v>0</v>
      </c>
      <c r="D89" s="98">
        <v>0</v>
      </c>
      <c r="E89" s="98">
        <v>4</v>
      </c>
      <c r="F89" s="98">
        <v>4</v>
      </c>
      <c r="G89" s="98">
        <v>4</v>
      </c>
      <c r="H89" s="105">
        <v>0</v>
      </c>
      <c r="I89" s="105">
        <v>0</v>
      </c>
      <c r="J89" s="69">
        <v>424.23127</v>
      </c>
      <c r="K89" s="69">
        <v>431.57527</v>
      </c>
      <c r="L89" s="69">
        <v>438.95527</v>
      </c>
    </row>
    <row r="90" spans="1:12" ht="16.5" hidden="1">
      <c r="A90" s="98"/>
      <c r="B90" s="14" t="s">
        <v>29</v>
      </c>
      <c r="C90" s="99">
        <v>0</v>
      </c>
      <c r="D90" s="98">
        <v>0</v>
      </c>
      <c r="E90" s="98">
        <v>2</v>
      </c>
      <c r="F90" s="98">
        <v>2</v>
      </c>
      <c r="G90" s="98">
        <v>2</v>
      </c>
      <c r="H90" s="105">
        <v>0</v>
      </c>
      <c r="I90" s="105">
        <v>0</v>
      </c>
      <c r="J90" s="69">
        <v>222.07911</v>
      </c>
      <c r="K90" s="69">
        <v>224.10232</v>
      </c>
      <c r="L90" s="69">
        <v>226.13547</v>
      </c>
    </row>
    <row r="91" spans="1:12" ht="15.75">
      <c r="A91" s="98"/>
      <c r="B91" s="211" t="s">
        <v>180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3"/>
    </row>
    <row r="92" spans="1:12" ht="15.75">
      <c r="A92" s="98" t="s">
        <v>175</v>
      </c>
      <c r="B92" s="211" t="s">
        <v>283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3"/>
    </row>
    <row r="93" spans="1:12" ht="33.75" customHeight="1">
      <c r="A93" s="98" t="s">
        <v>177</v>
      </c>
      <c r="B93" s="68" t="s">
        <v>100</v>
      </c>
      <c r="C93" s="99">
        <f>C94</f>
        <v>0</v>
      </c>
      <c r="D93" s="99">
        <f aca="true" t="shared" si="23" ref="D93:L93">D94</f>
        <v>0</v>
      </c>
      <c r="E93" s="99">
        <f t="shared" si="23"/>
        <v>7</v>
      </c>
      <c r="F93" s="99">
        <f t="shared" si="23"/>
        <v>7</v>
      </c>
      <c r="G93" s="99">
        <f t="shared" si="23"/>
        <v>7</v>
      </c>
      <c r="H93" s="99">
        <f t="shared" si="23"/>
        <v>0</v>
      </c>
      <c r="I93" s="99">
        <f t="shared" si="23"/>
        <v>0</v>
      </c>
      <c r="J93" s="71">
        <f t="shared" si="23"/>
        <v>696.97946</v>
      </c>
      <c r="K93" s="71">
        <f t="shared" si="23"/>
        <v>707.35823</v>
      </c>
      <c r="L93" s="71">
        <f t="shared" si="23"/>
        <v>717.78796</v>
      </c>
    </row>
    <row r="94" spans="1:12" ht="49.5" customHeight="1">
      <c r="A94" s="98" t="s">
        <v>178</v>
      </c>
      <c r="B94" s="68" t="s">
        <v>38</v>
      </c>
      <c r="C94" s="99">
        <f>C95+C96</f>
        <v>0</v>
      </c>
      <c r="D94" s="99">
        <f aca="true" t="shared" si="24" ref="D94:L94">D95+D96</f>
        <v>0</v>
      </c>
      <c r="E94" s="99">
        <f t="shared" si="24"/>
        <v>7</v>
      </c>
      <c r="F94" s="99">
        <f t="shared" si="24"/>
        <v>7</v>
      </c>
      <c r="G94" s="99">
        <f t="shared" si="24"/>
        <v>7</v>
      </c>
      <c r="H94" s="106">
        <f t="shared" si="24"/>
        <v>0</v>
      </c>
      <c r="I94" s="106">
        <f t="shared" si="24"/>
        <v>0</v>
      </c>
      <c r="J94" s="71">
        <f t="shared" si="24"/>
        <v>696.97946</v>
      </c>
      <c r="K94" s="71">
        <f t="shared" si="24"/>
        <v>707.35823</v>
      </c>
      <c r="L94" s="71">
        <f t="shared" si="24"/>
        <v>717.78796</v>
      </c>
    </row>
    <row r="95" spans="1:12" ht="16.5" hidden="1">
      <c r="A95" s="98"/>
      <c r="B95" s="14" t="s">
        <v>28</v>
      </c>
      <c r="C95" s="99">
        <v>0</v>
      </c>
      <c r="D95" s="98">
        <v>0</v>
      </c>
      <c r="E95" s="98">
        <v>4</v>
      </c>
      <c r="F95" s="98">
        <v>4</v>
      </c>
      <c r="G95" s="98">
        <v>4</v>
      </c>
      <c r="H95" s="105">
        <v>0</v>
      </c>
      <c r="I95" s="105">
        <v>0</v>
      </c>
      <c r="J95" s="69">
        <v>363.88007</v>
      </c>
      <c r="K95" s="69">
        <v>371.22407</v>
      </c>
      <c r="L95" s="69">
        <v>378.60407</v>
      </c>
    </row>
    <row r="96" spans="1:12" ht="18" customHeight="1" hidden="1">
      <c r="A96" s="98"/>
      <c r="B96" s="14" t="s">
        <v>29</v>
      </c>
      <c r="C96" s="72">
        <v>0</v>
      </c>
      <c r="D96" s="73">
        <v>0</v>
      </c>
      <c r="E96" s="73">
        <v>3</v>
      </c>
      <c r="F96" s="73">
        <v>3</v>
      </c>
      <c r="G96" s="73">
        <v>3</v>
      </c>
      <c r="H96" s="105">
        <v>0</v>
      </c>
      <c r="I96" s="105">
        <v>0</v>
      </c>
      <c r="J96" s="69">
        <v>333.09939</v>
      </c>
      <c r="K96" s="69">
        <v>336.13416</v>
      </c>
      <c r="L96" s="69">
        <v>339.18389</v>
      </c>
    </row>
    <row r="97" spans="1:12" ht="18" customHeight="1">
      <c r="A97" s="98"/>
      <c r="B97" s="211" t="s">
        <v>184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3"/>
    </row>
    <row r="98" spans="1:12" ht="17.25" customHeight="1">
      <c r="A98" s="96" t="s">
        <v>179</v>
      </c>
      <c r="B98" s="211" t="s">
        <v>284</v>
      </c>
      <c r="C98" s="212"/>
      <c r="D98" s="212"/>
      <c r="E98" s="212"/>
      <c r="F98" s="212"/>
      <c r="G98" s="212"/>
      <c r="H98" s="212"/>
      <c r="I98" s="212"/>
      <c r="J98" s="212"/>
      <c r="K98" s="212"/>
      <c r="L98" s="213"/>
    </row>
    <row r="99" spans="1:12" ht="33.75" customHeight="1">
      <c r="A99" s="96" t="s">
        <v>181</v>
      </c>
      <c r="B99" s="68" t="s">
        <v>100</v>
      </c>
      <c r="C99" s="95">
        <f>C100</f>
        <v>0</v>
      </c>
      <c r="D99" s="95">
        <f aca="true" t="shared" si="25" ref="D99:L99">D100</f>
        <v>0</v>
      </c>
      <c r="E99" s="95">
        <f t="shared" si="25"/>
        <v>17</v>
      </c>
      <c r="F99" s="95">
        <f t="shared" si="25"/>
        <v>18</v>
      </c>
      <c r="G99" s="95">
        <f t="shared" si="25"/>
        <v>18</v>
      </c>
      <c r="H99" s="95">
        <f t="shared" si="25"/>
        <v>0</v>
      </c>
      <c r="I99" s="95">
        <f t="shared" si="25"/>
        <v>0</v>
      </c>
      <c r="J99" s="74">
        <f t="shared" si="25"/>
        <v>487.42642</v>
      </c>
      <c r="K99" s="74">
        <f t="shared" si="25"/>
        <v>487.42642</v>
      </c>
      <c r="L99" s="74">
        <f t="shared" si="25"/>
        <v>487.42642</v>
      </c>
    </row>
    <row r="100" spans="1:12" ht="48" customHeight="1">
      <c r="A100" s="96" t="s">
        <v>182</v>
      </c>
      <c r="B100" s="68" t="s">
        <v>38</v>
      </c>
      <c r="C100" s="95">
        <f>C101+C102</f>
        <v>0</v>
      </c>
      <c r="D100" s="95">
        <f aca="true" t="shared" si="26" ref="D100:L100">D101+D102</f>
        <v>0</v>
      </c>
      <c r="E100" s="95">
        <f t="shared" si="26"/>
        <v>17</v>
      </c>
      <c r="F100" s="95">
        <f t="shared" si="26"/>
        <v>18</v>
      </c>
      <c r="G100" s="95">
        <f t="shared" si="26"/>
        <v>18</v>
      </c>
      <c r="H100" s="108">
        <f t="shared" si="26"/>
        <v>0</v>
      </c>
      <c r="I100" s="108">
        <f t="shared" si="26"/>
        <v>0</v>
      </c>
      <c r="J100" s="74">
        <f t="shared" si="26"/>
        <v>487.42642</v>
      </c>
      <c r="K100" s="74">
        <f t="shared" si="26"/>
        <v>487.42642</v>
      </c>
      <c r="L100" s="74">
        <f t="shared" si="26"/>
        <v>487.42642</v>
      </c>
    </row>
    <row r="101" spans="1:12" ht="16.5" hidden="1">
      <c r="A101" s="5" t="s">
        <v>16</v>
      </c>
      <c r="B101" s="14" t="s">
        <v>28</v>
      </c>
      <c r="C101" s="96">
        <v>0</v>
      </c>
      <c r="D101" s="96">
        <v>0</v>
      </c>
      <c r="E101" s="96">
        <v>3</v>
      </c>
      <c r="F101" s="96">
        <v>4</v>
      </c>
      <c r="G101" s="96">
        <v>4</v>
      </c>
      <c r="H101" s="116">
        <v>0</v>
      </c>
      <c r="I101" s="116">
        <v>0</v>
      </c>
      <c r="J101" s="34">
        <v>79.65401</v>
      </c>
      <c r="K101" s="34">
        <v>79.65401</v>
      </c>
      <c r="L101" s="69">
        <v>79.65401</v>
      </c>
    </row>
    <row r="102" spans="1:12" ht="21" customHeight="1" hidden="1">
      <c r="A102" s="5"/>
      <c r="B102" s="14" t="s">
        <v>29</v>
      </c>
      <c r="C102" s="33">
        <v>0</v>
      </c>
      <c r="D102" s="33">
        <v>0</v>
      </c>
      <c r="E102" s="33">
        <v>14</v>
      </c>
      <c r="F102" s="33">
        <v>14</v>
      </c>
      <c r="G102" s="33">
        <v>14</v>
      </c>
      <c r="H102" s="105">
        <v>0</v>
      </c>
      <c r="I102" s="105">
        <v>0</v>
      </c>
      <c r="J102" s="69">
        <v>407.77241</v>
      </c>
      <c r="K102" s="69">
        <v>407.77241</v>
      </c>
      <c r="L102" s="69">
        <v>407.77241</v>
      </c>
    </row>
    <row r="103" spans="1:12" ht="16.5" customHeight="1">
      <c r="A103" s="96"/>
      <c r="B103" s="211" t="s">
        <v>189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3"/>
    </row>
    <row r="104" spans="1:12" ht="18.75" customHeight="1">
      <c r="A104" s="96" t="s">
        <v>183</v>
      </c>
      <c r="B104" s="211" t="s">
        <v>284</v>
      </c>
      <c r="C104" s="212"/>
      <c r="D104" s="212"/>
      <c r="E104" s="212"/>
      <c r="F104" s="212"/>
      <c r="G104" s="212"/>
      <c r="H104" s="212"/>
      <c r="I104" s="212"/>
      <c r="J104" s="212"/>
      <c r="K104" s="212"/>
      <c r="L104" s="213"/>
    </row>
    <row r="105" spans="1:12" ht="36" customHeight="1">
      <c r="A105" s="96" t="s">
        <v>185</v>
      </c>
      <c r="B105" s="68" t="s">
        <v>100</v>
      </c>
      <c r="C105" s="95">
        <f>C106</f>
        <v>0</v>
      </c>
      <c r="D105" s="95">
        <f aca="true" t="shared" si="27" ref="D105:L105">D106</f>
        <v>0</v>
      </c>
      <c r="E105" s="95">
        <f t="shared" si="27"/>
        <v>32</v>
      </c>
      <c r="F105" s="95">
        <f t="shared" si="27"/>
        <v>33</v>
      </c>
      <c r="G105" s="95">
        <f t="shared" si="27"/>
        <v>33</v>
      </c>
      <c r="H105" s="95">
        <f t="shared" si="27"/>
        <v>0</v>
      </c>
      <c r="I105" s="95">
        <f t="shared" si="27"/>
        <v>0</v>
      </c>
      <c r="J105" s="74">
        <f t="shared" si="27"/>
        <v>1859.75401</v>
      </c>
      <c r="K105" s="74">
        <f t="shared" si="27"/>
        <v>1909.96925</v>
      </c>
      <c r="L105" s="74">
        <f t="shared" si="27"/>
        <v>1962.2527599999999</v>
      </c>
    </row>
    <row r="106" spans="1:12" ht="48" customHeight="1">
      <c r="A106" s="96" t="s">
        <v>187</v>
      </c>
      <c r="B106" s="68" t="s">
        <v>38</v>
      </c>
      <c r="C106" s="95">
        <f>C107+C108</f>
        <v>0</v>
      </c>
      <c r="D106" s="95">
        <f aca="true" t="shared" si="28" ref="D106:L106">D107+D108</f>
        <v>0</v>
      </c>
      <c r="E106" s="95">
        <f t="shared" si="28"/>
        <v>32</v>
      </c>
      <c r="F106" s="95">
        <f t="shared" si="28"/>
        <v>33</v>
      </c>
      <c r="G106" s="95">
        <f t="shared" si="28"/>
        <v>33</v>
      </c>
      <c r="H106" s="108">
        <f t="shared" si="28"/>
        <v>0</v>
      </c>
      <c r="I106" s="108">
        <f t="shared" si="28"/>
        <v>0</v>
      </c>
      <c r="J106" s="74">
        <f t="shared" si="28"/>
        <v>1859.75401</v>
      </c>
      <c r="K106" s="74">
        <f t="shared" si="28"/>
        <v>1909.96925</v>
      </c>
      <c r="L106" s="74">
        <f t="shared" si="28"/>
        <v>1962.2527599999999</v>
      </c>
    </row>
    <row r="107" spans="1:12" ht="18" customHeight="1" hidden="1">
      <c r="A107" s="96" t="s">
        <v>16</v>
      </c>
      <c r="B107" s="14" t="s">
        <v>28</v>
      </c>
      <c r="C107" s="95">
        <v>0</v>
      </c>
      <c r="D107" s="95">
        <v>0</v>
      </c>
      <c r="E107" s="95">
        <v>12</v>
      </c>
      <c r="F107" s="95">
        <v>13</v>
      </c>
      <c r="G107" s="95">
        <v>13</v>
      </c>
      <c r="H107" s="116">
        <v>0</v>
      </c>
      <c r="I107" s="116">
        <v>0</v>
      </c>
      <c r="J107" s="34">
        <v>858.58113</v>
      </c>
      <c r="K107" s="34">
        <v>888.56433</v>
      </c>
      <c r="L107" s="69">
        <v>920.51635</v>
      </c>
    </row>
    <row r="108" spans="1:12" ht="21" customHeight="1" hidden="1">
      <c r="A108" s="96"/>
      <c r="B108" s="14" t="s">
        <v>29</v>
      </c>
      <c r="C108" s="75">
        <v>0</v>
      </c>
      <c r="D108" s="75">
        <v>0</v>
      </c>
      <c r="E108" s="75">
        <v>20</v>
      </c>
      <c r="F108" s="75">
        <v>20</v>
      </c>
      <c r="G108" s="75">
        <v>20</v>
      </c>
      <c r="H108" s="105">
        <v>0</v>
      </c>
      <c r="I108" s="105">
        <v>0</v>
      </c>
      <c r="J108" s="69">
        <v>1001.17288</v>
      </c>
      <c r="K108" s="69">
        <v>1021.40492</v>
      </c>
      <c r="L108" s="69">
        <v>1041.73641</v>
      </c>
    </row>
    <row r="109" spans="1:12" ht="20.25" customHeight="1">
      <c r="A109" s="98"/>
      <c r="B109" s="211" t="s">
        <v>193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3"/>
    </row>
    <row r="110" spans="1:12" ht="15.75">
      <c r="A110" s="96" t="s">
        <v>188</v>
      </c>
      <c r="B110" s="211" t="s">
        <v>284</v>
      </c>
      <c r="C110" s="212"/>
      <c r="D110" s="212"/>
      <c r="E110" s="212"/>
      <c r="F110" s="212"/>
      <c r="G110" s="212"/>
      <c r="H110" s="212"/>
      <c r="I110" s="212"/>
      <c r="J110" s="212"/>
      <c r="K110" s="212"/>
      <c r="L110" s="213"/>
    </row>
    <row r="111" spans="1:12" ht="34.5" customHeight="1">
      <c r="A111" s="96" t="s">
        <v>190</v>
      </c>
      <c r="B111" s="68" t="s">
        <v>100</v>
      </c>
      <c r="C111" s="95">
        <f>C112</f>
        <v>0</v>
      </c>
      <c r="D111" s="95">
        <f aca="true" t="shared" si="29" ref="D111:L111">D112</f>
        <v>0</v>
      </c>
      <c r="E111" s="95">
        <f t="shared" si="29"/>
        <v>7</v>
      </c>
      <c r="F111" s="95">
        <f t="shared" si="29"/>
        <v>8</v>
      </c>
      <c r="G111" s="95">
        <f t="shared" si="29"/>
        <v>8</v>
      </c>
      <c r="H111" s="95">
        <f t="shared" si="29"/>
        <v>0</v>
      </c>
      <c r="I111" s="95">
        <f t="shared" si="29"/>
        <v>0</v>
      </c>
      <c r="J111" s="74">
        <f t="shared" si="29"/>
        <v>348.47301</v>
      </c>
      <c r="K111" s="74">
        <f t="shared" si="29"/>
        <v>366.35542</v>
      </c>
      <c r="L111" s="74">
        <f t="shared" si="29"/>
        <v>377.95923</v>
      </c>
    </row>
    <row r="112" spans="1:12" ht="48" customHeight="1">
      <c r="A112" s="96" t="s">
        <v>191</v>
      </c>
      <c r="B112" s="68" t="s">
        <v>38</v>
      </c>
      <c r="C112" s="95">
        <f>C113+C114</f>
        <v>0</v>
      </c>
      <c r="D112" s="95">
        <f aca="true" t="shared" si="30" ref="D112:L112">D113+D114</f>
        <v>0</v>
      </c>
      <c r="E112" s="95">
        <f t="shared" si="30"/>
        <v>7</v>
      </c>
      <c r="F112" s="95">
        <f t="shared" si="30"/>
        <v>8</v>
      </c>
      <c r="G112" s="95">
        <f t="shared" si="30"/>
        <v>8</v>
      </c>
      <c r="H112" s="108">
        <f t="shared" si="30"/>
        <v>0</v>
      </c>
      <c r="I112" s="108">
        <f t="shared" si="30"/>
        <v>0</v>
      </c>
      <c r="J112" s="74">
        <f t="shared" si="30"/>
        <v>348.47301</v>
      </c>
      <c r="K112" s="74">
        <f t="shared" si="30"/>
        <v>366.35542</v>
      </c>
      <c r="L112" s="74">
        <f t="shared" si="30"/>
        <v>377.95923</v>
      </c>
    </row>
    <row r="113" spans="1:12" ht="16.5" hidden="1">
      <c r="A113" s="5" t="s">
        <v>16</v>
      </c>
      <c r="B113" s="14" t="s">
        <v>28</v>
      </c>
      <c r="C113" s="96">
        <v>0</v>
      </c>
      <c r="D113" s="96">
        <v>0</v>
      </c>
      <c r="E113" s="96">
        <v>3</v>
      </c>
      <c r="F113" s="96">
        <v>4</v>
      </c>
      <c r="G113" s="96">
        <v>4</v>
      </c>
      <c r="H113" s="116">
        <v>0</v>
      </c>
      <c r="I113" s="116">
        <v>0</v>
      </c>
      <c r="J113" s="34">
        <v>215.11951</v>
      </c>
      <c r="K113" s="34">
        <v>229.96711</v>
      </c>
      <c r="L113" s="69">
        <v>238.52119</v>
      </c>
    </row>
    <row r="114" spans="1:12" ht="19.5" customHeight="1" hidden="1">
      <c r="A114" s="5"/>
      <c r="B114" s="14" t="s">
        <v>29</v>
      </c>
      <c r="C114" s="33">
        <v>0</v>
      </c>
      <c r="D114" s="33">
        <v>0</v>
      </c>
      <c r="E114" s="33">
        <v>4</v>
      </c>
      <c r="F114" s="33">
        <v>4</v>
      </c>
      <c r="G114" s="33">
        <v>4</v>
      </c>
      <c r="H114" s="105">
        <v>0</v>
      </c>
      <c r="I114" s="105">
        <v>0</v>
      </c>
      <c r="J114" s="69">
        <v>133.3535</v>
      </c>
      <c r="K114" s="69">
        <v>136.38831</v>
      </c>
      <c r="L114" s="69">
        <v>139.43804</v>
      </c>
    </row>
    <row r="115" spans="1:12" ht="15.75">
      <c r="A115" s="17"/>
      <c r="B115" s="211" t="s">
        <v>197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3"/>
    </row>
    <row r="116" spans="1:12" ht="15.75">
      <c r="A116" s="76" t="s">
        <v>192</v>
      </c>
      <c r="B116" s="211" t="s">
        <v>284</v>
      </c>
      <c r="C116" s="212"/>
      <c r="D116" s="212"/>
      <c r="E116" s="212"/>
      <c r="F116" s="212"/>
      <c r="G116" s="212"/>
      <c r="H116" s="212"/>
      <c r="I116" s="212"/>
      <c r="J116" s="212"/>
      <c r="K116" s="212"/>
      <c r="L116" s="213"/>
    </row>
    <row r="117" spans="1:12" ht="33" customHeight="1">
      <c r="A117" s="95" t="s">
        <v>194</v>
      </c>
      <c r="B117" s="68" t="s">
        <v>100</v>
      </c>
      <c r="C117" s="95">
        <f>C118</f>
        <v>0</v>
      </c>
      <c r="D117" s="95">
        <f aca="true" t="shared" si="31" ref="D117:L117">D118</f>
        <v>0</v>
      </c>
      <c r="E117" s="95">
        <f t="shared" si="31"/>
        <v>3</v>
      </c>
      <c r="F117" s="95">
        <f t="shared" si="31"/>
        <v>3</v>
      </c>
      <c r="G117" s="95">
        <f t="shared" si="31"/>
        <v>3</v>
      </c>
      <c r="H117" s="95">
        <f t="shared" si="31"/>
        <v>0</v>
      </c>
      <c r="I117" s="95">
        <f t="shared" si="31"/>
        <v>0</v>
      </c>
      <c r="J117" s="74">
        <f t="shared" si="31"/>
        <v>91.70555999999999</v>
      </c>
      <c r="K117" s="74">
        <f t="shared" si="31"/>
        <v>91.70555999999999</v>
      </c>
      <c r="L117" s="74">
        <f t="shared" si="31"/>
        <v>91.70555999999999</v>
      </c>
    </row>
    <row r="118" spans="1:12" ht="49.5" customHeight="1">
      <c r="A118" s="95" t="s">
        <v>195</v>
      </c>
      <c r="B118" s="68" t="s">
        <v>38</v>
      </c>
      <c r="C118" s="95">
        <f>C119+C120</f>
        <v>0</v>
      </c>
      <c r="D118" s="95">
        <f aca="true" t="shared" si="32" ref="D118:L118">D119+D120</f>
        <v>0</v>
      </c>
      <c r="E118" s="95">
        <f t="shared" si="32"/>
        <v>3</v>
      </c>
      <c r="F118" s="95">
        <f t="shared" si="32"/>
        <v>3</v>
      </c>
      <c r="G118" s="95">
        <f t="shared" si="32"/>
        <v>3</v>
      </c>
      <c r="H118" s="108">
        <f t="shared" si="32"/>
        <v>0</v>
      </c>
      <c r="I118" s="108">
        <f t="shared" si="32"/>
        <v>0</v>
      </c>
      <c r="J118" s="74">
        <f>J119+J120</f>
        <v>91.70555999999999</v>
      </c>
      <c r="K118" s="74">
        <f t="shared" si="32"/>
        <v>91.70555999999999</v>
      </c>
      <c r="L118" s="74">
        <f t="shared" si="32"/>
        <v>91.70555999999999</v>
      </c>
    </row>
    <row r="119" spans="1:12" ht="16.5" hidden="1">
      <c r="A119" s="5" t="s">
        <v>16</v>
      </c>
      <c r="B119" s="14" t="s">
        <v>28</v>
      </c>
      <c r="C119" s="96">
        <v>0</v>
      </c>
      <c r="D119" s="96">
        <v>0</v>
      </c>
      <c r="E119" s="96">
        <v>1</v>
      </c>
      <c r="F119" s="96">
        <v>1</v>
      </c>
      <c r="G119" s="96">
        <v>1</v>
      </c>
      <c r="H119" s="108">
        <v>0</v>
      </c>
      <c r="I119" s="108">
        <v>0</v>
      </c>
      <c r="J119" s="74">
        <v>25.22805</v>
      </c>
      <c r="K119" s="74">
        <v>25.22805</v>
      </c>
      <c r="L119" s="69">
        <v>25.22805</v>
      </c>
    </row>
    <row r="120" spans="1:12" ht="19.5" customHeight="1" hidden="1">
      <c r="A120" s="5"/>
      <c r="B120" s="14" t="s">
        <v>29</v>
      </c>
      <c r="C120" s="96">
        <v>0</v>
      </c>
      <c r="D120" s="96">
        <v>0</v>
      </c>
      <c r="E120" s="96">
        <v>2</v>
      </c>
      <c r="F120" s="96">
        <v>2</v>
      </c>
      <c r="G120" s="96">
        <v>2</v>
      </c>
      <c r="H120" s="105">
        <v>0</v>
      </c>
      <c r="I120" s="105">
        <v>0</v>
      </c>
      <c r="J120" s="69">
        <v>66.47751</v>
      </c>
      <c r="K120" s="69">
        <v>66.47751</v>
      </c>
      <c r="L120" s="69">
        <v>66.47751</v>
      </c>
    </row>
    <row r="121" spans="1:12" ht="17.25" customHeight="1">
      <c r="A121" s="98"/>
      <c r="B121" s="211" t="s">
        <v>201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3"/>
    </row>
    <row r="122" spans="1:12" ht="17.25" customHeight="1">
      <c r="A122" s="96" t="s">
        <v>196</v>
      </c>
      <c r="B122" s="211" t="s">
        <v>284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3"/>
    </row>
    <row r="123" spans="1:12" ht="34.5" customHeight="1">
      <c r="A123" s="96" t="s">
        <v>198</v>
      </c>
      <c r="B123" s="68" t="s">
        <v>100</v>
      </c>
      <c r="C123" s="95">
        <f>C124</f>
        <v>0</v>
      </c>
      <c r="D123" s="95">
        <f aca="true" t="shared" si="33" ref="D123:L123">D124</f>
        <v>0</v>
      </c>
      <c r="E123" s="95">
        <f t="shared" si="33"/>
        <v>20</v>
      </c>
      <c r="F123" s="95">
        <f t="shared" si="33"/>
        <v>20</v>
      </c>
      <c r="G123" s="95">
        <f t="shared" si="33"/>
        <v>20</v>
      </c>
      <c r="H123" s="95">
        <f t="shared" si="33"/>
        <v>0</v>
      </c>
      <c r="I123" s="95">
        <f t="shared" si="33"/>
        <v>0</v>
      </c>
      <c r="J123" s="74">
        <f t="shared" si="33"/>
        <v>1043.92912</v>
      </c>
      <c r="K123" s="74">
        <f t="shared" si="33"/>
        <v>1065.50206</v>
      </c>
      <c r="L123" s="74">
        <f t="shared" si="33"/>
        <v>1088.99996</v>
      </c>
    </row>
    <row r="124" spans="1:12" ht="49.5" customHeight="1">
      <c r="A124" s="96" t="s">
        <v>199</v>
      </c>
      <c r="B124" s="68" t="s">
        <v>38</v>
      </c>
      <c r="C124" s="95">
        <f>C125+C126</f>
        <v>0</v>
      </c>
      <c r="D124" s="95">
        <f aca="true" t="shared" si="34" ref="D124:L124">D125+D126</f>
        <v>0</v>
      </c>
      <c r="E124" s="95">
        <f t="shared" si="34"/>
        <v>20</v>
      </c>
      <c r="F124" s="95">
        <f t="shared" si="34"/>
        <v>20</v>
      </c>
      <c r="G124" s="95">
        <f t="shared" si="34"/>
        <v>20</v>
      </c>
      <c r="H124" s="108">
        <f t="shared" si="34"/>
        <v>0</v>
      </c>
      <c r="I124" s="108">
        <f t="shared" si="34"/>
        <v>0</v>
      </c>
      <c r="J124" s="74">
        <f t="shared" si="34"/>
        <v>1043.92912</v>
      </c>
      <c r="K124" s="74">
        <f t="shared" si="34"/>
        <v>1065.50206</v>
      </c>
      <c r="L124" s="74">
        <f t="shared" si="34"/>
        <v>1088.99996</v>
      </c>
    </row>
    <row r="125" spans="1:12" ht="16.5" hidden="1">
      <c r="A125" s="5" t="s">
        <v>16</v>
      </c>
      <c r="B125" s="14" t="s">
        <v>28</v>
      </c>
      <c r="C125" s="33">
        <v>0</v>
      </c>
      <c r="D125" s="33">
        <v>0</v>
      </c>
      <c r="E125" s="33">
        <v>2</v>
      </c>
      <c r="F125" s="33">
        <v>2</v>
      </c>
      <c r="G125" s="33">
        <v>2</v>
      </c>
      <c r="H125" s="116">
        <v>0</v>
      </c>
      <c r="I125" s="116">
        <v>0</v>
      </c>
      <c r="J125" s="34">
        <v>142.87363</v>
      </c>
      <c r="K125" s="34">
        <v>146.23771</v>
      </c>
      <c r="L125" s="69">
        <v>151.43727</v>
      </c>
    </row>
    <row r="126" spans="1:12" ht="21" customHeight="1" hidden="1">
      <c r="A126" s="5"/>
      <c r="B126" s="14" t="s">
        <v>29</v>
      </c>
      <c r="C126" s="33">
        <v>0</v>
      </c>
      <c r="D126" s="33">
        <v>0</v>
      </c>
      <c r="E126" s="33">
        <v>18</v>
      </c>
      <c r="F126" s="33">
        <v>18</v>
      </c>
      <c r="G126" s="33">
        <v>18</v>
      </c>
      <c r="H126" s="105">
        <v>0</v>
      </c>
      <c r="I126" s="105">
        <v>0</v>
      </c>
      <c r="J126" s="69">
        <v>901.05549</v>
      </c>
      <c r="K126" s="69">
        <v>919.26435</v>
      </c>
      <c r="L126" s="69">
        <v>937.56269</v>
      </c>
    </row>
    <row r="127" spans="1:12" ht="18.75" customHeight="1">
      <c r="A127" s="98"/>
      <c r="B127" s="211" t="s">
        <v>205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3"/>
    </row>
    <row r="128" spans="1:12" ht="17.25" customHeight="1">
      <c r="A128" s="96" t="s">
        <v>200</v>
      </c>
      <c r="B128" s="211" t="s">
        <v>186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L128" s="213"/>
    </row>
    <row r="129" spans="1:12" ht="33" customHeight="1">
      <c r="A129" s="96" t="s">
        <v>202</v>
      </c>
      <c r="B129" s="68" t="s">
        <v>100</v>
      </c>
      <c r="C129" s="95">
        <f>C130</f>
        <v>0</v>
      </c>
      <c r="D129" s="95">
        <f aca="true" t="shared" si="35" ref="D129:L129">D130</f>
        <v>0</v>
      </c>
      <c r="E129" s="95">
        <f t="shared" si="35"/>
        <v>13</v>
      </c>
      <c r="F129" s="95">
        <f t="shared" si="35"/>
        <v>13</v>
      </c>
      <c r="G129" s="95">
        <f t="shared" si="35"/>
        <v>13</v>
      </c>
      <c r="H129" s="95">
        <f t="shared" si="35"/>
        <v>0</v>
      </c>
      <c r="I129" s="95">
        <f t="shared" si="35"/>
        <v>0</v>
      </c>
      <c r="J129" s="74">
        <f t="shared" si="35"/>
        <v>413.64295000000004</v>
      </c>
      <c r="K129" s="74">
        <f t="shared" si="35"/>
        <v>413.64295000000004</v>
      </c>
      <c r="L129" s="74">
        <f t="shared" si="35"/>
        <v>413.64295000000004</v>
      </c>
    </row>
    <row r="130" spans="1:12" ht="50.25" customHeight="1">
      <c r="A130" s="96" t="s">
        <v>203</v>
      </c>
      <c r="B130" s="68" t="s">
        <v>38</v>
      </c>
      <c r="C130" s="95">
        <f>C131+C132</f>
        <v>0</v>
      </c>
      <c r="D130" s="95">
        <f aca="true" t="shared" si="36" ref="D130:L130">D131+D132</f>
        <v>0</v>
      </c>
      <c r="E130" s="95">
        <f t="shared" si="36"/>
        <v>13</v>
      </c>
      <c r="F130" s="95">
        <f t="shared" si="36"/>
        <v>13</v>
      </c>
      <c r="G130" s="95">
        <f t="shared" si="36"/>
        <v>13</v>
      </c>
      <c r="H130" s="108">
        <f t="shared" si="36"/>
        <v>0</v>
      </c>
      <c r="I130" s="108">
        <f t="shared" si="36"/>
        <v>0</v>
      </c>
      <c r="J130" s="74">
        <f t="shared" si="36"/>
        <v>413.64295000000004</v>
      </c>
      <c r="K130" s="74">
        <f t="shared" si="36"/>
        <v>413.64295000000004</v>
      </c>
      <c r="L130" s="74">
        <f t="shared" si="36"/>
        <v>413.64295000000004</v>
      </c>
    </row>
    <row r="131" spans="1:12" ht="16.5" hidden="1">
      <c r="A131" s="96" t="s">
        <v>16</v>
      </c>
      <c r="B131" s="14" t="s">
        <v>28</v>
      </c>
      <c r="C131" s="33">
        <v>0</v>
      </c>
      <c r="D131" s="33">
        <v>0</v>
      </c>
      <c r="E131" s="33">
        <v>2</v>
      </c>
      <c r="F131" s="33">
        <v>2</v>
      </c>
      <c r="G131" s="33">
        <v>2</v>
      </c>
      <c r="H131" s="116">
        <v>0</v>
      </c>
      <c r="I131" s="116">
        <v>0</v>
      </c>
      <c r="J131" s="34">
        <v>48.0167</v>
      </c>
      <c r="K131" s="34">
        <v>48.0167</v>
      </c>
      <c r="L131" s="69">
        <v>48.0167</v>
      </c>
    </row>
    <row r="132" spans="1:12" ht="21" customHeight="1" hidden="1">
      <c r="A132" s="96"/>
      <c r="B132" s="14" t="s">
        <v>29</v>
      </c>
      <c r="C132" s="33">
        <v>0</v>
      </c>
      <c r="D132" s="33">
        <v>0</v>
      </c>
      <c r="E132" s="33">
        <v>11</v>
      </c>
      <c r="F132" s="33">
        <v>11</v>
      </c>
      <c r="G132" s="33">
        <v>11</v>
      </c>
      <c r="H132" s="105">
        <v>0</v>
      </c>
      <c r="I132" s="105">
        <v>0</v>
      </c>
      <c r="J132" s="69">
        <v>365.62625</v>
      </c>
      <c r="K132" s="69">
        <v>365.62625</v>
      </c>
      <c r="L132" s="69">
        <v>365.62625</v>
      </c>
    </row>
    <row r="133" spans="1:12" ht="18" customHeight="1">
      <c r="A133" s="98"/>
      <c r="B133" s="211" t="s">
        <v>209</v>
      </c>
      <c r="C133" s="212"/>
      <c r="D133" s="212"/>
      <c r="E133" s="212"/>
      <c r="F133" s="212"/>
      <c r="G133" s="212"/>
      <c r="H133" s="212"/>
      <c r="I133" s="212"/>
      <c r="J133" s="212"/>
      <c r="K133" s="212"/>
      <c r="L133" s="213"/>
    </row>
    <row r="134" spans="1:12" ht="17.25" customHeight="1">
      <c r="A134" s="96" t="s">
        <v>204</v>
      </c>
      <c r="B134" s="211" t="s">
        <v>284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</row>
    <row r="135" spans="1:12" ht="34.5" customHeight="1">
      <c r="A135" s="96" t="s">
        <v>206</v>
      </c>
      <c r="B135" s="68" t="s">
        <v>100</v>
      </c>
      <c r="C135" s="95">
        <f>C136</f>
        <v>0</v>
      </c>
      <c r="D135" s="95">
        <f aca="true" t="shared" si="37" ref="D135:L135">D136</f>
        <v>0</v>
      </c>
      <c r="E135" s="95">
        <f t="shared" si="37"/>
        <v>9</v>
      </c>
      <c r="F135" s="95">
        <f t="shared" si="37"/>
        <v>9</v>
      </c>
      <c r="G135" s="95">
        <f t="shared" si="37"/>
        <v>9</v>
      </c>
      <c r="H135" s="95">
        <f t="shared" si="37"/>
        <v>0</v>
      </c>
      <c r="I135" s="95">
        <f t="shared" si="37"/>
        <v>0</v>
      </c>
      <c r="J135" s="74">
        <f t="shared" si="37"/>
        <v>495.35898999999995</v>
      </c>
      <c r="K135" s="74">
        <f t="shared" si="37"/>
        <v>506.47773000000007</v>
      </c>
      <c r="L135" s="74">
        <f t="shared" si="37"/>
        <v>520.37651</v>
      </c>
    </row>
    <row r="136" spans="1:12" ht="49.5" customHeight="1">
      <c r="A136" s="96" t="s">
        <v>207</v>
      </c>
      <c r="B136" s="68" t="s">
        <v>38</v>
      </c>
      <c r="C136" s="95">
        <f>C137+C138</f>
        <v>0</v>
      </c>
      <c r="D136" s="95">
        <f aca="true" t="shared" si="38" ref="D136:L136">D137+D138</f>
        <v>0</v>
      </c>
      <c r="E136" s="95">
        <f t="shared" si="38"/>
        <v>9</v>
      </c>
      <c r="F136" s="95">
        <f t="shared" si="38"/>
        <v>9</v>
      </c>
      <c r="G136" s="95">
        <f t="shared" si="38"/>
        <v>9</v>
      </c>
      <c r="H136" s="108">
        <f t="shared" si="38"/>
        <v>0</v>
      </c>
      <c r="I136" s="108">
        <f t="shared" si="38"/>
        <v>0</v>
      </c>
      <c r="J136" s="74">
        <f t="shared" si="38"/>
        <v>495.35898999999995</v>
      </c>
      <c r="K136" s="74">
        <f t="shared" si="38"/>
        <v>506.47773000000007</v>
      </c>
      <c r="L136" s="74">
        <f t="shared" si="38"/>
        <v>520.37651</v>
      </c>
    </row>
    <row r="137" spans="1:12" ht="16.5" hidden="1">
      <c r="A137" s="96" t="s">
        <v>16</v>
      </c>
      <c r="B137" s="14" t="s">
        <v>28</v>
      </c>
      <c r="C137" s="96">
        <v>0</v>
      </c>
      <c r="D137" s="96">
        <v>0</v>
      </c>
      <c r="E137" s="96">
        <v>3</v>
      </c>
      <c r="F137" s="96">
        <v>3</v>
      </c>
      <c r="G137" s="96">
        <v>3</v>
      </c>
      <c r="H137" s="116">
        <v>0</v>
      </c>
      <c r="I137" s="116">
        <v>0</v>
      </c>
      <c r="J137" s="34">
        <v>195.00715</v>
      </c>
      <c r="K137" s="34">
        <v>200.05627</v>
      </c>
      <c r="L137" s="69">
        <v>207.85561</v>
      </c>
    </row>
    <row r="138" spans="1:12" ht="16.5" hidden="1">
      <c r="A138" s="96"/>
      <c r="B138" s="14" t="s">
        <v>29</v>
      </c>
      <c r="C138" s="96">
        <v>0</v>
      </c>
      <c r="D138" s="96">
        <v>0</v>
      </c>
      <c r="E138" s="96">
        <v>6</v>
      </c>
      <c r="F138" s="96">
        <v>6</v>
      </c>
      <c r="G138" s="96">
        <v>6</v>
      </c>
      <c r="H138" s="105">
        <v>0</v>
      </c>
      <c r="I138" s="105">
        <v>0</v>
      </c>
      <c r="J138" s="69">
        <v>300.35184</v>
      </c>
      <c r="K138" s="69">
        <v>306.42146</v>
      </c>
      <c r="L138" s="69">
        <v>312.5209</v>
      </c>
    </row>
    <row r="139" spans="1:12" ht="18" customHeight="1">
      <c r="A139" s="98"/>
      <c r="B139" s="211" t="s">
        <v>213</v>
      </c>
      <c r="C139" s="212"/>
      <c r="D139" s="212"/>
      <c r="E139" s="212"/>
      <c r="F139" s="212"/>
      <c r="G139" s="212"/>
      <c r="H139" s="212"/>
      <c r="I139" s="212"/>
      <c r="J139" s="212"/>
      <c r="K139" s="212"/>
      <c r="L139" s="213"/>
    </row>
    <row r="140" spans="1:12" ht="17.25" customHeight="1">
      <c r="A140" s="96" t="s">
        <v>208</v>
      </c>
      <c r="B140" s="211" t="s">
        <v>284</v>
      </c>
      <c r="C140" s="212"/>
      <c r="D140" s="212"/>
      <c r="E140" s="212"/>
      <c r="F140" s="212"/>
      <c r="G140" s="212"/>
      <c r="H140" s="212"/>
      <c r="I140" s="212"/>
      <c r="J140" s="212"/>
      <c r="K140" s="212"/>
      <c r="L140" s="213"/>
    </row>
    <row r="141" spans="1:12" ht="33" customHeight="1">
      <c r="A141" s="96" t="s">
        <v>210</v>
      </c>
      <c r="B141" s="68" t="s">
        <v>100</v>
      </c>
      <c r="C141" s="95">
        <f>C142</f>
        <v>0</v>
      </c>
      <c r="D141" s="95">
        <f aca="true" t="shared" si="39" ref="D141:L141">D142</f>
        <v>0</v>
      </c>
      <c r="E141" s="95">
        <f t="shared" si="39"/>
        <v>9</v>
      </c>
      <c r="F141" s="95">
        <f t="shared" si="39"/>
        <v>10</v>
      </c>
      <c r="G141" s="95">
        <f t="shared" si="39"/>
        <v>10</v>
      </c>
      <c r="H141" s="95">
        <f t="shared" si="39"/>
        <v>0</v>
      </c>
      <c r="I141" s="95">
        <f t="shared" si="39"/>
        <v>0</v>
      </c>
      <c r="J141" s="74">
        <f t="shared" si="39"/>
        <v>267.79755</v>
      </c>
      <c r="K141" s="74">
        <f t="shared" si="39"/>
        <v>267.79755</v>
      </c>
      <c r="L141" s="74">
        <f t="shared" si="39"/>
        <v>267.79755</v>
      </c>
    </row>
    <row r="142" spans="1:12" ht="49.5" customHeight="1">
      <c r="A142" s="96" t="s">
        <v>211</v>
      </c>
      <c r="B142" s="68" t="s">
        <v>38</v>
      </c>
      <c r="C142" s="95">
        <f>C143+C144</f>
        <v>0</v>
      </c>
      <c r="D142" s="95">
        <f aca="true" t="shared" si="40" ref="D142:L142">D143+D144</f>
        <v>0</v>
      </c>
      <c r="E142" s="95">
        <f t="shared" si="40"/>
        <v>9</v>
      </c>
      <c r="F142" s="95">
        <f t="shared" si="40"/>
        <v>10</v>
      </c>
      <c r="G142" s="95">
        <f t="shared" si="40"/>
        <v>10</v>
      </c>
      <c r="H142" s="108">
        <f t="shared" si="40"/>
        <v>0</v>
      </c>
      <c r="I142" s="108">
        <f t="shared" si="40"/>
        <v>0</v>
      </c>
      <c r="J142" s="74">
        <f t="shared" si="40"/>
        <v>267.79755</v>
      </c>
      <c r="K142" s="74">
        <f t="shared" si="40"/>
        <v>267.79755</v>
      </c>
      <c r="L142" s="74">
        <f t="shared" si="40"/>
        <v>267.79755</v>
      </c>
    </row>
    <row r="143" spans="1:12" ht="16.5" hidden="1">
      <c r="A143" s="96" t="s">
        <v>16</v>
      </c>
      <c r="B143" s="14" t="s">
        <v>28</v>
      </c>
      <c r="C143" s="96">
        <v>0</v>
      </c>
      <c r="D143" s="96">
        <v>0</v>
      </c>
      <c r="E143" s="96">
        <v>3</v>
      </c>
      <c r="F143" s="96">
        <v>4</v>
      </c>
      <c r="G143" s="96">
        <v>4</v>
      </c>
      <c r="H143" s="116">
        <v>0</v>
      </c>
      <c r="I143" s="116">
        <v>0</v>
      </c>
      <c r="J143" s="34">
        <v>68.36505</v>
      </c>
      <c r="K143" s="34">
        <v>68.36505</v>
      </c>
      <c r="L143" s="69">
        <v>68.36505</v>
      </c>
    </row>
    <row r="144" spans="1:12" ht="24" customHeight="1" hidden="1">
      <c r="A144" s="96"/>
      <c r="B144" s="14" t="s">
        <v>29</v>
      </c>
      <c r="C144" s="96">
        <v>0</v>
      </c>
      <c r="D144" s="96">
        <v>0</v>
      </c>
      <c r="E144" s="96">
        <v>6</v>
      </c>
      <c r="F144" s="96">
        <v>6</v>
      </c>
      <c r="G144" s="96">
        <v>6</v>
      </c>
      <c r="H144" s="108">
        <v>0</v>
      </c>
      <c r="I144" s="108">
        <v>0</v>
      </c>
      <c r="J144" s="74">
        <v>199.4325</v>
      </c>
      <c r="K144" s="74">
        <v>199.4325</v>
      </c>
      <c r="L144" s="69">
        <v>199.4325</v>
      </c>
    </row>
    <row r="145" spans="1:12" ht="19.5" customHeight="1">
      <c r="A145" s="33"/>
      <c r="B145" s="176" t="s">
        <v>217</v>
      </c>
      <c r="C145" s="177"/>
      <c r="D145" s="177"/>
      <c r="E145" s="177"/>
      <c r="F145" s="177"/>
      <c r="G145" s="177"/>
      <c r="H145" s="177"/>
      <c r="I145" s="177"/>
      <c r="J145" s="177"/>
      <c r="K145" s="177"/>
      <c r="L145" s="178"/>
    </row>
    <row r="146" spans="1:12" ht="20.25" customHeight="1">
      <c r="A146" s="33" t="s">
        <v>212</v>
      </c>
      <c r="B146" s="176" t="s">
        <v>285</v>
      </c>
      <c r="C146" s="177"/>
      <c r="D146" s="177"/>
      <c r="E146" s="177"/>
      <c r="F146" s="177"/>
      <c r="G146" s="177"/>
      <c r="H146" s="177"/>
      <c r="I146" s="177"/>
      <c r="J146" s="177"/>
      <c r="K146" s="177"/>
      <c r="L146" s="178"/>
    </row>
    <row r="147" spans="1:12" ht="54.75" customHeight="1">
      <c r="A147" s="33" t="s">
        <v>214</v>
      </c>
      <c r="B147" s="25" t="s">
        <v>109</v>
      </c>
      <c r="C147" s="75">
        <f>C148</f>
        <v>0</v>
      </c>
      <c r="D147" s="75">
        <f aca="true" t="shared" si="41" ref="D147:L147">D148</f>
        <v>0</v>
      </c>
      <c r="E147" s="75">
        <f t="shared" si="41"/>
        <v>637</v>
      </c>
      <c r="F147" s="75">
        <f t="shared" si="41"/>
        <v>551</v>
      </c>
      <c r="G147" s="75">
        <f t="shared" si="41"/>
        <v>475</v>
      </c>
      <c r="H147" s="75">
        <f t="shared" si="41"/>
        <v>0</v>
      </c>
      <c r="I147" s="75">
        <f t="shared" si="41"/>
        <v>0</v>
      </c>
      <c r="J147" s="111">
        <f t="shared" si="41"/>
        <v>29905.5599</v>
      </c>
      <c r="K147" s="111">
        <f t="shared" si="41"/>
        <v>29127.03302</v>
      </c>
      <c r="L147" s="111">
        <f t="shared" si="41"/>
        <v>25329.25693</v>
      </c>
    </row>
    <row r="148" spans="1:12" ht="85.5" customHeight="1">
      <c r="A148" s="33" t="s">
        <v>215</v>
      </c>
      <c r="B148" s="25" t="s">
        <v>41</v>
      </c>
      <c r="C148" s="75">
        <f>C149+C150</f>
        <v>0</v>
      </c>
      <c r="D148" s="75">
        <f aca="true" t="shared" si="42" ref="D148:L148">D149+D150</f>
        <v>0</v>
      </c>
      <c r="E148" s="75">
        <f t="shared" si="42"/>
        <v>637</v>
      </c>
      <c r="F148" s="75">
        <f t="shared" si="42"/>
        <v>551</v>
      </c>
      <c r="G148" s="75">
        <f t="shared" si="42"/>
        <v>475</v>
      </c>
      <c r="H148" s="109">
        <f>H149+H150</f>
        <v>0</v>
      </c>
      <c r="I148" s="109">
        <f t="shared" si="42"/>
        <v>0</v>
      </c>
      <c r="J148" s="111">
        <f t="shared" si="42"/>
        <v>29905.5599</v>
      </c>
      <c r="K148" s="111">
        <f t="shared" si="42"/>
        <v>29127.03302</v>
      </c>
      <c r="L148" s="111">
        <f t="shared" si="42"/>
        <v>25329.25693</v>
      </c>
    </row>
    <row r="149" spans="1:12" ht="16.5" hidden="1">
      <c r="A149" s="33"/>
      <c r="B149" s="77" t="s">
        <v>220</v>
      </c>
      <c r="C149" s="33">
        <v>0</v>
      </c>
      <c r="D149" s="33">
        <v>0</v>
      </c>
      <c r="E149" s="33">
        <v>406</v>
      </c>
      <c r="F149" s="33">
        <v>360</v>
      </c>
      <c r="G149" s="33">
        <v>320</v>
      </c>
      <c r="H149" s="110">
        <v>0</v>
      </c>
      <c r="I149" s="110">
        <v>0</v>
      </c>
      <c r="J149" s="64">
        <v>21495.8669</v>
      </c>
      <c r="K149" s="64">
        <v>22343.00102</v>
      </c>
      <c r="L149" s="112">
        <v>19772.10793</v>
      </c>
    </row>
    <row r="150" spans="1:12" ht="16.5" hidden="1">
      <c r="A150" s="33"/>
      <c r="B150" s="77" t="s">
        <v>221</v>
      </c>
      <c r="C150" s="33">
        <v>0</v>
      </c>
      <c r="D150" s="33">
        <v>0</v>
      </c>
      <c r="E150" s="33">
        <v>231</v>
      </c>
      <c r="F150" s="33">
        <v>191</v>
      </c>
      <c r="G150" s="33">
        <v>155</v>
      </c>
      <c r="H150" s="110">
        <v>0</v>
      </c>
      <c r="I150" s="110">
        <v>0</v>
      </c>
      <c r="J150" s="64">
        <v>8409.693</v>
      </c>
      <c r="K150" s="64">
        <v>6784.032</v>
      </c>
      <c r="L150" s="64">
        <v>5557.149</v>
      </c>
    </row>
    <row r="151" spans="1:12" ht="17.25" customHeight="1">
      <c r="A151" s="33"/>
      <c r="B151" s="176" t="s">
        <v>222</v>
      </c>
      <c r="C151" s="177"/>
      <c r="D151" s="177"/>
      <c r="E151" s="177"/>
      <c r="F151" s="177"/>
      <c r="G151" s="177"/>
      <c r="H151" s="177"/>
      <c r="I151" s="177"/>
      <c r="J151" s="177"/>
      <c r="K151" s="177"/>
      <c r="L151" s="178"/>
    </row>
    <row r="152" spans="1:12" ht="18.75" customHeight="1">
      <c r="A152" s="33" t="s">
        <v>216</v>
      </c>
      <c r="B152" s="176" t="s">
        <v>285</v>
      </c>
      <c r="C152" s="177"/>
      <c r="D152" s="177"/>
      <c r="E152" s="177"/>
      <c r="F152" s="177"/>
      <c r="G152" s="177"/>
      <c r="H152" s="177"/>
      <c r="I152" s="177"/>
      <c r="J152" s="177"/>
      <c r="K152" s="177"/>
      <c r="L152" s="178"/>
    </row>
    <row r="153" spans="1:12" ht="49.5" customHeight="1">
      <c r="A153" s="98" t="s">
        <v>218</v>
      </c>
      <c r="B153" s="25" t="s">
        <v>109</v>
      </c>
      <c r="C153" s="99">
        <f>C154</f>
        <v>0</v>
      </c>
      <c r="D153" s="99">
        <f aca="true" t="shared" si="43" ref="D153:L153">D154</f>
        <v>0</v>
      </c>
      <c r="E153" s="99">
        <f t="shared" si="43"/>
        <v>273</v>
      </c>
      <c r="F153" s="99">
        <f t="shared" si="43"/>
        <v>359</v>
      </c>
      <c r="G153" s="99">
        <f t="shared" si="43"/>
        <v>435</v>
      </c>
      <c r="H153" s="99">
        <f t="shared" si="43"/>
        <v>0</v>
      </c>
      <c r="I153" s="99">
        <f t="shared" si="43"/>
        <v>0</v>
      </c>
      <c r="J153" s="71">
        <f t="shared" si="43"/>
        <v>17349.140099999997</v>
      </c>
      <c r="K153" s="71">
        <f t="shared" si="43"/>
        <v>18354.46698</v>
      </c>
      <c r="L153" s="71">
        <f t="shared" si="43"/>
        <v>22380.14307</v>
      </c>
    </row>
    <row r="154" spans="1:12" ht="81" customHeight="1">
      <c r="A154" s="98" t="s">
        <v>219</v>
      </c>
      <c r="B154" s="25" t="s">
        <v>41</v>
      </c>
      <c r="C154" s="99">
        <f>C155+C156</f>
        <v>0</v>
      </c>
      <c r="D154" s="99">
        <f>D155+D156</f>
        <v>0</v>
      </c>
      <c r="E154" s="99">
        <f>E155+E156</f>
        <v>273</v>
      </c>
      <c r="F154" s="99">
        <f>F155+F156</f>
        <v>359</v>
      </c>
      <c r="G154" s="99">
        <f>G155+G156</f>
        <v>435</v>
      </c>
      <c r="H154" s="106">
        <f>H155+H156</f>
        <v>0</v>
      </c>
      <c r="I154" s="106">
        <f>I155+I156</f>
        <v>0</v>
      </c>
      <c r="J154" s="71">
        <f>J155+J156</f>
        <v>17349.140099999997</v>
      </c>
      <c r="K154" s="71">
        <f>K155+K156</f>
        <v>18354.46698</v>
      </c>
      <c r="L154" s="71">
        <f>L155+L156</f>
        <v>22380.14307</v>
      </c>
    </row>
    <row r="155" spans="1:12" ht="16.5" hidden="1">
      <c r="A155" s="98" t="s">
        <v>16</v>
      </c>
      <c r="B155" s="77" t="s">
        <v>220</v>
      </c>
      <c r="C155" s="78">
        <v>0</v>
      </c>
      <c r="D155" s="78">
        <v>0</v>
      </c>
      <c r="E155" s="78">
        <v>104</v>
      </c>
      <c r="F155" s="78">
        <v>150</v>
      </c>
      <c r="G155" s="78">
        <v>190</v>
      </c>
      <c r="H155" s="113">
        <v>0</v>
      </c>
      <c r="I155" s="113">
        <v>0</v>
      </c>
      <c r="J155" s="79">
        <v>11740.6331</v>
      </c>
      <c r="K155" s="79">
        <v>11005.09898</v>
      </c>
      <c r="L155" s="63">
        <v>13688.19207</v>
      </c>
    </row>
    <row r="156" spans="1:12" ht="16.5" hidden="1">
      <c r="A156" s="98"/>
      <c r="B156" s="77" t="s">
        <v>221</v>
      </c>
      <c r="C156" s="98">
        <v>0</v>
      </c>
      <c r="D156" s="98">
        <v>0</v>
      </c>
      <c r="E156" s="98">
        <v>169</v>
      </c>
      <c r="F156" s="98">
        <v>209</v>
      </c>
      <c r="G156" s="98">
        <v>245</v>
      </c>
      <c r="H156" s="114">
        <v>0</v>
      </c>
      <c r="I156" s="114">
        <v>0</v>
      </c>
      <c r="J156" s="63">
        <v>5608.507</v>
      </c>
      <c r="K156" s="63">
        <v>7349.368</v>
      </c>
      <c r="L156" s="63">
        <v>8691.951</v>
      </c>
    </row>
    <row r="157" spans="1:12" ht="16.5">
      <c r="A157" s="80"/>
      <c r="B157" s="81"/>
      <c r="C157" s="80"/>
      <c r="D157" s="80"/>
      <c r="E157" s="80"/>
      <c r="F157" s="80"/>
      <c r="G157" s="80"/>
      <c r="H157" s="82"/>
      <c r="I157" s="82"/>
      <c r="J157" s="82"/>
      <c r="K157" s="83"/>
      <c r="L157" s="83"/>
    </row>
    <row r="158" spans="9:10" ht="15.75">
      <c r="I158" s="24"/>
      <c r="J158" s="24"/>
    </row>
    <row r="159" spans="2:12" ht="15.75">
      <c r="B159" s="9" t="s">
        <v>104</v>
      </c>
      <c r="C159" s="17">
        <f>C149+C155</f>
        <v>0</v>
      </c>
      <c r="D159" s="17">
        <f>D149+D155</f>
        <v>0</v>
      </c>
      <c r="E159" s="17">
        <f>E149+E155</f>
        <v>510</v>
      </c>
      <c r="F159" s="17">
        <f>F149+F155</f>
        <v>510</v>
      </c>
      <c r="G159" s="17">
        <f>G149+G155</f>
        <v>510</v>
      </c>
      <c r="H159" s="84">
        <f>H149+H155</f>
        <v>0</v>
      </c>
      <c r="I159" s="84">
        <f>I149+I155</f>
        <v>0</v>
      </c>
      <c r="J159" s="130">
        <f>J149+J155</f>
        <v>33236.5</v>
      </c>
      <c r="K159" s="84">
        <f>K149+K155</f>
        <v>33348.1</v>
      </c>
      <c r="L159" s="84">
        <f>L149+L155</f>
        <v>33460.299999999996</v>
      </c>
    </row>
    <row r="160" spans="2:12" ht="15.75">
      <c r="B160" s="9" t="s">
        <v>105</v>
      </c>
      <c r="C160" s="17">
        <f>C150+C156</f>
        <v>0</v>
      </c>
      <c r="D160" s="17">
        <f>D150+D156</f>
        <v>0</v>
      </c>
      <c r="E160" s="17">
        <f>E150+E156</f>
        <v>400</v>
      </c>
      <c r="F160" s="17">
        <f>F150+F156</f>
        <v>400</v>
      </c>
      <c r="G160" s="17">
        <f>G150+G156</f>
        <v>400</v>
      </c>
      <c r="H160" s="84">
        <f>H150+H156</f>
        <v>0</v>
      </c>
      <c r="I160" s="84">
        <f>I150+I156</f>
        <v>0</v>
      </c>
      <c r="J160" s="84">
        <f>J150+J156</f>
        <v>14018.199999999999</v>
      </c>
      <c r="K160" s="84">
        <f>K150+K156</f>
        <v>14133.400000000001</v>
      </c>
      <c r="L160" s="84">
        <f>L150+L156</f>
        <v>14249.099999999999</v>
      </c>
    </row>
    <row r="161" spans="2:12" ht="15.75">
      <c r="B161" s="9" t="s">
        <v>149</v>
      </c>
      <c r="C161" s="17">
        <f>C45+C51+C57+C63+C77+C83+C89+C95+C101+C107+C113+C119+C125+C131+C137+C143</f>
        <v>0</v>
      </c>
      <c r="D161" s="17">
        <f>D45+D51+D57+D63+D77+D83+D89+D95+D101+D107+D113+D119+D125+D131+D137+D143</f>
        <v>0</v>
      </c>
      <c r="E161" s="17">
        <f>E45+E51+E57+E63+E77+E83+E89+E95+E101+E107+E113+E119+E125+E131+E137+E143</f>
        <v>208</v>
      </c>
      <c r="F161" s="17">
        <f>F45+F51+F57+F63+F77+F83+F89+F95+F101+F107+F113+F119+F125+F131+F137+F143</f>
        <v>212</v>
      </c>
      <c r="G161" s="17">
        <f>G45+G51+G57+G63+G77+G83+G89+G95+G101+G107+G113+G119+G125+G131+G137+G143</f>
        <v>212</v>
      </c>
      <c r="H161" s="84">
        <f>H45+H51+H57+H63+H77+H83+H89+H95+H101+H107+H113+H119+H125+H131+H137+H143</f>
        <v>0</v>
      </c>
      <c r="I161" s="84">
        <f>I45+I51+I57+I63+I77+I83+I89+I95+I101+I107+I113+I119+I125+I131+I137+I143</f>
        <v>0</v>
      </c>
      <c r="J161" s="84">
        <f>J45+J51+J57+J63+J77+J83+J89+J95+J101+J107+J113+J119+J125+J131+J137+J143</f>
        <v>36687.69909999998</v>
      </c>
      <c r="K161" s="84">
        <f>K45+K51+K57+K63+K77+K83+K89+K95+K101+K107+K113+K119+K125+K131+K137+K143</f>
        <v>37818.7</v>
      </c>
      <c r="L161" s="84">
        <f>L45+L51+L57+L63+L77+L83+L89+L95+L101+L107+L113+L119+L125+L131+L137+L143</f>
        <v>38126.19999999999</v>
      </c>
    </row>
    <row r="162" spans="2:12" ht="15.75">
      <c r="B162" s="9" t="s">
        <v>223</v>
      </c>
      <c r="C162" s="17">
        <f>C46+C52+C58+C64+C78+C84+C90+C96+C102+C108+C114+C120+C126+C132+C138+C144</f>
        <v>0</v>
      </c>
      <c r="D162" s="17">
        <f>D46+D52+D58+D64+D78+D84+D90+D96+D102+D108+D114+D120+D126+D132+D138+D144</f>
        <v>0</v>
      </c>
      <c r="E162" s="17">
        <f>E46+E52+E58+E64+E78+E84+E90+E96+E102+E108+E114+E120+E126+E132+E138+E144</f>
        <v>215</v>
      </c>
      <c r="F162" s="17">
        <f>F46+F52+F58+F64+F78+F84+F90+F96+F102+F108+F114+F120+F126+F132+F138+F144</f>
        <v>215</v>
      </c>
      <c r="G162" s="17">
        <f>G46+G52+G58+G64+G78+G84+G90+G96+G102+G108+G114+G120+G126+G132+G138+G144</f>
        <v>215</v>
      </c>
      <c r="H162" s="84">
        <f>H46+H52+H58+H64+H78+H84+H90+H96+H102+H108+H114+H120+H126+H132+H138+H144</f>
        <v>0</v>
      </c>
      <c r="I162" s="84">
        <f>I46+I52+I58+I64+I78+I84+I90+I96+I102+I108+I114+I120+I126+I132+I138+I144</f>
        <v>0</v>
      </c>
      <c r="J162" s="84">
        <f>J46+J52+J58+J64+J78+J84+J90+J96+J102+J108+J114+J120+J126+J132+J138+J144</f>
        <v>21247.6</v>
      </c>
      <c r="K162" s="84">
        <f>K46+K52+K58+K64+K78+K84+K90+K96+K102+K108+K114+K120+K126+K132+K138+K144</f>
        <v>21430.700000000008</v>
      </c>
      <c r="L162" s="84">
        <f>L46+L52+L58+L64+L78+L84+L90+L96+L102+L108+L114+L120+L126+L132+L138+L144</f>
        <v>21614.700000000004</v>
      </c>
    </row>
    <row r="163" spans="2:12" ht="15.75">
      <c r="B163" s="9" t="s">
        <v>224</v>
      </c>
      <c r="C163" s="17">
        <f>C68+C72</f>
        <v>0</v>
      </c>
      <c r="D163" s="17">
        <f>D68+D72</f>
        <v>0</v>
      </c>
      <c r="E163" s="17">
        <f>E68+E72</f>
        <v>17349</v>
      </c>
      <c r="F163" s="17">
        <f>F68+F72</f>
        <v>17455</v>
      </c>
      <c r="G163" s="17">
        <f>G68+G72</f>
        <v>17560</v>
      </c>
      <c r="H163" s="84">
        <f>H68+H72</f>
        <v>0</v>
      </c>
      <c r="I163" s="84">
        <f>I68+I72</f>
        <v>0</v>
      </c>
      <c r="J163" s="84">
        <f>J68+J72</f>
        <v>23230.508790000004</v>
      </c>
      <c r="K163" s="84">
        <f>K68+K72</f>
        <v>25719.9</v>
      </c>
      <c r="L163" s="84">
        <f>L68+L72</f>
        <v>25859</v>
      </c>
    </row>
    <row r="164" spans="2:12" ht="15.75">
      <c r="B164" s="9" t="s">
        <v>150</v>
      </c>
      <c r="C164" s="85">
        <f>C32+C36+C40</f>
        <v>0</v>
      </c>
      <c r="D164" s="85">
        <f>D32+D36+D40</f>
        <v>0</v>
      </c>
      <c r="E164" s="85">
        <f>E32+E36+E40</f>
        <v>68666</v>
      </c>
      <c r="F164" s="85">
        <f aca="true" t="shared" si="44" ref="F164:L164">F32+F36+F40</f>
        <v>69730</v>
      </c>
      <c r="G164" s="85">
        <f t="shared" si="44"/>
        <v>70545</v>
      </c>
      <c r="H164" s="85">
        <f t="shared" si="44"/>
        <v>0</v>
      </c>
      <c r="I164" s="85">
        <f t="shared" si="44"/>
        <v>0</v>
      </c>
      <c r="J164" s="84">
        <f t="shared" si="44"/>
        <v>12498.3</v>
      </c>
      <c r="K164" s="84">
        <f t="shared" si="44"/>
        <v>12557.900000000001</v>
      </c>
      <c r="L164" s="84">
        <f t="shared" si="44"/>
        <v>12617.7</v>
      </c>
    </row>
    <row r="165" spans="2:12" ht="15.75">
      <c r="B165" s="9" t="s">
        <v>148</v>
      </c>
      <c r="C165" s="17">
        <f>C16+C20+C24+C28</f>
        <v>0</v>
      </c>
      <c r="D165" s="17">
        <f>D16+D20+D24+D28</f>
        <v>0</v>
      </c>
      <c r="E165" s="17">
        <f>E16+E20+E24+E28</f>
        <v>679846</v>
      </c>
      <c r="F165" s="17">
        <f>F16+F20+F24+F28</f>
        <v>680069</v>
      </c>
      <c r="G165" s="17">
        <f>G16+G20+G24+G28</f>
        <v>680192</v>
      </c>
      <c r="H165" s="84">
        <f>H16+H20+H24+H28</f>
        <v>0</v>
      </c>
      <c r="I165" s="84">
        <f>I16+I20+I24+I28</f>
        <v>0</v>
      </c>
      <c r="J165" s="84">
        <f>J16+J20+J24+J28</f>
        <v>32917</v>
      </c>
      <c r="K165" s="84">
        <f>K16+K20+K24+K28</f>
        <v>33038.2</v>
      </c>
      <c r="L165" s="84">
        <f>L16+L20+L24+L28</f>
        <v>33160.1</v>
      </c>
    </row>
  </sheetData>
  <sheetProtection/>
  <mergeCells count="63">
    <mergeCell ref="K1:L1"/>
    <mergeCell ref="K2:L2"/>
    <mergeCell ref="K3:L3"/>
    <mergeCell ref="B30:L30"/>
    <mergeCell ref="B33:L33"/>
    <mergeCell ref="F5:L7"/>
    <mergeCell ref="B34:L34"/>
    <mergeCell ref="B37:L37"/>
    <mergeCell ref="B38:L38"/>
    <mergeCell ref="B21:L21"/>
    <mergeCell ref="B25:L25"/>
    <mergeCell ref="B22:L22"/>
    <mergeCell ref="B26:L26"/>
    <mergeCell ref="B29:L29"/>
    <mergeCell ref="B69:L69"/>
    <mergeCell ref="B54:L54"/>
    <mergeCell ref="B59:L59"/>
    <mergeCell ref="B60:L60"/>
    <mergeCell ref="B66:L66"/>
    <mergeCell ref="B65:L65"/>
    <mergeCell ref="A11:A12"/>
    <mergeCell ref="B13:L13"/>
    <mergeCell ref="B14:L14"/>
    <mergeCell ref="B18:L18"/>
    <mergeCell ref="B9:J9"/>
    <mergeCell ref="B11:B12"/>
    <mergeCell ref="C11:G11"/>
    <mergeCell ref="H11:L11"/>
    <mergeCell ref="B41:L41"/>
    <mergeCell ref="B42:L42"/>
    <mergeCell ref="B47:L47"/>
    <mergeCell ref="B48:L48"/>
    <mergeCell ref="B53:L53"/>
    <mergeCell ref="B70:L70"/>
    <mergeCell ref="B73:L73"/>
    <mergeCell ref="B74:L74"/>
    <mergeCell ref="B79:L79"/>
    <mergeCell ref="B80:L80"/>
    <mergeCell ref="B103:L103"/>
    <mergeCell ref="B104:L104"/>
    <mergeCell ref="B109:L109"/>
    <mergeCell ref="B110:L110"/>
    <mergeCell ref="B85:L85"/>
    <mergeCell ref="B86:L86"/>
    <mergeCell ref="B91:L91"/>
    <mergeCell ref="B92:L92"/>
    <mergeCell ref="B97:L97"/>
    <mergeCell ref="B145:L145"/>
    <mergeCell ref="B146:L146"/>
    <mergeCell ref="B151:L151"/>
    <mergeCell ref="B152:L152"/>
    <mergeCell ref="B17:L17"/>
    <mergeCell ref="B128:L128"/>
    <mergeCell ref="B133:L133"/>
    <mergeCell ref="B134:L134"/>
    <mergeCell ref="B139:L139"/>
    <mergeCell ref="B140:L140"/>
    <mergeCell ref="B115:L115"/>
    <mergeCell ref="B116:L116"/>
    <mergeCell ref="B121:L121"/>
    <mergeCell ref="B122:L122"/>
    <mergeCell ref="B127:L127"/>
    <mergeCell ref="B98:L98"/>
  </mergeCells>
  <printOptions/>
  <pageMargins left="0.7086614173228347" right="0.7086614173228347" top="0.5118110236220472" bottom="0.31496062992125984" header="0.31496062992125984" footer="0.31496062992125984"/>
  <pageSetup fitToHeight="10" fitToWidth="1" horizontalDpi="180" verticalDpi="180" orientation="landscape" paperSize="9" scale="66" r:id="rId1"/>
  <rowBreaks count="1" manualBreakCount="1"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2016-11-03T04:44:12Z</dcterms:modified>
  <cp:category/>
  <cp:version/>
  <cp:contentType/>
  <cp:contentStatus/>
</cp:coreProperties>
</file>