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4" yWindow="408" windowWidth="9600" windowHeight="11976" activeTab="0"/>
  </bookViews>
  <sheets>
    <sheet name="Приложение 9" sheetId="1" r:id="rId1"/>
    <sheet name="Приложение 3.2" sheetId="2" state="hidden" r:id="rId2"/>
    <sheet name="Лист2" sheetId="3" r:id="rId3"/>
    <sheet name="Лист1" sheetId="4" r:id="rId4"/>
  </sheets>
  <definedNames>
    <definedName name="_xlnm.Print_Titles" localSheetId="1">'Приложение 3.2'!$6:$8</definedName>
    <definedName name="_xlnm.Print_Titles" localSheetId="0">'Приложение 9'!$4:$6</definedName>
  </definedNames>
  <calcPr fullCalcOnLoad="1"/>
</workbook>
</file>

<file path=xl/comments1.xml><?xml version="1.0" encoding="utf-8"?>
<comments xmlns="http://schemas.openxmlformats.org/spreadsheetml/2006/main">
  <authors>
    <author>Зырянова Татьяна Алексеевна</author>
  </authors>
  <commentList>
    <comment ref="H286" authorId="0">
      <text>
        <r>
          <rPr>
            <b/>
            <sz val="9"/>
            <rFont val="Tahoma"/>
            <family val="2"/>
          </rPr>
          <t>Зырянова Татьяна Алексеевна:</t>
        </r>
        <r>
          <rPr>
            <sz val="9"/>
            <rFont val="Tahoma"/>
            <family val="2"/>
          </rPr>
          <t xml:space="preserve">
в ГЦП =36,0 до 2015 года
</t>
        </r>
      </text>
    </comment>
  </commentList>
</comments>
</file>

<file path=xl/sharedStrings.xml><?xml version="1.0" encoding="utf-8"?>
<sst xmlns="http://schemas.openxmlformats.org/spreadsheetml/2006/main" count="1126" uniqueCount="403">
  <si>
    <t>( в ценах соответствующих лет)</t>
  </si>
  <si>
    <t>№</t>
  </si>
  <si>
    <t>Наименование мероприятия</t>
  </si>
  <si>
    <t xml:space="preserve">Объем финансирования  - всего, тыс.руб. </t>
  </si>
  <si>
    <t>в  том числе:</t>
  </si>
  <si>
    <t>федеральный   бюджет</t>
  </si>
  <si>
    <t xml:space="preserve">краевой бюджет  </t>
  </si>
  <si>
    <t>местный  бюджет</t>
  </si>
  <si>
    <t>внебюджетные источники</t>
  </si>
  <si>
    <t>План</t>
  </si>
  <si>
    <t>Факт</t>
  </si>
  <si>
    <t>Отклонение</t>
  </si>
  <si>
    <t>1.</t>
  </si>
  <si>
    <t>Цель 1. Обеспечение эффективного использования и увеличения экономического потенциала</t>
  </si>
  <si>
    <t>2007 год</t>
  </si>
  <si>
    <t>____________________</t>
  </si>
  <si>
    <t>________________</t>
  </si>
  <si>
    <t>"____"   _________   2008г.</t>
  </si>
  <si>
    <t xml:space="preserve">        (должность)</t>
  </si>
  <si>
    <t xml:space="preserve">              (ФИО)</t>
  </si>
  <si>
    <t xml:space="preserve">Комплекс мероприятий в рамках «Дней защиты от экологической опасности»: организация субботников с участием работников городских организаций, проведение экологических акций «Чистый воздух», «Зелёный телефон».
</t>
  </si>
  <si>
    <t>Проведение мероприятий по ресурсосбережению в организациях и жилищном фонде города</t>
  </si>
  <si>
    <t>стиль!!</t>
  </si>
  <si>
    <t>Имущественная поддержка  субъектов малого и среднего предпринимательства</t>
  </si>
  <si>
    <t>Оказание финансовой поддержки субъектам малого и среднего предпринимательства, осуществляющих продвижение продукции собственного производства на российский рынок</t>
  </si>
  <si>
    <t>Оказание финансовой поддержки субъектам малого и среднего предпринимательства, направленной на развитие инвестиционной деятельности</t>
  </si>
  <si>
    <t>2010-2015</t>
  </si>
  <si>
    <t xml:space="preserve">Проведение зональных турниров по волейболу "Стремительный мяч" </t>
  </si>
  <si>
    <t>14.</t>
  </si>
  <si>
    <t xml:space="preserve">Проведение зональных турниров  по легкой атлетике "Шиповка юных" </t>
  </si>
  <si>
    <t>4.4</t>
  </si>
  <si>
    <t>2013 год</t>
  </si>
  <si>
    <t>2014 год</t>
  </si>
  <si>
    <t>2015 год</t>
  </si>
  <si>
    <t xml:space="preserve">№ </t>
  </si>
  <si>
    <t>2.4.1</t>
  </si>
  <si>
    <t>2.4.2</t>
  </si>
  <si>
    <t>2.4.3</t>
  </si>
  <si>
    <t>2.4.4</t>
  </si>
  <si>
    <t>2.4.5</t>
  </si>
  <si>
    <t>2.4.6</t>
  </si>
  <si>
    <t>2.4.7</t>
  </si>
  <si>
    <t>2.4.8</t>
  </si>
  <si>
    <t>2.4.9</t>
  </si>
  <si>
    <t>2.4.10</t>
  </si>
  <si>
    <t>2.4.11</t>
  </si>
  <si>
    <t>2.4.12</t>
  </si>
  <si>
    <t>2.4.13</t>
  </si>
  <si>
    <t>2.4.14</t>
  </si>
  <si>
    <t xml:space="preserve"> 3.1.1</t>
  </si>
  <si>
    <t>3.1.1.1</t>
  </si>
  <si>
    <t>3.1.1.2</t>
  </si>
  <si>
    <t xml:space="preserve"> 3.1.2</t>
  </si>
  <si>
    <t xml:space="preserve"> 3.1.3</t>
  </si>
  <si>
    <t xml:space="preserve"> 3.1.4</t>
  </si>
  <si>
    <t>с 2010 года</t>
  </si>
  <si>
    <t>с 2008 года</t>
  </si>
  <si>
    <t>Запланированные на 2007г финансовые средства КБ не поступили. За счет средств МБ выполнен проект. Устройство быстровозводимой крытой площадки на территории школы №167 начато в 2008г.</t>
  </si>
  <si>
    <t>2.4</t>
  </si>
  <si>
    <t>С. Совершенствование защиты населения и территории города от чрезвычайных ситуаций природного и техногенного характера</t>
  </si>
  <si>
    <t xml:space="preserve">D. Обеспечение экологической безопасности и охрана окружающей среды </t>
  </si>
  <si>
    <t>В. Охрана здоровья населения и формирование здорового образа жизни</t>
  </si>
  <si>
    <t>городской целевой программы "Дети" за 2007 год  (мероприятие № 2.4) - в сфере образования</t>
  </si>
  <si>
    <t>Примечание*</t>
  </si>
  <si>
    <t>11.</t>
  </si>
  <si>
    <t>Обеспечение  долевого  участия  муниципального образования в  конкурсе  проектов  физкультурно-спортивных, туристско-спортивных клубов</t>
  </si>
  <si>
    <t>5.</t>
  </si>
  <si>
    <t>2010-2011</t>
  </si>
  <si>
    <t>Приведение в соответствие с противопожарными требованиями кровли зданий организаций муниципальной формы собственности</t>
  </si>
  <si>
    <t>3.27</t>
  </si>
  <si>
    <t xml:space="preserve">Участвовало меньшее количество иногородних..  </t>
  </si>
  <si>
    <t xml:space="preserve">2007-2009 </t>
  </si>
  <si>
    <t>Обеспечение  участия муниципальных дошкольных образовательных учреждений в конкурсе на получение грантовой поддержки, предоставляемой 222 учреждениям края на конкурсной основе.</t>
  </si>
  <si>
    <t>Обеспечение  участия  воспитателей муниципальных дошкольных образовательных учреждений в  конкурсе на получение денежного поощрения лучших воспитателей муниципальных дошкольных образовательных учреждений  из средств, выделяемых из краевого бюджета для поощрения 1500 лучших воспитателей.</t>
  </si>
  <si>
    <t xml:space="preserve">Обеспечение участия общеобразовательных учреждений в краевом конкурсе проектов  физкультурно-спортивных, туристско-спортивных клубов муниципальных общеобразовательных учреждений по организации спортивно-массовой работы. </t>
  </si>
  <si>
    <t xml:space="preserve">Разработка положения и проведение городского этапа  конкурса проектов физкультурно-спортивных, туристско-спортивных клубов на базе общеобразовательных учреждений. </t>
  </si>
  <si>
    <t>2009-2011</t>
  </si>
  <si>
    <t>Организация сбора бытовых отходов от садоводств</t>
  </si>
  <si>
    <t>Оказание методической, консультационной, информационной поддержки по вопросам создания и деятельности товариществ собственников жилья.</t>
  </si>
  <si>
    <t>Оказание методической помощи членам правлений ТСЖ по вопросам организации деятельности по управлению многоквартирным домом. Организация взаимодействия органов местного самоуправления с ТСЖ на территории города Зеленогорска. Организация работ по формированию границ земельных участков, занятых многоквартирными домами, постановка их  на государственный кадастровый учет.</t>
  </si>
  <si>
    <t>Создание благоприятных условий для функционирования ТСЖ</t>
  </si>
  <si>
    <t xml:space="preserve">Предоставление субсидий товариществам собственников жилья  на частичное возмещение затрат, связанных с их созданием и деятельностью </t>
  </si>
  <si>
    <t xml:space="preserve">Предоставление  товариществам собственников жилья льгот по земельному налогу </t>
  </si>
  <si>
    <t xml:space="preserve">Предоставление  товариществам собственников жилья  льготы по арендной плате </t>
  </si>
  <si>
    <t>Предоставление  товариществам собственников жилья  льготы по арендной плате за пользование зданиями, сооружениями и нежилыми помещениями, находящимися в муниципальной собственности г. Зеленогорска, в порядке, установленном действующим законодательством.</t>
  </si>
  <si>
    <t>Предоставление  товариществам собственников жилья льгот по земельному налогу.</t>
  </si>
  <si>
    <t>Освещение деятельности Администрации ЗАТО г. Зеленогорска по развитию ТСЖ</t>
  </si>
  <si>
    <t xml:space="preserve">Популяризация положительного опыта деятельности ТСЖ на территории города Зеленогорска
</t>
  </si>
  <si>
    <t xml:space="preserve">Изготовление буклетов о реформировании ЖКХ
</t>
  </si>
  <si>
    <t>2012-2015</t>
  </si>
  <si>
    <t>Создание 3-х физкультурно-спортивных и 3-х туристско-спортивных клубов на базе общеобразовательных  учреждений.</t>
  </si>
  <si>
    <t>Проведение городского конкурса летних образовательных программ: туристско-спортивных, физкультурно-спортивных летних профильных лагерей.</t>
  </si>
  <si>
    <t xml:space="preserve">Организация деятельности летних профильных лагерей по итогам городского конкурса летних образовательных программ.  </t>
  </si>
  <si>
    <t>Приобретение комплекта туристского снаряжения и оборудования для Центра экологии, краеведения и туризма.</t>
  </si>
  <si>
    <t>2007-2008</t>
  </si>
  <si>
    <t>Строительство крытой спортивной площадки.</t>
  </si>
  <si>
    <t>Подготовка отчётов и презентация итогов работы каждого профильного лагеря.</t>
  </si>
  <si>
    <t>Повышение правового сознания и предупреждение опасного поведения участников дорожного движения</t>
  </si>
  <si>
    <t>1.20.1</t>
  </si>
  <si>
    <t>1.20.2</t>
  </si>
  <si>
    <t>1.20.2.1</t>
  </si>
  <si>
    <t>1.20.2.2</t>
  </si>
  <si>
    <t>1.20.3</t>
  </si>
  <si>
    <t>Анкетирование родителей, классных руководителей обучающихся 7-11-х классов общеобразовательных учреждений города для определения уровня информированности в вопросах аддитивного поведения у детей.</t>
  </si>
  <si>
    <t xml:space="preserve">Проведение зональных турниров  по легкой атлетике «Шиповка юных» </t>
  </si>
  <si>
    <t xml:space="preserve">Проведение зональных турниров по волейболу «Стремительный мяч». </t>
  </si>
  <si>
    <t xml:space="preserve">Проведение зональных турниров  по легкой атлетике «Шиповка юных». </t>
  </si>
  <si>
    <t>Совершенствование контроля и надзора за соблюдением участниками дорожного движения установленных нормативов и правил</t>
  </si>
  <si>
    <t>Организационно-планировочные и инженерные меры, направленные на совершенствование организации движения транспорта и пешеходов</t>
  </si>
  <si>
    <t>Профилактика распространения наркомании, алкоголизма и пьянства</t>
  </si>
  <si>
    <t xml:space="preserve">Проведение массовых мероприятий, направленных против распространения наркомании </t>
  </si>
  <si>
    <t>Участие в конкурсах детского художественного творчества по пропаганде здорового образа жизни и толерантности</t>
  </si>
  <si>
    <t>Участие в городских, региональных, всероссийских и международных конкурсах детского художественного творчества.</t>
  </si>
  <si>
    <t>Распространение периодических изданий антинаркотической направленности</t>
  </si>
  <si>
    <t>Взаимодействие с населением при проведении работы по выявлению фактов распространения и употребления наркотиков</t>
  </si>
  <si>
    <t>Организация работы почтовой и телефонной связи в режиме «телефона доверия» для обращения граждан, желающих оставить информацию о местах сбыта и употребления наркотиков.</t>
  </si>
  <si>
    <t>Пресечение незаконного оборота и снижение масштабов распространения наркотических средств и психотропных веществ</t>
  </si>
  <si>
    <t>Участие в операции «Мак»</t>
  </si>
  <si>
    <t xml:space="preserve">Приобретение тестов для экспресс-анализа на содержание токсических веществ в организме человека </t>
  </si>
  <si>
    <t xml:space="preserve">Приобретение алкометрических приборов для определения концентрации алкоголя в выдыхаемом воздухе </t>
  </si>
  <si>
    <t>Реализация проекта  «Молодежь против вредных привычек»</t>
  </si>
  <si>
    <t>Объемы и источники финансирования (2007 год)</t>
  </si>
  <si>
    <t>Создание 3-х физкультурно-спортивных и 3-х туристско-спортивных клубов на базе общеобразовательных  учреждений</t>
  </si>
  <si>
    <t>7.</t>
  </si>
  <si>
    <t>Приобретение комплекта туристского снаряжения и оборудования для Центра экологии, краеведения и туризма</t>
  </si>
  <si>
    <t>8.</t>
  </si>
  <si>
    <t>Приобретение 5 картов класса «Союз» для Спортивно-технического центра "Витязь"</t>
  </si>
  <si>
    <t>9.</t>
  </si>
  <si>
    <t>Устройство  одной быстровозводимой крытой спортивной площадки на территории школы  №167</t>
  </si>
  <si>
    <t>10.</t>
  </si>
  <si>
    <t>2.</t>
  </si>
  <si>
    <t xml:space="preserve">Цель 2. Рост образовательного, культурного и духовного потенциала </t>
  </si>
  <si>
    <t>Организованы летние профильные лагеря для 1298 учащихся.</t>
  </si>
  <si>
    <t>Таблица №2.1 (в соответствии с Приложением № 3.2 к комплексной программе социально-экономического развития ЗАТО г.Зеленогорска на период до 2017 года)</t>
  </si>
  <si>
    <t>ИТОГО по городской целевой программе "Дети" на 2007-2009 годы</t>
  </si>
  <si>
    <t>4.12</t>
  </si>
  <si>
    <t>1.20</t>
  </si>
  <si>
    <t>в части объемов финансирования за счет средств местного, краевого и федерального бюджетов</t>
  </si>
  <si>
    <t>2009-2012</t>
  </si>
  <si>
    <t>Приобретение алкометрических приборов (алкорегистраторов) в количестве 2 шт.</t>
  </si>
  <si>
    <t>Приобретение приборов для определения концентрации алкоголя в выдыхаемом воздухе.</t>
  </si>
  <si>
    <t xml:space="preserve">Проведение мероприятий по пропаганде здорового образа жизни:
- проведение тематических молодёжных дискотек,
- распространение среди молодёжи рекламной продукции о пропаганде здорового образа жизни.
</t>
  </si>
  <si>
    <t>3</t>
  </si>
  <si>
    <t>с 2009 года</t>
  </si>
  <si>
    <t xml:space="preserve"> 3.7.1</t>
  </si>
  <si>
    <t xml:space="preserve"> 3.7.1.1</t>
  </si>
  <si>
    <t xml:space="preserve"> 3.7.1.2</t>
  </si>
  <si>
    <t xml:space="preserve"> 3.7.1.3</t>
  </si>
  <si>
    <t>3.7.1.4</t>
  </si>
  <si>
    <t xml:space="preserve"> 3.7.1.5</t>
  </si>
  <si>
    <t xml:space="preserve"> 3.7.1.6</t>
  </si>
  <si>
    <t xml:space="preserve"> 3.7.1.7</t>
  </si>
  <si>
    <t xml:space="preserve"> 3.7.1.8</t>
  </si>
  <si>
    <t xml:space="preserve"> 3.7.2.1</t>
  </si>
  <si>
    <t xml:space="preserve"> 3.7.2</t>
  </si>
  <si>
    <t xml:space="preserve"> 3.7.2.2</t>
  </si>
  <si>
    <t xml:space="preserve"> 3.7.2.3</t>
  </si>
  <si>
    <t xml:space="preserve"> 3.7.2.4</t>
  </si>
  <si>
    <t>с 2011 года</t>
  </si>
  <si>
    <t xml:space="preserve"> 4.4.1</t>
  </si>
  <si>
    <t xml:space="preserve"> 4.4.2.</t>
  </si>
  <si>
    <t xml:space="preserve"> 4.4.2.1</t>
  </si>
  <si>
    <t xml:space="preserve"> 4.4.2.2</t>
  </si>
  <si>
    <t xml:space="preserve"> 4.4.2.3</t>
  </si>
  <si>
    <t xml:space="preserve"> 4.4.3</t>
  </si>
  <si>
    <t xml:space="preserve"> 4.4.3.1</t>
  </si>
  <si>
    <t xml:space="preserve"> 4.4.3.2</t>
  </si>
  <si>
    <t xml:space="preserve"> 4.4.3.3</t>
  </si>
  <si>
    <t xml:space="preserve">Организация раздельного сбора бытовых отходов </t>
  </si>
  <si>
    <t>Устройство площадок и установка контейнеров в жилой застройке для раздельного сбора и последующего вывоза отходов. Организация бесплатного приёма отработанных ртутьсодержащих ламп от населения. Переработка  ртутьсодержащих ламп.</t>
  </si>
  <si>
    <t>Организация сбора и вывоза  бытовых отходов от садоводств на полигон твёрдых бытовых отходов.</t>
  </si>
  <si>
    <t>Повышение привлекательности товариществ собственников жилья, как одной из форм управления многоквартирным домом</t>
  </si>
  <si>
    <t>Разработка, изготовление и распространение буклетов о реформировании ЖКХ.</t>
  </si>
  <si>
    <t>42 воспитателя приняли
 участие в грантовом конкурсе на получение денежного поощрения, 22 из них стали победителями.</t>
  </si>
  <si>
    <t>Не проводилось в виду несоответствия требованиям конкурса нормативно-правового обеспечения  учреждений.</t>
  </si>
  <si>
    <t>Городской фестиваль летних профильных лагерей не проводился: не поступили заявки от образовательных учреждений.</t>
  </si>
  <si>
    <t>Участие муниципальных дошкольных образовательных учреждений в конкурсе на получение грантовой поддержки</t>
  </si>
  <si>
    <t xml:space="preserve">Участие в грантовом  конкурсе на получение денежного поощрения лучших воспитателей муниципальных дошкольных образовательных учреждений </t>
  </si>
  <si>
    <t>3.</t>
  </si>
  <si>
    <t>Созданы физкультурно-спортивные клубы в МОУ «СОШ №170», МОУ «СОШ №165», МОУ «СОШ №161». Созданы туристко-спортивные клубы в МОУ «СОШ №163», МОУ «СОШ №176», МОУ «СОШ №172».</t>
  </si>
  <si>
    <t>Конкурсный отбор осуществлен из 32 образовательных программ, победители получили дополнительное финансирование для детей из малоимущих семей.</t>
  </si>
  <si>
    <t>Три образовательных 
учреждения приняли участие в конкурсе проектов физкультурно-спортивных, туристко-спортивных клубов, победителем стала проектная команда МОУ «СОШ №172».</t>
  </si>
  <si>
    <t>Плановое количество участников- 288, фактическое-243.</t>
  </si>
  <si>
    <t>4</t>
  </si>
  <si>
    <t>Цель 4. Улучшение качества городской среды</t>
  </si>
  <si>
    <t>3.7</t>
  </si>
  <si>
    <t>С. Развитие инженерной инфраструктуры</t>
  </si>
  <si>
    <t>Санация участков водопровода Dy 150 мм в пос. Орловка от ВК-19 до ВК-19А протяжённостью 1030 м и 220 м.</t>
  </si>
  <si>
    <t xml:space="preserve">Выполнение условий для  участия  в  краевом конкурсе, софинансирование муниципального образования – не менее 10%.    </t>
  </si>
  <si>
    <t>Подготовка и проведение профилактических мероприятий в рамках  Всероссийской акции, направленной на выявление и уничтожение наркосодержащего растения – конопля, а также предотвращение преступлений по сбыту наркотических веществ – организация рейдов по выявлению мест произрастания наркотикосодержащих растений.</t>
  </si>
  <si>
    <t>Предоставление субсидий товариществам собственников жилья:
- на возмещение расходов по оплате за участие в обучающих семинарах по вопросам управления многоквартирными домами;
- на частичное возмещение затрат по проведению технической инвентаризации и восстановлению технической документации (при её отсутствии) многоквартирного дома;
- на возмещение затрат,  связанных с государственной регистрацией ТСЖ.</t>
  </si>
  <si>
    <t xml:space="preserve">Организация взаимодействия со средствами массовой информации по вопросам освещения положительного опыта создания и деятельности ТСЖ на территории города Зеленогорска. Создание постоянной рубрики в газете «Панорама» о выполнении городской целевой программы «Поддержка развития и деятельности товариществ собственников жилья на территории г. Зеленогорска». Создание на сайте Администрации ЗАТО г. Зеленогорска страницы «Управление многоквартирными домами» и размещение на ней информации по наиболее часто встречающимся проблемам в создании и деятельности ТСЖ.
</t>
  </si>
  <si>
    <t xml:space="preserve">Передача муниципального имущества, находящегося в муниципальной казне г.Зеленогорска, во владение и (или) в пользование на возмездной основе, безвозмездной основе или на льготных условиях субъектам малого и среднего предпринимательства и организациям, образующим инфраструктуру поддержки деятельности субъектов малого и среднего предпринимательства.
</t>
  </si>
  <si>
    <t>Проведение городского конкурса летних образовательных программ, туристско-спортивных, физкультурно-спортивных летних профильных лагерей</t>
  </si>
  <si>
    <t>A. Развитие образования</t>
  </si>
  <si>
    <t>Проведение городского этапа  конкурса проектов физкультурно-спортивных, туристско-спортивных клубов на базе общеобразовательных учреждений</t>
  </si>
  <si>
    <t>6.</t>
  </si>
  <si>
    <t>Цель 3. Обеспечение комплексной безопасности жизни и здоровья горожан</t>
  </si>
  <si>
    <t>А. Обеспечение общественной безопасности и правопорядка</t>
  </si>
  <si>
    <t>3.1</t>
  </si>
  <si>
    <t xml:space="preserve">"Согласовано":  </t>
  </si>
  <si>
    <t>Приложение № 9  
к комплексной программе 
социально-экономического развития 
ЗАТО Зеленогорск на период до 2020 года</t>
  </si>
  <si>
    <t xml:space="preserve">Участие в конкурсе проектов  физкультурно-спортивных, туристско-спортивных клубов муниципальных общеобразовательных учреждений по организации спортивно-массовой работы </t>
  </si>
  <si>
    <t>4.</t>
  </si>
  <si>
    <t xml:space="preserve">Организация в средствах массовой информации пропаганды здорового образа жизни несовершеннолетних и молодежи </t>
  </si>
  <si>
    <t xml:space="preserve">Проведение анкетирования взрослого населения </t>
  </si>
  <si>
    <t xml:space="preserve">Проведение городской антинаркотической профилактической акции «Родительский урок» </t>
  </si>
  <si>
    <t xml:space="preserve">Организация постоянных рубрик в газете «Панорама», тематических страниц о здоровом образе жизни несовершеннолетних и молодежи. </t>
  </si>
  <si>
    <t xml:space="preserve">Проведение городской антинаркотической профилактической акции «Родительский урок» 
</t>
  </si>
  <si>
    <t xml:space="preserve">2008 год 
</t>
  </si>
  <si>
    <t xml:space="preserve">          (подпись)</t>
  </si>
  <si>
    <t>В. Формирование рынка доступного жилья и обеспечение безопасных и комфортных условий проживания в нём</t>
  </si>
  <si>
    <t>Отработка содержания деятельности физкультурно-спортивных, туристко-спортивных клубов, распределение грантов.</t>
  </si>
  <si>
    <t>Обеспечение пожарной безопасности на объектах муниципальной собственности</t>
  </si>
  <si>
    <t>3.27.1</t>
  </si>
  <si>
    <t>3.27.2</t>
  </si>
  <si>
    <t>3.27.3</t>
  </si>
  <si>
    <t>3.27.4</t>
  </si>
  <si>
    <t>3.27.5</t>
  </si>
  <si>
    <t>3.27.6</t>
  </si>
  <si>
    <t>3.27.7</t>
  </si>
  <si>
    <t>3.27.8</t>
  </si>
  <si>
    <t>3.27.9</t>
  </si>
  <si>
    <t>3.27.10</t>
  </si>
  <si>
    <t>3.30.1</t>
  </si>
  <si>
    <t>3.30.2</t>
  </si>
  <si>
    <t>3.30.3</t>
  </si>
  <si>
    <t>3.30.5</t>
  </si>
  <si>
    <t>3.30.6</t>
  </si>
  <si>
    <t>3.30.7</t>
  </si>
  <si>
    <t>3.30.8</t>
  </si>
  <si>
    <t>3.30.9</t>
  </si>
  <si>
    <t>3.30.10</t>
  </si>
  <si>
    <t>4.12.1.1</t>
  </si>
  <si>
    <t>4.12.1.2</t>
  </si>
  <si>
    <t>4.12.2.</t>
  </si>
  <si>
    <t>4.12.1</t>
  </si>
  <si>
    <t>Приобретение 5 картов класса «Союз» для Спортивно-технического центра «Витязь»</t>
  </si>
  <si>
    <t>Приобретение 5 картов класса «Союз» для Спортивно-технического центра «Витязь».</t>
  </si>
  <si>
    <t xml:space="preserve">Проведение зональных турниров по волейболу «Стремительный мяч» </t>
  </si>
  <si>
    <t>Ремонт пожарно-охранной сигнализации муниципальных общежитий</t>
  </si>
  <si>
    <t>Реконструкция систем дымоудаления в многоквартирных жилых домах</t>
  </si>
  <si>
    <t>Строительство пожарных пирсов для забора воды</t>
  </si>
  <si>
    <t>Строительство водопроводов</t>
  </si>
  <si>
    <t>Санация водопровода</t>
  </si>
  <si>
    <t xml:space="preserve">Реализация первичных мер пожарной безопасности </t>
  </si>
  <si>
    <t xml:space="preserve">Приобретение оборудования и снаряжения для организации пожаротушения </t>
  </si>
  <si>
    <t>2009-2010</t>
  </si>
  <si>
    <t xml:space="preserve">Восстановление работоспособности систем дымоудаления, подпора воздуха и противопожарного водопровода в жилых домах повышенной этажности:
- ул. Бортникова, 16;
- ул. Набережная, 40;
- ул. Парковая, 14.
</t>
  </si>
  <si>
    <t>Строительство двух пожарных пирсов для забора воды.</t>
  </si>
  <si>
    <t>F. Малый и средний бизнес</t>
  </si>
  <si>
    <t xml:space="preserve">Проведение энергетических обследований объектов систем коммунальной инфраструктуры, объектов бюджетной сферы  </t>
  </si>
  <si>
    <t>ФБ</t>
  </si>
  <si>
    <t>КБ</t>
  </si>
  <si>
    <t>МБ</t>
  </si>
  <si>
    <t>ВнБ</t>
  </si>
  <si>
    <t xml:space="preserve">2008 год 
ценах
</t>
  </si>
  <si>
    <t xml:space="preserve">2009 год 
</t>
  </si>
  <si>
    <t xml:space="preserve">2010 год 
</t>
  </si>
  <si>
    <t xml:space="preserve">2011 год 
</t>
  </si>
  <si>
    <t xml:space="preserve">2012 год 
</t>
  </si>
  <si>
    <t>Информационная поддержка субъектов малого и среднего предпринимательства</t>
  </si>
  <si>
    <t>3.30</t>
  </si>
  <si>
    <t>Проведение городского конкурса летних образовательных программ: туристско-спортивных, физкультурно-спортивных летних профильных лагерей</t>
  </si>
  <si>
    <t xml:space="preserve">Организация деятельности летних  профильных лагерей по итогам городского конкурса  летних образовательных программ  </t>
  </si>
  <si>
    <t>12.</t>
  </si>
  <si>
    <t>Проведение  городского  фестиваля  летних  профильных  лагерей</t>
  </si>
  <si>
    <t>13.</t>
  </si>
  <si>
    <t>Оказание финансовой поддержки субъектам малого и среднего предпринимательства</t>
  </si>
  <si>
    <t>Содержание мероприятия</t>
  </si>
  <si>
    <t xml:space="preserve">Срок реализации </t>
  </si>
  <si>
    <t>Создание комиссии по выработке предложений по созданию системы комплексного управления отходами</t>
  </si>
  <si>
    <t>Мониторинг состояния окружающей среды на действующем полигоне твёрдых бытовых отходов</t>
  </si>
  <si>
    <t xml:space="preserve">Ликвидация несанкционированных свалок  </t>
  </si>
  <si>
    <t>Проведение ежегодного общегородского мероприятия «Дни защиты от экологической опасности»</t>
  </si>
  <si>
    <t>Установка  специальных информационных знаков в зонах ограниченного природопользования</t>
  </si>
  <si>
    <t>Повышение уровня энергосбережения в жилищном фонде</t>
  </si>
  <si>
    <t>Исследование свойств и качества золошлаковой смеси</t>
  </si>
  <si>
    <t>Организация рабочей группы по выработке и реализации управленческих решений с целью создания системы комплексного управления отходами.</t>
  </si>
  <si>
    <t>Выполнение количественно-химических анализов проб воздуха, воды и почвы на полигоне твёрдых бытовых отходов.</t>
  </si>
  <si>
    <t>Изготовление и установка специальных информационных знаков в водоохранных зонах и местах несанкционированного размещения отходов.</t>
  </si>
  <si>
    <t>Выполнение анализов золошлаковой смеси для организации вторичного использования.</t>
  </si>
  <si>
    <t xml:space="preserve"> 3.1.5</t>
  </si>
  <si>
    <t xml:space="preserve"> 3.1.6</t>
  </si>
  <si>
    <t>Внедрение навигационной спутниковой системы</t>
  </si>
  <si>
    <t xml:space="preserve">Обеспечение со 2-го полугодия 2009г. регулярных поступлений в библиотеку МУ «Городской методический центр» журнала «Наркомат» и приложения к молодежному журналу «Антидоза». </t>
  </si>
  <si>
    <t>4.12.1.3</t>
  </si>
  <si>
    <t>Повышение уровня энергосбережения в зданиях муниципальных организаций</t>
  </si>
  <si>
    <t>Повышение уровня энергосбережения в производственных зданиях организаций города</t>
  </si>
  <si>
    <t>Установка приборов учета тепловой энергии в производственных зданиях организаций города.  Автоматизация систем отопления производственных зданий. Замена приборов освещения на энергосберегающие приборы. Замена оконных и дверных блоков.</t>
  </si>
  <si>
    <t>Модернизация тепловых сетей с применением предизолированных труб. Замена и  модернизация оборудования на электрических сетях и в системе водоснабжения.</t>
  </si>
  <si>
    <t>4.12.1.4</t>
  </si>
  <si>
    <t xml:space="preserve">Установка энергосберегающих ламп.  Замена оконных и дверных блоков. Восстановление тепловой изоляции внутренних систем отопления и горячего водоснабжения зданий.  Утепление фасадов зданий. Составление паспортов энергетического обследования зданий. Установка приборов учёта тепловой энергии. </t>
  </si>
  <si>
    <t xml:space="preserve">Разработка и реализация мероприятий «Пешеход», «Скорость», «Автобус», «Внимание дети» и другие. Проверка эксплуатации состояния автомобильных дорог, железнодорожных переездов, автобусных маршрутов. Проведение комиссионных осмотров железнодорожных переездов. Организация контроля по своевременному устранению предписанных замечаний. </t>
  </si>
  <si>
    <t xml:space="preserve">Организация социальной рекламы по охране окружающей среды </t>
  </si>
  <si>
    <t>Изготовление и размещение социальной рекламы на улицах, в транспорте, на телевидении. Организация и проведение творческого конкурса «Чистый город начинается с тебя».</t>
  </si>
  <si>
    <t xml:space="preserve">Информационно-просветительская  и законотворческая работа в области энергосбережения и повышения энергетической эффективности. Проведение энергетического обследования в соответствии с установленными требованиями. Определение параметров функционирования энергопотребляющих систем, составление энергетического паспорта объекта. Выявление нерационального использования энергоресурсов, определение потенциала энергосбережения для выполнения энергосберегающих мероприятий. 
</t>
  </si>
  <si>
    <t xml:space="preserve">Внедрение энергосберегающих технологий на системах тепло-, электро-, водоснабжения </t>
  </si>
  <si>
    <t>1.20.4</t>
  </si>
  <si>
    <t>Формирование инфраструктуры поддержки субъектам малого и среднего предпринимательства в городе Зеленогорске и обеспечение её деятельности</t>
  </si>
  <si>
    <t>2012-2013</t>
  </si>
  <si>
    <t>3.27.4-1</t>
  </si>
  <si>
    <t>3.27.4-2</t>
  </si>
  <si>
    <t>Строительство сетей питьевого хозяйственного водопровода в посёлке Орловка</t>
  </si>
  <si>
    <t>Строительство закольцовки водопровода посёлка Орловка (ул. Сибирская (Урожайная))</t>
  </si>
  <si>
    <t xml:space="preserve">Приобретение средств индивидуальной защиты и средств самоспасения: общежития по ул. Гагарина 20, 22, ул. Мира 21, специальный дом для одиноких престарелых ул. Мира 21а. </t>
  </si>
  <si>
    <t xml:space="preserve">Строительство водопровода Dy 150 мм от пос. Октябрьский до пос. Орловка протяжённостью 1460 м. Строительство водопровода  Dy 150 мм от посёлка на 1000 дворов до пос. Овражный протяжённостью 1030 м.
</t>
  </si>
  <si>
    <t xml:space="preserve">Создание и (или) развитие, и (или) обеспечение деятельности организаций инфраструктуры поддержки предпринимательства, одним из учредителей (участников, акционеров) которых является ЗАТО г. Зеленогорск:
- создание не менее одной организации (2012),
- оказание поддержки субъектам малого и среднего предпринимательства -не менее 5 субъектов (2013),
- создание новых рабочих мест на малых и средних предприятиях - не менее 200 мест (2013).
</t>
  </si>
  <si>
    <t>2008-2011</t>
  </si>
  <si>
    <t>Приобретение для отделений филиала ФГБУЗ СКЦ ФМБА России КБ № 42  мультифакторных иммунохроматографических тестов для экспресс-анализа содержания наркотических средств, психотропных и других токсических веществ в организме человека.</t>
  </si>
  <si>
    <t>ГУО</t>
  </si>
  <si>
    <t>Утратил силу (решение от 26.04.2012 № 25-159р)</t>
  </si>
  <si>
    <t>3.30.4</t>
  </si>
  <si>
    <t xml:space="preserve">Итого по программе </t>
  </si>
  <si>
    <t>2009-2013</t>
  </si>
  <si>
    <t>2010-2013</t>
  </si>
  <si>
    <t xml:space="preserve">Капитальный ремонт кровли образовательных учреждений (МОУ СОШ № 161, МОУ «Гимназия № 164», МДОУ д/с № 14, МДОУ д/с № 27, МДОУ д/с № 32). Демонтаж кровли из кровельных листов и монтаж черепичной кровли на здании по ул. Мира, 10. Обработка огнезащитным составом стропильной системы кровли (МДОУ д/с № 14, МДОУ д/с № 21, МДОУ д/с № 23, МДОУ д/с № 24, МОУ СОШ № 170, МОУ ДОД «Детская художественная школа», МУП «Дельфин»).
</t>
  </si>
  <si>
    <t>Городская целевая программа  «Поддержка развития и деятельности товариществ собственников жилья на территории г. Зеленогорска» (2011-2012 годы)</t>
  </si>
  <si>
    <t>2011-2012</t>
  </si>
  <si>
    <t>Городская целевая программа «Дети» на 2007-2009 годы</t>
  </si>
  <si>
    <t>2011-2013</t>
  </si>
  <si>
    <t>Утратил силу (решение от 14.04.2015 № 9-45р)</t>
  </si>
  <si>
    <t>Утратил силу (решение от 24.04.2014 № 52-299р)</t>
  </si>
  <si>
    <t>Муниципальная программа «Комплексные меры противодействия терроризму и экстремизму на территории города Зеленогорска»</t>
  </si>
  <si>
    <t>2008-2020</t>
  </si>
  <si>
    <t xml:space="preserve">2016 год 
</t>
  </si>
  <si>
    <t xml:space="preserve">2017 год 
</t>
  </si>
  <si>
    <t>2018 год</t>
  </si>
  <si>
    <t>2019 год</t>
  </si>
  <si>
    <t>2020 год</t>
  </si>
  <si>
    <t xml:space="preserve"> 3.1-1</t>
  </si>
  <si>
    <t xml:space="preserve"> 3.1-1.1</t>
  </si>
  <si>
    <t xml:space="preserve"> 3.1-1.2</t>
  </si>
  <si>
    <t xml:space="preserve">2018 год 
</t>
  </si>
  <si>
    <t>2016-2018</t>
  </si>
  <si>
    <t>Создание комплекса технических средств для своевременного выявления и пресечения акций террористической направленности</t>
  </si>
  <si>
    <t>Мероприятия по противодействию идеологии терроризма на территории города Зеленогорска</t>
  </si>
  <si>
    <t>2017-2020</t>
  </si>
  <si>
    <t>Возмещение субъектам малого и среднего предпринимательства:
- части затрат по  участию субъектов  малого и среднего предпринимательства в выставочно-ярмарочных мероприятиях (2008-2015),
- части затрат по оплате работ (услуг), связанных с сертификацией, регистрацией или другими формами подтверждения соответствия товаров (работ, услуг) собственного производства, и затрат, связанных с выполнением обязательных требований законодательства Российской Федерации и (или) законодательства страны-импортера, являющихся необходимыми для экспорта товаров (работ, услуг) (2011-2013).</t>
  </si>
  <si>
    <t>1.20.5</t>
  </si>
  <si>
    <t>2016-2020</t>
  </si>
  <si>
    <t>Городской конкурс «Предприниматель года»</t>
  </si>
  <si>
    <t xml:space="preserve">Организация и проведение ежегодного открытого городского конкурса «Предприниматель года». Приобретение ценных призов для награждения победителей конкурса за счёт средств Топливной компании АО «ТВЭЛ».
</t>
  </si>
  <si>
    <t>Основные мероприятия, планируемые к реализации в рамках городских целевых, муниципальных программ</t>
  </si>
  <si>
    <t xml:space="preserve"> 3.1.4-1</t>
  </si>
  <si>
    <t xml:space="preserve">Устройство парковочных мест с установкой дорожно-знаковой информацией и нанесением разметки для маломобильных групп населения. Устройство пандусов на пешеходных переходах.
</t>
  </si>
  <si>
    <t xml:space="preserve">Модернизация объектов улично-дорожной сети для создания доступной безбарьерной среды </t>
  </si>
  <si>
    <t>3.27.11</t>
  </si>
  <si>
    <t>Профилактические мероприятия по ограничению распространения и предупреждения возможных пожаров</t>
  </si>
  <si>
    <t xml:space="preserve">Городская целевая программа «Развитие субъектов малого и среднего предпринимательства в городе Зеленогорске» (2008-2013 годы)
Муниципальная программа «Развитие малого и среднего  предпринимательства в городе Зеленогорске» (2014-2020 годы)
</t>
  </si>
  <si>
    <t>Городская целевая программа «Повышение безопасности дорожного движения»  (2010-2013 годы)
Подпрограмма «Повышение безопасности дорожного движения в городе Зеленогорске» муниципальной программы «Развитие транспортной системы в городе Зеленогорске» (2014-2020 годы)</t>
  </si>
  <si>
    <t>2010-2020</t>
  </si>
  <si>
    <t>Устройство и модернизация светофорных объектов</t>
  </si>
  <si>
    <t xml:space="preserve">Устройство новых светофорных объектов на перекрестках (2013 год): 
ул. Парковая – ул. Набережная;  
ул. Парковая – ул. Набережная № 66.  
Оснащение светофорных объектов звукосигнальными устройствами и табло обратного отсчета времени на перекрестках (2015 год, 2016-2018 годы):                                                                                                                                                                                                                                                                                                                                                                                               ул. Парковая - ул. Молодежная;                                                                                                                                                                                                                                                                                                                                                                                                                                                                                                   ул. Парковая - ул. Заводская - ул. Энергетиков;                                                                                                                                                                                                                                                                                                                                                                                                                                                                                                      ул. Заводская - ул. Молодежная - ул. Строителей;                                                                                                                                                                                                                                                                                                                                                                                                                                                      ул. Мира - ул. Калинина;                                                                                                                                                                                                                                                                                                                                                                                                                                                                                                 ул. Ленина - ул. Набережная.               
</t>
  </si>
  <si>
    <t>Ремонт пожарно-охранной сигнализации муниципальных общежитий:
- ул. Мира, 21;
- ул. Гагарина, 20;
- ул. Гагарина, 22;
- ул. Бортникова, 21;
- специальный дом для одиноких престарелых, ул. Мира, 21а.</t>
  </si>
  <si>
    <t>2011-2017</t>
  </si>
  <si>
    <t>Организация выпуска брошюр, буклетов, календарей, памяток профилактического характера. Создание видеороликов по профилактике пожаров и обучению населения мерам пожарной безопасности. Создание рубрик в городских средствах массовой информации по пропаганде противопожарных знаний среди жителей города. Организация и проведение смотров-конкурсов на лучшее противопожарное состояние муниципальных учреждений, организаций и предприятий города Зеленогорска. Организация соревнований среди добровольных пожарных дружин муниципальных учреждений, организаций и предприятий города. Проведение мероприятий в рамках «Дня пожарной безопасности» и работы Центра противопожарной пропаганды и общественных связей. Изготовление и установка информационных стендов (в том числе световых) по пропаганде правил пожарной безопасности. Изготовление и установка указателей мест расположения пожарных гидрантов (2017 год).</t>
  </si>
  <si>
    <t xml:space="preserve">Расширение внутридворовых проездов для проезда и установки пожарной техники в районе жилых домов </t>
  </si>
  <si>
    <t>2012-2020</t>
  </si>
  <si>
    <t>Городская целевая программа «Охрана окружающей среды» (2010-2013 годы)
Подпрограмма «Охрана окружающей среды» муниципальной программы «Охрана окружающей среды и защита городских лесов на  территории города Зеленогорска» (2014-2020 годы)</t>
  </si>
  <si>
    <t>Установка общедомовых приборов учёта холодной воды. Установка общедомовых узлов учёта тепловой энергии.  Автоматизация систем отопления многоквартирных домов. Оборудование многоквартирных домов индивидуальными тепловыми пунктами.  Установка вводных приборов учёта электроэнергии в многоквартирных домах. Замена оконных блоков в местах общего пользования и жилых комнатах муниципальных общежитий. Ремонт и замена индивидуальных приборов учета коммунальных ресурсов в жилых помещениях муниципального жилищного фонда.</t>
  </si>
  <si>
    <t>Возмещение субъектам малого и среднего предпринимательства:
- части процентных ставок по кредитам, полученным в российских кредитных организациях субъектами малого и среднего предпринимательства (2008-2020),
- части затрат по разработке бизнес-планов инвестиционных проектов субъектам малого и среднего предпринимательства (2008-2013),
- части затрат, связанных с приобретением и созданием основных средств и началом коммерческой деятельности (2011-2020),
- части затрат на приобретение оборудования для создания и (или) развития либо модернизации производства товаров (работ, услуг) (2015-2020),
- части затрат по приобретению специального оборудования при осуществлении деятельности по лесопереработке, переработке сельскохозяйственной продукции, дикоросов, а также иных видов обрабатывающих производств (2011-2013),
- части затрат, связанных с технологическим присоединением энергопринимающих устройств (энергетических установок) к электрическим сетям сетевых организаций в целях реализации инвестиционных проектов (2011-2013),
- части затрат на оплату первого взноса (аванса) при заключении договора лизинга оборудования (2014-2020).</t>
  </si>
  <si>
    <t>2013-2018</t>
  </si>
  <si>
    <t>2011-2020</t>
  </si>
  <si>
    <t xml:space="preserve"> 3.1-1.3</t>
  </si>
  <si>
    <t>Оборудование мест массового пребывания людей средствами антитеррористической защиты</t>
  </si>
  <si>
    <t>Установка и модернизация действующих систем оповещения и управления эвакуацией в местах массового пребывания людей.</t>
  </si>
  <si>
    <t xml:space="preserve"> 3.1-1.4</t>
  </si>
  <si>
    <t>Обеспечение инженерно-техническими средствами охраны территории муниципальных бюджетных образовательных учреждений, органов местного самоуправления</t>
  </si>
  <si>
    <t>Текущий ремонт ограждений территорий муниципальных бюджетных дошкольных образовательных учреждений, капитальный и текущий ремонт ограждений территорий муниципальных бюджетных общеобразовательных учреждений, оборудование здания Администрации ЗАТО г. Зеленогорска системой видеонаблюдения.</t>
  </si>
  <si>
    <t xml:space="preserve"> - Здравоохранение</t>
  </si>
  <si>
    <t xml:space="preserve"> - Физическая культура и спорт</t>
  </si>
  <si>
    <t>3.19-1</t>
  </si>
  <si>
    <t xml:space="preserve">Подпрограмма «Развитие адаптивной физической культуры и спорта» муниципальной программы «Развитие физической культуры и спорта в городе Зеленогорске» </t>
  </si>
  <si>
    <t xml:space="preserve">2019 год 
</t>
  </si>
  <si>
    <t xml:space="preserve">2020 год 
</t>
  </si>
  <si>
    <t xml:space="preserve">Городская целевая программа «Пожарная безопасность в г. Зеленогорске» (2008-2013 годы)
Подпрограмма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 (2014-2020 годы) 
</t>
  </si>
  <si>
    <t>Строительство сетей питьевого хозяйственного водопровода Dу 150 мм с установкой пожарных гидрантов и регуляторов давления по ул. Степная – протяжённостью 870 м, по ул. Береговая, ул. Чапаева, часть ул. Степная – протяжённостью 1690 м.</t>
  </si>
  <si>
    <t>Строительство сетей пожарохозяйственного водопровода Dу 150 мм с установкой пожарных гидрантов и регуляторов давления по ул. Сибирская (Урожайная) – протяжённостью 1100 м.</t>
  </si>
  <si>
    <t>Выполнение проектно-изыскательских работ (2012-2020 годы):
- ул. Бортникова, дома 2, 4, 8, 10, 12, 18, 44, 46, 48;
- ул. Набережная, дом 34;
- ул. Мира, дома 25, 26, 27, 27а, 28, 29, 34, 36, 38, 44, 46, 48, 50, 21, 21а;
- ул. Советская, дома 1, 3;
- ул. Калинина, дома 18, 20;
- ул. Энергетиков, дома 3, 3а,4, 5;
- ул. Строителей, дома 2, 2а, 2б, 7, 9, 11, 13, 15, 16, 17,18; 
- ул. Заводская, дома 10, 10а.
Выполнение строительно-монтажных работ по расширению внутридворовых проездов для обеспечения беспрепятственного проезда пожарной техники (2017-2020 годы).</t>
  </si>
  <si>
    <t>Устройство минерализованных полос (2016-2020 годы). Оборудование места забора воды на открытом водоисточнике садоводства №2 и в районе озера Лебединого (2017 год).</t>
  </si>
  <si>
    <t>Вывоз отходов с несанкционированных свалок на полигон твёрдых бытовых отходов. Рекультивация нарушенных земель в местах размещения несанкционированных свалок.</t>
  </si>
  <si>
    <t xml:space="preserve">Организация освещения в средствах массовой информации  деятельности Администрации ЗАТО г. Зеленогорска, направленной на формирование благоприятных условий, способствующих созданию и деятельности ТСЖ. </t>
  </si>
  <si>
    <t>Муниципальная программа энергетической эффективности и энергосбережения на территории ЗАТО г. Зеленогорска на 2010-2020 годы</t>
  </si>
  <si>
    <t xml:space="preserve">Создание и ведение муниципальной нормативной правовой базы, регулирующей вопросы развития и поддержки субъектов малого и среднего предпринимательства. Организация информационной поддержки субъектам малого и среднего предпринимательства города. Предоставление информационно-консультационных услуг через Центр содействия малому и среднему предпринимательству г. Зеленогорска (2009-2013). Обеспечение бесплатного доступа субъектам малого и (или) среднего предпринимательства к информационно-консультационным ресурсам, размещенным на специализированном Интернет портале Красноярского края. Информирование субъектов малого и (или) среднего предпринимательства через средства массовой информации, официальный сайт Администрации ЗАТО г. Зеленогорска http://www.zeladmin.ru о формах поддержки субъектов малого и (или) среднего предпринимательства (2014-2020).
</t>
  </si>
  <si>
    <t>Обеспечение службы Государственной инспекции безопасности дорожного движения контрольно-измерительными средствами</t>
  </si>
  <si>
    <t>Разработка Проекта организации дорожного движения на территории города Зеленогорска. Установка новых и замена поврежденных дорожных знаков. Установка пешеходных ограждений (ул. Ленина – 500 м). Разметка проезжей части автомобильных дорог с асфальтобетонным покрытием. Установка металлических барьерных ограждений в местах  высоты насыпи превышающей 2 м (участки Октябрьского шоссе – 300 м). Устройство искусственных неровностей автомобильных дорог. Обустройство и модернизация нерегулируемых пешеходных переходов, в том числе прилегающих непосредственно к учреждениям образования.</t>
  </si>
  <si>
    <t>Оснащение аппаратурой спутниковой навигации ГЛОНАСС или  ГЛОНАСС/GPS автобусов, переданных в хозяйственное ведение или оперативное управление муниципальным организациям. Приобретение технических средств для организации централизованного управления и контроля за движением автомобильного транспорта на муниципальных маршрутах регулярных перевозок с использованием спутниковой системы ГЛОНАСС или ГЛОНАСС/GPS.</t>
  </si>
  <si>
    <t>Анализ существующих на территории муниципального образования информационных, аналитических и управляющих систем, коммуникационной инфраструктуры. Разработка проектно-сметной документации на установку систем видеонаблюдения в местах массового пребывание людей (2016). Оборудование мест массового пребывания людей системами видеонаблюдения (2018-2019).</t>
  </si>
  <si>
    <t>Изготовление социальной рекламы (видеороликов) на антитеррористическую тематику, размещение видеороликов в общественном транспорте и средствах массовой информации. Изготовление паспортов безопасности школьника, брошюр, плакатов, листовок на антитеррористическую тематику. Проведение семинаров-практикумов по антитеррористической тематике. Организация экскурсии школьников на Всероссийский специализированный форум-выставку «ССБ-Антитеррор».</t>
  </si>
  <si>
    <t>Городская целевая программа «Комплексные меры по преодолению распространения  наркомании, пьянства и алкоголизма в ЗАТО г. Зеленогорске» (2009-2013 годы)</t>
  </si>
  <si>
    <t xml:space="preserve">Проведение мониторинга ситуации  по распространенности употребления наркотических средств, психотропных веществ и алкоголя среди несовершеннолетних и молодежи  г. Зеленогорска </t>
  </si>
  <si>
    <t>Организация мониторинга по ситуации распространенности употребления наркотических средств, психотропных веществ и алкоголя среди несовершеннолетних и молодежи   г. Зеленогорска. Оценка результатов мониторинга</t>
  </si>
  <si>
    <t>Изготовление и размещение наглядной агитации (баннеры, листовки, буклеты) в местах  массовых мероприятий города. Обучение волонтеров для организации профилактической деятельности среди населения, приглашение специалистов КГБУЗ "Красноярский краевой центр по профилактике и борьбе со СПИД и инфекционными заболеваниями". Проведение мероприятий, направленных против распространения наркомании:
1. Концерт-акция «Прекрасное слово – жизнь». 
2. Киноурок для 9-11 классов школы № 163 «В жизнь – без наркотиков».
3. Танцевальная программа «Территория света». 
4. Тематический вечер для подростков «Наркомания – болезнь души».
5. Проведение "Открытого краевого турнира памяти героя Советского Союза Кудрина Г.Ф.".
6. Изготовление видеодисков "Спорт против наркотиков" по проведению краевого турнира памяти героя Советского Союза  Кудрина Г.Ф".   
7. Изготовление и размещение наглядной агитации (баннеры, листовки, буклеты) в местах массовых мероприятий города.                                                                                           8. Акция среди подростков "Конфета в обмен на сигарету".                                               9. Шоу программа "Вместе мы сильнее".                                                                                          10. Киновидеопоказ "Я выбираю жизнь".                                                                              11. Вечер-диалог "Правда жизни".</t>
  </si>
  <si>
    <t>В. Развитие культуры и организация досуга населения</t>
  </si>
  <si>
    <t>Вовлечение лиц с ограниченными возможностями здоровья и инвалидов в систематические занятия физической культурой и спортом.</t>
  </si>
  <si>
    <t>Материально-техническое оснащение адаптивной физической культуры и спорта.</t>
  </si>
  <si>
    <t>3.19-1.1</t>
  </si>
  <si>
    <t>3.19-1.2</t>
  </si>
  <si>
    <t>Приобретение спортивного оборудования, инвентаря и формы для занятий адаптивной физической культурой лиц с ограниченными физическими возможностями здоровья</t>
  </si>
  <si>
    <t>Проведение мероприятий с участием лиц с ограниченными физическими возможностями здоровья в официальных физкультурных мероприятиях и спортивных мероприятиях</t>
  </si>
  <si>
    <t xml:space="preserve">Реализация мероприятий по обеспечению пожарной безопасности, в том числе по предписанию контролирующих органов, в зданиях муниципальных унитарных предприятий и муниципальных учреждений, на объектах муниципальной собственности, основные из которых:
- установка противопожарных однопольных металлических дверей (Дом быта «Экспресс», МУП «Дельфин»);
- монтаж пожарной сигнализации и системы оповещения и эвакуации при пожаре (МУП «Дельфин», МКУ ЦОДОУ, МКУ «Комитет по делам культуры», МБУ «Библиотека им. Маяковского», здание Администрации ЗАТО г. Зеленогорска, помещения муниципальной формы собственности);
- монтаж системы противодымной защиты (МУП «Центр досуга и кино», МУП «Дельфин»);
- замена дверных блоков на металлические противопожарные двери в организациях муниципальной формы собственности, в здании Администрации ЗАТО г. Зеленогорска, на объектах муниципальной казны (здания по ул. Мира, д. 10, д. 14);
- устройство обводной системы пожаротушения (МУП «Центр досуга и кино», МКУ ЦОДОУ);
- установка устройства противопожарной автоматики (МБОУ «СОШ № 172», МБДОУ д/с № 19, МБДОУ д/с № 23, МБДОУ д/с № 28, МБДОУ д/с № 31);
- замена в образовательных учреждениях горючих материалов на огнеупорные;
- оснащение зданий МБУ ДО «Детская музыкальная школа» и МБУ ДО «Детская художественная школа» системами охранно-пожарной сигнализации и оповещения;
</t>
  </si>
  <si>
    <t xml:space="preserve"> - ремонт пожаро-хозяйственного водопровода (МКУ ЦОДОУ);
- замена огнетушителей в учреждениях образования;
- мероприятия по пожарной безопасности на объектах казны;
- замена дверей в здании МБДОУ д/с № 29;
- замена дверей в зданиях МБОУ «СОШ № 161», МБОУ «СОШ № 169», МБОУ «СОШ № 172», МБОУ «СОШ № 175», МБОУ «СОШ № 176»;
- установка противопожарных дверей, ремонт эвакуационных выходов в зданиях МБОУ «СОШ № 163», МБОУ «СОШ № 169»;
- установка противопожарных перегородок в здании МБОУ «СОШ № 172»;
- замена плитки ПХВ на путях эвакуации в здании МБОУ «СОШ № 169»;
- ремонт АПС в здании МБОУ «СОШ № 163»;
- установка пожарной сигнализация и противопожарных люков в здании МБОУ «СОШ № 169»;
- замена линолеума на путях эвакуации в зданиях МБОУ «СОШ № 175», МБОУ «СОШ № 176»;
- ремонт систем АПС  здания детской спортивной школы борьбы МБОУ ДО ДЮСШ;
- замена дверей и установка дверного блока эвакуационного выхода в здании МКУ ЦОДОУ.
</t>
  </si>
</sst>
</file>

<file path=xl/styles.xml><?xml version="1.0" encoding="utf-8"?>
<styleSheet xmlns="http://schemas.openxmlformats.org/spreadsheetml/2006/main">
  <numFmts count="3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_р_._-;\-* #,##0.0_р_._-;_-* &quot;-&quot;??_р_._-;_-@_-"/>
    <numFmt numFmtId="173" formatCode="_-* #,##0.0_р_._-;\-* #,##0.0_р_._-;_-* &quot;-&quot;?_р_._-;_-@_-"/>
    <numFmt numFmtId="174" formatCode="0.0"/>
    <numFmt numFmtId="175" formatCode="_-* #,##0_р_._-;\-* #,##0_р_._-;_-* &quot;-&quot;??_р_._-;_-@_-"/>
    <numFmt numFmtId="176" formatCode="0.000"/>
    <numFmt numFmtId="177" formatCode="#,##0.0"/>
    <numFmt numFmtId="178" formatCode="#,##0.000000"/>
    <numFmt numFmtId="179" formatCode="#,##0.000"/>
    <numFmt numFmtId="180" formatCode="_-* #,##0.000_р_._-;\-* #,##0.000_р_._-;_-* &quot;-&quot;??_р_._-;_-@_-"/>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_-* #,##0.0_р_._-;\-* #,##0.0_р_._-;_-* \-??_р_._-;_-@_-"/>
    <numFmt numFmtId="186" formatCode="_-* #,##0_р_._-;\-* #,##0_р_._-;_-* \-??_р_._-;_-@_-"/>
    <numFmt numFmtId="187" formatCode="[$-FC19]d\ mmmm\ yyyy\ &quot;г.&quot;"/>
    <numFmt numFmtId="188" formatCode="_(* #,##0.0_);_(* \(#,##0.0\);_(* &quot;-&quot;??_);_(@_)"/>
    <numFmt numFmtId="189" formatCode="_(* #,##0_);_(* \(#,##0\);_(* &quot;-&quot;??_);_(@_)"/>
    <numFmt numFmtId="190" formatCode="_(* #,##0.000_);_(* \(#,##0.000\);_(* &quot;-&quot;??_);_(@_)"/>
    <numFmt numFmtId="191" formatCode="_(* #,##0.0000_);_(* \(#,##0.0000\);_(* &quot;-&quot;??_);_(@_)"/>
    <numFmt numFmtId="192" formatCode="_(* #,##0.00000_);_(* \(#,##0.00000\);_(* &quot;-&quot;??_);_(@_)"/>
    <numFmt numFmtId="193" formatCode="_(* #,##0.000000_);_(* \(#,##0.000000\);_(* &quot;-&quot;??_);_(@_)"/>
    <numFmt numFmtId="194" formatCode="#,##0.0_ ;\-#,##0.0\ "/>
  </numFmts>
  <fonts count="50">
    <font>
      <sz val="10"/>
      <name val="Arial"/>
      <family val="0"/>
    </font>
    <font>
      <sz val="10"/>
      <name val="Arial Cyr"/>
      <family val="0"/>
    </font>
    <font>
      <sz val="10"/>
      <name val="Times New Roman"/>
      <family val="1"/>
    </font>
    <font>
      <sz val="9"/>
      <name val="Times New Roman"/>
      <family val="1"/>
    </font>
    <font>
      <sz val="12"/>
      <name val="Times New Roman"/>
      <family val="1"/>
    </font>
    <font>
      <b/>
      <sz val="14"/>
      <name val="Times New Roman"/>
      <family val="1"/>
    </font>
    <font>
      <sz val="14"/>
      <name val="Times New Roman"/>
      <family val="1"/>
    </font>
    <font>
      <u val="single"/>
      <sz val="10"/>
      <color indexed="12"/>
      <name val="Arial Cyr"/>
      <family val="0"/>
    </font>
    <font>
      <u val="single"/>
      <sz val="10"/>
      <color indexed="20"/>
      <name val="Arial Cyr"/>
      <family val="0"/>
    </font>
    <font>
      <b/>
      <sz val="12"/>
      <name val="Times New Roman"/>
      <family val="1"/>
    </font>
    <font>
      <i/>
      <sz val="12"/>
      <name val="Times New Roman"/>
      <family val="1"/>
    </font>
    <font>
      <sz val="8"/>
      <name val="Arial"/>
      <family val="2"/>
    </font>
    <font>
      <sz val="9"/>
      <name val="Tahoma"/>
      <family val="2"/>
    </font>
    <font>
      <b/>
      <sz val="9"/>
      <name val="Tahoma"/>
      <family val="2"/>
    </font>
    <font>
      <strike/>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8"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0" fontId="48" fillId="32" borderId="0" applyNumberFormat="0" applyBorder="0" applyAlignment="0" applyProtection="0"/>
  </cellStyleXfs>
  <cellXfs count="115">
    <xf numFmtId="0" fontId="0" fillId="0" borderId="0" xfId="0" applyAlignment="1">
      <alignment/>
    </xf>
    <xf numFmtId="0" fontId="1" fillId="0" borderId="0" xfId="0" applyFont="1" applyAlignment="1">
      <alignment wrapText="1"/>
    </xf>
    <xf numFmtId="0" fontId="2" fillId="0" borderId="10" xfId="0" applyFont="1" applyBorder="1" applyAlignment="1">
      <alignment horizontal="center"/>
    </xf>
    <xf numFmtId="0" fontId="2" fillId="0" borderId="10" xfId="0" applyFont="1" applyBorder="1" applyAlignment="1">
      <alignment vertical="top" wrapText="1"/>
    </xf>
    <xf numFmtId="172" fontId="3" fillId="33" borderId="10" xfId="60" applyNumberFormat="1" applyFont="1" applyFill="1" applyBorder="1" applyAlignment="1">
      <alignment vertical="center" wrapText="1"/>
    </xf>
    <xf numFmtId="172" fontId="3" fillId="0" borderId="10" xfId="60" applyNumberFormat="1" applyFont="1" applyFill="1" applyBorder="1" applyAlignment="1">
      <alignment vertical="center" wrapText="1"/>
    </xf>
    <xf numFmtId="49" fontId="2" fillId="0" borderId="10" xfId="0" applyNumberFormat="1" applyFont="1" applyBorder="1" applyAlignment="1">
      <alignment horizontal="center" vertical="top" wrapText="1"/>
    </xf>
    <xf numFmtId="0" fontId="0" fillId="0" borderId="0" xfId="0" applyAlignment="1">
      <alignment wrapText="1"/>
    </xf>
    <xf numFmtId="0" fontId="4" fillId="0" borderId="0" xfId="0" applyFont="1" applyAlignment="1">
      <alignment horizontal="left" wrapText="1"/>
    </xf>
    <xf numFmtId="0" fontId="5" fillId="0" borderId="0" xfId="0" applyFont="1" applyBorder="1" applyAlignment="1">
      <alignment horizontal="center" wrapText="1"/>
    </xf>
    <xf numFmtId="0" fontId="6" fillId="0" borderId="0" xfId="0" applyFont="1" applyBorder="1" applyAlignment="1">
      <alignment horizontal="center" wrapText="1"/>
    </xf>
    <xf numFmtId="0" fontId="6" fillId="0" borderId="0" xfId="0" applyFont="1" applyFill="1" applyBorder="1" applyAlignment="1">
      <alignment horizontal="center" vertical="top" wrapText="1"/>
    </xf>
    <xf numFmtId="0" fontId="6" fillId="0" borderId="11" xfId="0" applyFont="1" applyBorder="1" applyAlignment="1">
      <alignment wrapText="1"/>
    </xf>
    <xf numFmtId="0" fontId="4" fillId="0" borderId="0" xfId="0" applyFont="1" applyBorder="1" applyAlignment="1">
      <alignment horizontal="right" wrapText="1"/>
    </xf>
    <xf numFmtId="172" fontId="3" fillId="0" borderId="10" xfId="60" applyNumberFormat="1" applyFont="1" applyBorder="1" applyAlignment="1">
      <alignment vertical="center" wrapText="1"/>
    </xf>
    <xf numFmtId="0" fontId="2" fillId="0" borderId="10" xfId="0" applyFont="1" applyBorder="1" applyAlignment="1">
      <alignment vertical="center" wrapText="1"/>
    </xf>
    <xf numFmtId="0" fontId="0" fillId="0" borderId="0" xfId="0" applyFill="1" applyAlignment="1">
      <alignment wrapText="1"/>
    </xf>
    <xf numFmtId="0" fontId="1" fillId="0" borderId="0" xfId="0" applyFont="1" applyAlignment="1">
      <alignment/>
    </xf>
    <xf numFmtId="0" fontId="2" fillId="0" borderId="10" xfId="0" applyFont="1" applyFill="1" applyBorder="1" applyAlignment="1">
      <alignment vertical="center" wrapText="1"/>
    </xf>
    <xf numFmtId="0" fontId="2" fillId="0" borderId="0" xfId="0" applyFont="1" applyFill="1" applyAlignment="1">
      <alignment horizontal="justify" vertical="center"/>
    </xf>
    <xf numFmtId="0" fontId="4" fillId="0" borderId="10" xfId="0" applyFont="1" applyFill="1" applyBorder="1" applyAlignment="1">
      <alignment vertical="top" wrapText="1"/>
    </xf>
    <xf numFmtId="0" fontId="4" fillId="0" borderId="10" xfId="0" applyFont="1" applyFill="1" applyBorder="1" applyAlignment="1">
      <alignment horizontal="right" vertical="top" wrapText="1" indent="1"/>
    </xf>
    <xf numFmtId="172" fontId="4" fillId="0" borderId="10" xfId="60" applyNumberFormat="1" applyFont="1" applyFill="1" applyBorder="1" applyAlignment="1">
      <alignment vertical="center" wrapText="1"/>
    </xf>
    <xf numFmtId="0" fontId="4" fillId="0" borderId="10" xfId="0" applyFont="1" applyFill="1" applyBorder="1" applyAlignment="1">
      <alignment horizontal="left" vertical="top" wrapText="1"/>
    </xf>
    <xf numFmtId="172" fontId="4" fillId="0" borderId="0" xfId="60" applyNumberFormat="1" applyFont="1" applyFill="1" applyBorder="1" applyAlignment="1">
      <alignment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wrapText="1"/>
    </xf>
    <xf numFmtId="0" fontId="4" fillId="0" borderId="11" xfId="0" applyFont="1" applyFill="1" applyBorder="1" applyAlignment="1">
      <alignment horizontal="center" vertical="center" wrapText="1"/>
    </xf>
    <xf numFmtId="0" fontId="4" fillId="0" borderId="0" xfId="0" applyFont="1" applyFill="1" applyAlignment="1">
      <alignment wrapText="1"/>
    </xf>
    <xf numFmtId="0" fontId="4" fillId="0" borderId="0" xfId="0" applyFont="1" applyFill="1" applyAlignment="1">
      <alignment horizontal="center" vertical="center" wrapText="1"/>
    </xf>
    <xf numFmtId="0" fontId="4" fillId="0" borderId="0" xfId="0" applyFont="1" applyFill="1" applyAlignment="1">
      <alignment horizontal="center" vertical="top" wrapText="1"/>
    </xf>
    <xf numFmtId="0" fontId="4" fillId="0" borderId="11" xfId="0" applyFont="1" applyFill="1" applyBorder="1" applyAlignment="1">
      <alignment horizontal="center" vertical="top" wrapText="1"/>
    </xf>
    <xf numFmtId="49" fontId="4" fillId="0" borderId="0" xfId="0" applyNumberFormat="1" applyFont="1" applyFill="1" applyBorder="1" applyAlignment="1">
      <alignment horizontal="center" vertical="top" wrapText="1"/>
    </xf>
    <xf numFmtId="49" fontId="4" fillId="0" borderId="12" xfId="0" applyNumberFormat="1" applyFont="1" applyFill="1" applyBorder="1" applyAlignment="1">
      <alignment horizontal="center" vertical="top" wrapText="1"/>
    </xf>
    <xf numFmtId="49" fontId="4" fillId="0" borderId="13" xfId="0" applyNumberFormat="1" applyFont="1" applyFill="1" applyBorder="1" applyAlignment="1">
      <alignment horizontal="center" vertical="top" wrapText="1"/>
    </xf>
    <xf numFmtId="49" fontId="4" fillId="0" borderId="14" xfId="0" applyNumberFormat="1" applyFont="1" applyFill="1" applyBorder="1" applyAlignment="1">
      <alignment horizontal="center" vertical="top" wrapText="1"/>
    </xf>
    <xf numFmtId="49" fontId="4" fillId="0" borderId="15" xfId="0" applyNumberFormat="1" applyFont="1" applyFill="1" applyBorder="1" applyAlignment="1">
      <alignment horizontal="center" vertical="top" wrapText="1"/>
    </xf>
    <xf numFmtId="0" fontId="4" fillId="0" borderId="10" xfId="0" applyFont="1" applyFill="1" applyBorder="1" applyAlignment="1">
      <alignment horizontal="center" vertical="center"/>
    </xf>
    <xf numFmtId="49" fontId="9" fillId="0" borderId="12" xfId="0" applyNumberFormat="1" applyFont="1" applyFill="1" applyBorder="1" applyAlignment="1">
      <alignment horizontal="center" vertical="top" wrapText="1"/>
    </xf>
    <xf numFmtId="0" fontId="4" fillId="0" borderId="0" xfId="0" applyFont="1" applyFill="1" applyBorder="1" applyAlignment="1">
      <alignment wrapText="1"/>
    </xf>
    <xf numFmtId="172" fontId="4" fillId="0" borderId="16" xfId="60" applyNumberFormat="1" applyFont="1" applyFill="1" applyBorder="1" applyAlignment="1">
      <alignment vertical="center" wrapText="1"/>
    </xf>
    <xf numFmtId="172" fontId="4" fillId="0" borderId="17" xfId="60" applyNumberFormat="1" applyFont="1" applyFill="1" applyBorder="1" applyAlignment="1">
      <alignment vertical="center" wrapText="1"/>
    </xf>
    <xf numFmtId="172" fontId="4" fillId="0" borderId="18" xfId="60" applyNumberFormat="1" applyFont="1" applyFill="1" applyBorder="1" applyAlignment="1">
      <alignment vertical="center" wrapText="1"/>
    </xf>
    <xf numFmtId="172" fontId="4" fillId="0" borderId="10" xfId="62" applyNumberFormat="1" applyFont="1" applyFill="1" applyBorder="1" applyAlignment="1">
      <alignment vertical="center" wrapText="1"/>
    </xf>
    <xf numFmtId="0" fontId="4" fillId="0" borderId="19" xfId="0" applyFont="1" applyFill="1" applyBorder="1" applyAlignment="1">
      <alignment horizontal="right" vertical="top" wrapText="1" indent="1"/>
    </xf>
    <xf numFmtId="0" fontId="4" fillId="0" borderId="19" xfId="0" applyFont="1" applyFill="1" applyBorder="1" applyAlignment="1">
      <alignment horizontal="center" vertical="center" wrapText="1"/>
    </xf>
    <xf numFmtId="0" fontId="4" fillId="0" borderId="19" xfId="0" applyFont="1" applyFill="1" applyBorder="1" applyAlignment="1">
      <alignment vertical="top" wrapText="1"/>
    </xf>
    <xf numFmtId="172" fontId="4" fillId="0" borderId="19" xfId="60" applyNumberFormat="1" applyFont="1" applyFill="1" applyBorder="1" applyAlignment="1">
      <alignment vertical="center" wrapText="1"/>
    </xf>
    <xf numFmtId="0" fontId="4" fillId="0" borderId="16" xfId="0" applyFont="1" applyFill="1" applyBorder="1" applyAlignment="1">
      <alignment horizontal="left" vertical="top" wrapText="1"/>
    </xf>
    <xf numFmtId="0" fontId="4" fillId="0" borderId="16" xfId="0" applyFont="1" applyFill="1" applyBorder="1" applyAlignment="1">
      <alignment horizontal="right" vertical="top" wrapText="1" indent="1"/>
    </xf>
    <xf numFmtId="0" fontId="4" fillId="0" borderId="20" xfId="0" applyFont="1" applyFill="1" applyBorder="1" applyAlignment="1">
      <alignment horizontal="right" vertical="top" wrapText="1" indent="1"/>
    </xf>
    <xf numFmtId="49" fontId="4" fillId="0" borderId="18"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49" fontId="4" fillId="0" borderId="19" xfId="0" applyNumberFormat="1" applyFont="1" applyFill="1" applyBorder="1" applyAlignment="1">
      <alignment horizontal="center" vertical="top" wrapText="1"/>
    </xf>
    <xf numFmtId="49" fontId="9" fillId="0" borderId="15" xfId="0" applyNumberFormat="1" applyFont="1" applyFill="1" applyBorder="1" applyAlignment="1">
      <alignment horizontal="center" vertical="top" wrapText="1"/>
    </xf>
    <xf numFmtId="0" fontId="4" fillId="0" borderId="16" xfId="0" applyFont="1" applyFill="1" applyBorder="1" applyAlignment="1">
      <alignment vertical="top" wrapText="1"/>
    </xf>
    <xf numFmtId="0" fontId="4" fillId="0" borderId="18" xfId="0" applyFont="1" applyFill="1" applyBorder="1" applyAlignment="1">
      <alignment horizontal="center" vertical="top" wrapText="1"/>
    </xf>
    <xf numFmtId="172" fontId="4" fillId="0" borderId="10" xfId="60" applyNumberFormat="1" applyFont="1" applyFill="1" applyBorder="1" applyAlignment="1">
      <alignment horizontal="center" vertical="center" wrapText="1"/>
    </xf>
    <xf numFmtId="14" fontId="4" fillId="0" borderId="13" xfId="0" applyNumberFormat="1" applyFont="1" applyFill="1" applyBorder="1" applyAlignment="1">
      <alignment horizontal="center" vertical="top" wrapText="1"/>
    </xf>
    <xf numFmtId="16" fontId="4" fillId="0" borderId="13" xfId="0" applyNumberFormat="1" applyFont="1" applyFill="1" applyBorder="1" applyAlignment="1">
      <alignment horizontal="center" vertical="top" wrapText="1"/>
    </xf>
    <xf numFmtId="0" fontId="14" fillId="0" borderId="10" xfId="0" applyFont="1" applyFill="1" applyBorder="1" applyAlignment="1">
      <alignment horizontal="center" vertical="center" wrapText="1"/>
    </xf>
    <xf numFmtId="0" fontId="14" fillId="0" borderId="10" xfId="0" applyFont="1" applyFill="1" applyBorder="1" applyAlignment="1">
      <alignment vertical="top" wrapText="1"/>
    </xf>
    <xf numFmtId="172" fontId="14" fillId="0" borderId="10" xfId="60" applyNumberFormat="1" applyFont="1" applyFill="1" applyBorder="1" applyAlignment="1">
      <alignment vertical="center" wrapText="1"/>
    </xf>
    <xf numFmtId="49" fontId="14" fillId="0" borderId="14" xfId="0" applyNumberFormat="1" applyFont="1" applyFill="1" applyBorder="1" applyAlignment="1">
      <alignment horizontal="center" vertical="top" wrapText="1"/>
    </xf>
    <xf numFmtId="0" fontId="14" fillId="0" borderId="10" xfId="0" applyFont="1" applyFill="1" applyBorder="1" applyAlignment="1">
      <alignment horizontal="right" vertical="top" wrapText="1" indent="1"/>
    </xf>
    <xf numFmtId="49" fontId="14" fillId="0" borderId="15" xfId="0" applyNumberFormat="1" applyFont="1" applyFill="1" applyBorder="1" applyAlignment="1">
      <alignment horizontal="center" vertical="top" wrapText="1"/>
    </xf>
    <xf numFmtId="16" fontId="4" fillId="0" borderId="18" xfId="0" applyNumberFormat="1" applyFont="1" applyFill="1" applyBorder="1" applyAlignment="1">
      <alignment horizontal="center" vertical="top" wrapText="1"/>
    </xf>
    <xf numFmtId="14" fontId="4" fillId="0" borderId="15" xfId="0" applyNumberFormat="1" applyFont="1" applyFill="1" applyBorder="1" applyAlignment="1">
      <alignment horizontal="center" vertical="top" wrapText="1"/>
    </xf>
    <xf numFmtId="172" fontId="4" fillId="0" borderId="10" xfId="0" applyNumberFormat="1" applyFont="1" applyFill="1" applyBorder="1" applyAlignment="1">
      <alignment vertical="center" wrapText="1"/>
    </xf>
    <xf numFmtId="172" fontId="4" fillId="0" borderId="19" xfId="0" applyNumberFormat="1" applyFont="1" applyFill="1" applyBorder="1" applyAlignment="1">
      <alignment vertical="center" wrapText="1"/>
    </xf>
    <xf numFmtId="0" fontId="4" fillId="0" borderId="13" xfId="0" applyFont="1" applyFill="1" applyBorder="1" applyAlignment="1">
      <alignment horizontal="center" vertical="top" wrapText="1"/>
    </xf>
    <xf numFmtId="16" fontId="4" fillId="0" borderId="12" xfId="0" applyNumberFormat="1" applyFont="1" applyFill="1" applyBorder="1" applyAlignment="1">
      <alignment horizontal="center" vertical="top" wrapText="1"/>
    </xf>
    <xf numFmtId="172" fontId="4" fillId="0" borderId="10" xfId="60" applyNumberFormat="1" applyFont="1" applyFill="1" applyBorder="1" applyAlignment="1">
      <alignment horizontal="left" vertical="center" wrapText="1"/>
    </xf>
    <xf numFmtId="0" fontId="4" fillId="0" borderId="21" xfId="0" applyFont="1" applyFill="1" applyBorder="1" applyAlignment="1">
      <alignment horizontal="center" vertical="top" wrapText="1"/>
    </xf>
    <xf numFmtId="0" fontId="4" fillId="0" borderId="14" xfId="0" applyFont="1" applyFill="1" applyBorder="1" applyAlignment="1">
      <alignment horizontal="center" vertical="top" wrapText="1"/>
    </xf>
    <xf numFmtId="0" fontId="4" fillId="0" borderId="18" xfId="0" applyFont="1" applyFill="1" applyBorder="1" applyAlignment="1">
      <alignment vertical="top" wrapText="1"/>
    </xf>
    <xf numFmtId="0" fontId="4" fillId="0" borderId="18" xfId="0" applyFont="1" applyFill="1" applyBorder="1" applyAlignment="1">
      <alignment horizontal="center" vertical="center" wrapText="1"/>
    </xf>
    <xf numFmtId="16" fontId="4" fillId="0" borderId="14" xfId="0" applyNumberFormat="1" applyFont="1" applyFill="1" applyBorder="1" applyAlignment="1">
      <alignment horizontal="center" vertical="top" wrapText="1"/>
    </xf>
    <xf numFmtId="0" fontId="10" fillId="0" borderId="10" xfId="0" applyFont="1" applyFill="1" applyBorder="1" applyAlignment="1">
      <alignment horizontal="left" vertical="top" wrapText="1"/>
    </xf>
    <xf numFmtId="0" fontId="4" fillId="0" borderId="0" xfId="0" applyFont="1" applyFill="1" applyBorder="1" applyAlignment="1">
      <alignment horizontal="center" wrapText="1"/>
    </xf>
    <xf numFmtId="0" fontId="4" fillId="0" borderId="0" xfId="0" applyFont="1" applyFill="1" applyAlignment="1">
      <alignment horizontal="center" wrapText="1"/>
    </xf>
    <xf numFmtId="0" fontId="4" fillId="0" borderId="10"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22" xfId="0" applyFont="1" applyFill="1" applyBorder="1" applyAlignment="1">
      <alignment horizontal="left" vertical="top" wrapText="1"/>
    </xf>
    <xf numFmtId="0" fontId="4" fillId="0" borderId="16" xfId="0" applyFont="1" applyFill="1" applyBorder="1" applyAlignment="1">
      <alignment horizontal="left" vertical="top" wrapText="1"/>
    </xf>
    <xf numFmtId="49" fontId="4" fillId="0" borderId="10" xfId="0" applyNumberFormat="1" applyFont="1" applyFill="1" applyBorder="1" applyAlignment="1">
      <alignment horizontal="center" vertical="center" wrapText="1"/>
    </xf>
    <xf numFmtId="0" fontId="9" fillId="0" borderId="10" xfId="0" applyFont="1" applyFill="1" applyBorder="1" applyAlignment="1">
      <alignment horizontal="left" vertical="top" wrapText="1"/>
    </xf>
    <xf numFmtId="49" fontId="4" fillId="0" borderId="12" xfId="0" applyNumberFormat="1" applyFont="1" applyFill="1" applyBorder="1" applyAlignment="1">
      <alignment horizontal="center" vertical="top" wrapText="1"/>
    </xf>
    <xf numFmtId="49" fontId="4" fillId="0" borderId="13" xfId="0" applyNumberFormat="1" applyFont="1" applyFill="1" applyBorder="1" applyAlignment="1">
      <alignment horizontal="center" vertical="top" wrapText="1"/>
    </xf>
    <xf numFmtId="49" fontId="4" fillId="0" borderId="13"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0" fontId="4" fillId="0" borderId="11" xfId="0" applyFont="1" applyFill="1" applyBorder="1" applyAlignment="1">
      <alignment horizontal="center" wrapText="1"/>
    </xf>
    <xf numFmtId="0" fontId="10" fillId="0" borderId="12" xfId="0" applyFont="1" applyFill="1" applyBorder="1" applyAlignment="1">
      <alignment horizontal="left" vertical="top" wrapText="1"/>
    </xf>
    <xf numFmtId="0" fontId="10" fillId="0" borderId="22" xfId="0" applyFont="1" applyFill="1" applyBorder="1" applyAlignment="1">
      <alignment horizontal="left" vertical="top" wrapText="1"/>
    </xf>
    <xf numFmtId="0" fontId="10" fillId="0" borderId="16" xfId="0" applyFont="1" applyFill="1" applyBorder="1" applyAlignment="1">
      <alignment horizontal="left" vertical="top" wrapText="1"/>
    </xf>
    <xf numFmtId="0" fontId="4" fillId="0" borderId="0" xfId="0" applyFont="1" applyFill="1" applyAlignment="1">
      <alignment horizontal="left" vertical="top" wrapText="1"/>
    </xf>
    <xf numFmtId="0" fontId="5" fillId="0" borderId="0" xfId="0" applyFont="1" applyFill="1" applyBorder="1" applyAlignment="1">
      <alignment horizontal="center" vertical="center" wrapText="1"/>
    </xf>
    <xf numFmtId="0" fontId="4" fillId="0" borderId="0" xfId="0" applyFont="1" applyAlignment="1">
      <alignment horizontal="left" wrapText="1"/>
    </xf>
    <xf numFmtId="0" fontId="5" fillId="0" borderId="0" xfId="0" applyFont="1" applyBorder="1" applyAlignment="1">
      <alignment horizontal="center" wrapText="1"/>
    </xf>
    <xf numFmtId="0" fontId="6" fillId="0" borderId="0" xfId="0" applyFont="1" applyFill="1" applyBorder="1" applyAlignment="1">
      <alignment horizontal="center" vertical="top" wrapText="1"/>
    </xf>
    <xf numFmtId="0" fontId="4" fillId="0" borderId="11" xfId="0" applyFont="1" applyBorder="1" applyAlignment="1">
      <alignment horizontal="right" wrapText="1"/>
    </xf>
    <xf numFmtId="49" fontId="2" fillId="0" borderId="18" xfId="0" applyNumberFormat="1" applyFont="1" applyBorder="1" applyAlignment="1">
      <alignment horizontal="center" vertical="center" wrapText="1"/>
    </xf>
    <xf numFmtId="49" fontId="2" fillId="0" borderId="21"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20"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22" xfId="0" applyNumberFormat="1" applyFont="1" applyBorder="1" applyAlignment="1">
      <alignment horizontal="center" vertical="center" wrapText="1"/>
    </xf>
    <xf numFmtId="49" fontId="2" fillId="0" borderId="16" xfId="0" applyNumberFormat="1" applyFont="1" applyBorder="1" applyAlignment="1">
      <alignment horizontal="center" vertical="center" wrapText="1"/>
    </xf>
    <xf numFmtId="0" fontId="1" fillId="0" borderId="0" xfId="0" applyFont="1" applyAlignment="1">
      <alignment horizontal="left"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Финансовый 2"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180975</xdr:colOff>
      <xdr:row>8</xdr:row>
      <xdr:rowOff>0</xdr:rowOff>
    </xdr:from>
    <xdr:to>
      <xdr:col>5</xdr:col>
      <xdr:colOff>666750</xdr:colOff>
      <xdr:row>8</xdr:row>
      <xdr:rowOff>0</xdr:rowOff>
    </xdr:to>
    <xdr:sp>
      <xdr:nvSpPr>
        <xdr:cNvPr id="1" name="Line 1"/>
        <xdr:cNvSpPr>
          <a:spLocks/>
        </xdr:cNvSpPr>
      </xdr:nvSpPr>
      <xdr:spPr>
        <a:xfrm>
          <a:off x="4181475" y="2762250"/>
          <a:ext cx="485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O774"/>
  <sheetViews>
    <sheetView tabSelected="1" view="pageBreakPreview" zoomScale="80" zoomScaleSheetLayoutView="80" zoomScalePageLayoutView="0" workbookViewId="0" topLeftCell="A1">
      <pane ySplit="6" topLeftCell="A7" activePane="bottomLeft" state="frozen"/>
      <selection pane="topLeft" activeCell="A1" sqref="A1"/>
      <selection pane="bottomLeft" activeCell="Q10" sqref="Q10"/>
    </sheetView>
  </sheetViews>
  <sheetFormatPr defaultColWidth="9.140625" defaultRowHeight="12.75"/>
  <cols>
    <col min="1" max="1" width="9.8515625" style="30" customWidth="1"/>
    <col min="2" max="2" width="32.57421875" style="28" customWidth="1"/>
    <col min="3" max="3" width="11.7109375" style="29" customWidth="1"/>
    <col min="4" max="4" width="80.00390625" style="28" customWidth="1"/>
    <col min="5" max="5" width="16.8515625" style="28" customWidth="1"/>
    <col min="6" max="6" width="14.57421875" style="28" customWidth="1"/>
    <col min="7" max="7" width="11.57421875" style="28" customWidth="1"/>
    <col min="8" max="8" width="12.140625" style="28" customWidth="1"/>
    <col min="9" max="9" width="15.57421875" style="28" customWidth="1"/>
    <col min="10" max="10" width="0" style="28" hidden="1" customWidth="1"/>
    <col min="11" max="11" width="10.8515625" style="28" hidden="1" customWidth="1"/>
    <col min="12" max="12" width="11.00390625" style="28" hidden="1" customWidth="1"/>
    <col min="13" max="13" width="12.8515625" style="28" hidden="1" customWidth="1"/>
    <col min="14" max="15" width="0" style="28" hidden="1" customWidth="1"/>
    <col min="16" max="16384" width="9.140625" style="28" customWidth="1"/>
  </cols>
  <sheetData>
    <row r="1" spans="6:9" ht="66" customHeight="1">
      <c r="F1" s="96" t="s">
        <v>201</v>
      </c>
      <c r="G1" s="96"/>
      <c r="H1" s="96"/>
      <c r="I1" s="96"/>
    </row>
    <row r="2" spans="1:9" ht="19.5" customHeight="1">
      <c r="A2" s="97" t="s">
        <v>343</v>
      </c>
      <c r="B2" s="97"/>
      <c r="C2" s="97"/>
      <c r="D2" s="97"/>
      <c r="E2" s="97"/>
      <c r="F2" s="97"/>
      <c r="G2" s="97"/>
      <c r="H2" s="97"/>
      <c r="I2" s="97"/>
    </row>
    <row r="3" spans="1:9" ht="13.5" customHeight="1">
      <c r="A3" s="31"/>
      <c r="B3" s="26"/>
      <c r="C3" s="27"/>
      <c r="D3" s="26"/>
      <c r="E3" s="26"/>
      <c r="F3" s="26"/>
      <c r="G3" s="92" t="s">
        <v>0</v>
      </c>
      <c r="H3" s="92"/>
      <c r="I3" s="92"/>
    </row>
    <row r="4" spans="1:9" ht="15.75" customHeight="1">
      <c r="A4" s="89" t="s">
        <v>34</v>
      </c>
      <c r="B4" s="85" t="s">
        <v>2</v>
      </c>
      <c r="C4" s="85" t="s">
        <v>270</v>
      </c>
      <c r="D4" s="85" t="s">
        <v>269</v>
      </c>
      <c r="E4" s="85" t="s">
        <v>3</v>
      </c>
      <c r="F4" s="85" t="s">
        <v>4</v>
      </c>
      <c r="G4" s="85"/>
      <c r="H4" s="85"/>
      <c r="I4" s="85"/>
    </row>
    <row r="5" spans="1:9" ht="13.5" customHeight="1">
      <c r="A5" s="90"/>
      <c r="B5" s="85"/>
      <c r="C5" s="85"/>
      <c r="D5" s="85"/>
      <c r="E5" s="85"/>
      <c r="F5" s="85" t="s">
        <v>5</v>
      </c>
      <c r="G5" s="85" t="s">
        <v>6</v>
      </c>
      <c r="H5" s="85" t="s">
        <v>7</v>
      </c>
      <c r="I5" s="85" t="s">
        <v>8</v>
      </c>
    </row>
    <row r="6" spans="1:9" ht="15.75" customHeight="1">
      <c r="A6" s="91"/>
      <c r="B6" s="85"/>
      <c r="C6" s="85"/>
      <c r="D6" s="85"/>
      <c r="E6" s="85"/>
      <c r="F6" s="85"/>
      <c r="G6" s="85"/>
      <c r="H6" s="85"/>
      <c r="I6" s="85"/>
    </row>
    <row r="7" spans="1:9" ht="18" customHeight="1">
      <c r="A7" s="38" t="s">
        <v>12</v>
      </c>
      <c r="B7" s="86" t="s">
        <v>13</v>
      </c>
      <c r="C7" s="86"/>
      <c r="D7" s="86"/>
      <c r="E7" s="86"/>
      <c r="F7" s="86"/>
      <c r="G7" s="86"/>
      <c r="H7" s="86"/>
      <c r="I7" s="86"/>
    </row>
    <row r="8" spans="1:9" ht="18" customHeight="1">
      <c r="A8" s="33"/>
      <c r="B8" s="78" t="s">
        <v>250</v>
      </c>
      <c r="C8" s="78"/>
      <c r="D8" s="78"/>
      <c r="E8" s="78"/>
      <c r="F8" s="78"/>
      <c r="G8" s="78"/>
      <c r="H8" s="78"/>
      <c r="I8" s="78"/>
    </row>
    <row r="9" spans="1:10" ht="34.5" customHeight="1">
      <c r="A9" s="34" t="s">
        <v>136</v>
      </c>
      <c r="B9" s="81" t="s">
        <v>349</v>
      </c>
      <c r="C9" s="81"/>
      <c r="D9" s="81"/>
      <c r="E9" s="81"/>
      <c r="F9" s="81"/>
      <c r="G9" s="81"/>
      <c r="H9" s="81"/>
      <c r="I9" s="81"/>
      <c r="J9" s="28" t="s">
        <v>56</v>
      </c>
    </row>
    <row r="10" spans="1:9" ht="213" customHeight="1">
      <c r="A10" s="34" t="s">
        <v>98</v>
      </c>
      <c r="B10" s="20" t="s">
        <v>261</v>
      </c>
      <c r="C10" s="25" t="s">
        <v>324</v>
      </c>
      <c r="D10" s="20" t="s">
        <v>384</v>
      </c>
      <c r="E10" s="20"/>
      <c r="F10" s="20"/>
      <c r="G10" s="20"/>
      <c r="H10" s="20"/>
      <c r="I10" s="20"/>
    </row>
    <row r="11" spans="1:9" ht="51" customHeight="1">
      <c r="A11" s="34" t="s">
        <v>99</v>
      </c>
      <c r="B11" s="23" t="s">
        <v>268</v>
      </c>
      <c r="C11" s="25"/>
      <c r="D11" s="20"/>
      <c r="E11" s="20"/>
      <c r="F11" s="20"/>
      <c r="G11" s="20"/>
      <c r="H11" s="20"/>
      <c r="I11" s="20"/>
    </row>
    <row r="12" spans="1:9" ht="144" customHeight="1">
      <c r="A12" s="51" t="s">
        <v>100</v>
      </c>
      <c r="B12" s="48" t="s">
        <v>24</v>
      </c>
      <c r="C12" s="25" t="s">
        <v>324</v>
      </c>
      <c r="D12" s="20" t="s">
        <v>338</v>
      </c>
      <c r="E12" s="22">
        <f>SUM(E13:E25)</f>
        <v>954</v>
      </c>
      <c r="F12" s="22">
        <f>SUM(F13:F25)</f>
        <v>0</v>
      </c>
      <c r="G12" s="22">
        <f>SUM(G13:G25)</f>
        <v>150</v>
      </c>
      <c r="H12" s="22">
        <f>SUM(H13:H25)</f>
        <v>804</v>
      </c>
      <c r="I12" s="22">
        <f>SUM(I13:I25)</f>
        <v>0</v>
      </c>
    </row>
    <row r="13" spans="1:9" ht="15" customHeight="1">
      <c r="A13" s="52"/>
      <c r="B13" s="49" t="s">
        <v>256</v>
      </c>
      <c r="C13" s="25"/>
      <c r="D13" s="20"/>
      <c r="E13" s="22">
        <f aca="true" t="shared" si="0" ref="E13:E20">SUM(F13:I13)</f>
        <v>45</v>
      </c>
      <c r="F13" s="22">
        <v>0</v>
      </c>
      <c r="G13" s="22">
        <v>0</v>
      </c>
      <c r="H13" s="22">
        <v>45</v>
      </c>
      <c r="I13" s="22">
        <v>0</v>
      </c>
    </row>
    <row r="14" spans="1:9" ht="15" customHeight="1">
      <c r="A14" s="52"/>
      <c r="B14" s="49" t="s">
        <v>257</v>
      </c>
      <c r="C14" s="25"/>
      <c r="D14" s="20"/>
      <c r="E14" s="22">
        <f t="shared" si="0"/>
        <v>48</v>
      </c>
      <c r="F14" s="22">
        <v>0</v>
      </c>
      <c r="G14" s="22">
        <v>0</v>
      </c>
      <c r="H14" s="22">
        <v>48</v>
      </c>
      <c r="I14" s="22">
        <v>0</v>
      </c>
    </row>
    <row r="15" spans="1:9" ht="15" customHeight="1">
      <c r="A15" s="52"/>
      <c r="B15" s="49" t="s">
        <v>258</v>
      </c>
      <c r="C15" s="25"/>
      <c r="D15" s="20"/>
      <c r="E15" s="22">
        <f t="shared" si="0"/>
        <v>51</v>
      </c>
      <c r="F15" s="22">
        <v>0</v>
      </c>
      <c r="G15" s="22">
        <v>0</v>
      </c>
      <c r="H15" s="22">
        <v>51</v>
      </c>
      <c r="I15" s="22">
        <v>0</v>
      </c>
    </row>
    <row r="16" spans="1:9" ht="15" customHeight="1">
      <c r="A16" s="52"/>
      <c r="B16" s="49" t="s">
        <v>259</v>
      </c>
      <c r="C16" s="25"/>
      <c r="D16" s="20"/>
      <c r="E16" s="22">
        <f t="shared" si="0"/>
        <v>60</v>
      </c>
      <c r="F16" s="22">
        <v>0</v>
      </c>
      <c r="G16" s="22">
        <v>30</v>
      </c>
      <c r="H16" s="22">
        <v>30</v>
      </c>
      <c r="I16" s="22">
        <v>0</v>
      </c>
    </row>
    <row r="17" spans="1:9" ht="15" customHeight="1">
      <c r="A17" s="52"/>
      <c r="B17" s="49" t="s">
        <v>260</v>
      </c>
      <c r="C17" s="25"/>
      <c r="D17" s="20"/>
      <c r="E17" s="22">
        <f t="shared" si="0"/>
        <v>60</v>
      </c>
      <c r="F17" s="22">
        <v>0</v>
      </c>
      <c r="G17" s="22">
        <v>30</v>
      </c>
      <c r="H17" s="22">
        <v>30</v>
      </c>
      <c r="I17" s="22">
        <v>0</v>
      </c>
    </row>
    <row r="18" spans="1:9" ht="15" customHeight="1">
      <c r="A18" s="52"/>
      <c r="B18" s="49" t="s">
        <v>31</v>
      </c>
      <c r="C18" s="25"/>
      <c r="D18" s="20"/>
      <c r="E18" s="22">
        <f t="shared" si="0"/>
        <v>430</v>
      </c>
      <c r="F18" s="22">
        <v>0</v>
      </c>
      <c r="G18" s="22">
        <v>30</v>
      </c>
      <c r="H18" s="22">
        <v>400</v>
      </c>
      <c r="I18" s="22">
        <v>0</v>
      </c>
    </row>
    <row r="19" spans="1:9" ht="15" customHeight="1">
      <c r="A19" s="52"/>
      <c r="B19" s="49" t="s">
        <v>32</v>
      </c>
      <c r="C19" s="25"/>
      <c r="D19" s="20"/>
      <c r="E19" s="22">
        <f t="shared" si="0"/>
        <v>130</v>
      </c>
      <c r="F19" s="22">
        <v>0</v>
      </c>
      <c r="G19" s="22">
        <v>30</v>
      </c>
      <c r="H19" s="22">
        <v>100</v>
      </c>
      <c r="I19" s="22">
        <v>0</v>
      </c>
    </row>
    <row r="20" spans="1:9" ht="15" customHeight="1">
      <c r="A20" s="52"/>
      <c r="B20" s="49" t="s">
        <v>33</v>
      </c>
      <c r="C20" s="25"/>
      <c r="D20" s="20"/>
      <c r="E20" s="22">
        <f t="shared" si="0"/>
        <v>130</v>
      </c>
      <c r="F20" s="22">
        <v>0</v>
      </c>
      <c r="G20" s="22">
        <v>30</v>
      </c>
      <c r="H20" s="22">
        <v>100</v>
      </c>
      <c r="I20" s="22">
        <v>0</v>
      </c>
    </row>
    <row r="21" spans="1:9" ht="15" customHeight="1">
      <c r="A21" s="52"/>
      <c r="B21" s="49" t="s">
        <v>325</v>
      </c>
      <c r="C21" s="25"/>
      <c r="D21" s="20"/>
      <c r="E21" s="22">
        <f>SUM(F21:I21)</f>
        <v>0</v>
      </c>
      <c r="F21" s="22">
        <v>0</v>
      </c>
      <c r="G21" s="22">
        <v>0</v>
      </c>
      <c r="H21" s="22">
        <v>0</v>
      </c>
      <c r="I21" s="22">
        <v>0</v>
      </c>
    </row>
    <row r="22" spans="1:9" ht="15" customHeight="1">
      <c r="A22" s="52"/>
      <c r="B22" s="49" t="s">
        <v>326</v>
      </c>
      <c r="C22" s="25"/>
      <c r="D22" s="20"/>
      <c r="E22" s="22">
        <f>SUM(F22:I22)</f>
        <v>0</v>
      </c>
      <c r="F22" s="22">
        <v>0</v>
      </c>
      <c r="G22" s="22">
        <v>0</v>
      </c>
      <c r="H22" s="22">
        <v>0</v>
      </c>
      <c r="I22" s="22">
        <v>0</v>
      </c>
    </row>
    <row r="23" spans="1:9" ht="15" customHeight="1">
      <c r="A23" s="52"/>
      <c r="B23" s="49" t="s">
        <v>327</v>
      </c>
      <c r="C23" s="25"/>
      <c r="D23" s="20"/>
      <c r="E23" s="22">
        <f>SUM(F23:I23)</f>
        <v>0</v>
      </c>
      <c r="F23" s="22">
        <v>0</v>
      </c>
      <c r="G23" s="22">
        <v>0</v>
      </c>
      <c r="H23" s="22">
        <v>0</v>
      </c>
      <c r="I23" s="22">
        <v>0</v>
      </c>
    </row>
    <row r="24" spans="1:9" ht="15" customHeight="1">
      <c r="A24" s="52"/>
      <c r="B24" s="49" t="s">
        <v>328</v>
      </c>
      <c r="C24" s="25"/>
      <c r="D24" s="20"/>
      <c r="E24" s="22">
        <f>SUM(F24:I24)</f>
        <v>0</v>
      </c>
      <c r="F24" s="22">
        <v>0</v>
      </c>
      <c r="G24" s="22">
        <v>0</v>
      </c>
      <c r="H24" s="22">
        <v>0</v>
      </c>
      <c r="I24" s="22">
        <v>0</v>
      </c>
    </row>
    <row r="25" spans="1:9" ht="15" customHeight="1">
      <c r="A25" s="53"/>
      <c r="B25" s="49" t="s">
        <v>329</v>
      </c>
      <c r="C25" s="25"/>
      <c r="D25" s="20"/>
      <c r="E25" s="22">
        <f>SUM(F25:I25)</f>
        <v>0</v>
      </c>
      <c r="F25" s="22">
        <v>0</v>
      </c>
      <c r="G25" s="22">
        <v>0</v>
      </c>
      <c r="H25" s="22">
        <v>0</v>
      </c>
      <c r="I25" s="22">
        <v>0</v>
      </c>
    </row>
    <row r="26" spans="1:9" ht="306" customHeight="1">
      <c r="A26" s="51" t="s">
        <v>101</v>
      </c>
      <c r="B26" s="23" t="s">
        <v>25</v>
      </c>
      <c r="C26" s="25" t="s">
        <v>324</v>
      </c>
      <c r="D26" s="20" t="s">
        <v>361</v>
      </c>
      <c r="E26" s="22">
        <f>SUM(E27:E39)</f>
        <v>58567</v>
      </c>
      <c r="F26" s="22">
        <f>SUM(F27:F39)</f>
        <v>39400</v>
      </c>
      <c r="G26" s="22">
        <f>SUM(G27:G39)</f>
        <v>6500</v>
      </c>
      <c r="H26" s="22">
        <f>SUM(H27:H39)</f>
        <v>7667</v>
      </c>
      <c r="I26" s="22">
        <f>SUM(I27:I39)</f>
        <v>5000</v>
      </c>
    </row>
    <row r="27" spans="1:9" ht="15" customHeight="1">
      <c r="A27" s="52"/>
      <c r="B27" s="21" t="s">
        <v>256</v>
      </c>
      <c r="C27" s="25"/>
      <c r="D27" s="20"/>
      <c r="E27" s="22">
        <f aca="true" t="shared" si="1" ref="E27:E39">SUM(F27:I27)</f>
        <v>455</v>
      </c>
      <c r="F27" s="22">
        <v>0</v>
      </c>
      <c r="G27" s="22">
        <v>0</v>
      </c>
      <c r="H27" s="22">
        <v>455</v>
      </c>
      <c r="I27" s="22">
        <v>0</v>
      </c>
    </row>
    <row r="28" spans="1:9" ht="15" customHeight="1">
      <c r="A28" s="52"/>
      <c r="B28" s="21" t="s">
        <v>257</v>
      </c>
      <c r="C28" s="25"/>
      <c r="D28" s="20"/>
      <c r="E28" s="22">
        <f t="shared" si="1"/>
        <v>483</v>
      </c>
      <c r="F28" s="22">
        <v>0</v>
      </c>
      <c r="G28" s="22">
        <v>0</v>
      </c>
      <c r="H28" s="22">
        <v>483</v>
      </c>
      <c r="I28" s="22">
        <v>0</v>
      </c>
    </row>
    <row r="29" spans="1:9" ht="15" customHeight="1">
      <c r="A29" s="52"/>
      <c r="B29" s="21" t="s">
        <v>258</v>
      </c>
      <c r="C29" s="25"/>
      <c r="D29" s="20"/>
      <c r="E29" s="22">
        <f t="shared" si="1"/>
        <v>517</v>
      </c>
      <c r="F29" s="22">
        <v>0</v>
      </c>
      <c r="G29" s="22">
        <v>0</v>
      </c>
      <c r="H29" s="22">
        <v>517</v>
      </c>
      <c r="I29" s="22">
        <v>0</v>
      </c>
    </row>
    <row r="30" spans="1:9" ht="15" customHeight="1">
      <c r="A30" s="52"/>
      <c r="B30" s="21" t="s">
        <v>259</v>
      </c>
      <c r="C30" s="25"/>
      <c r="D30" s="20"/>
      <c r="E30" s="22">
        <f t="shared" si="1"/>
        <v>1378</v>
      </c>
      <c r="F30" s="22">
        <v>0</v>
      </c>
      <c r="G30" s="22">
        <v>840</v>
      </c>
      <c r="H30" s="22">
        <v>538</v>
      </c>
      <c r="I30" s="22">
        <v>0</v>
      </c>
    </row>
    <row r="31" spans="1:9" ht="15" customHeight="1">
      <c r="A31" s="52"/>
      <c r="B31" s="21" t="s">
        <v>260</v>
      </c>
      <c r="C31" s="25"/>
      <c r="D31" s="20"/>
      <c r="E31" s="22">
        <f t="shared" si="1"/>
        <v>3878</v>
      </c>
      <c r="F31" s="22">
        <v>0</v>
      </c>
      <c r="G31" s="22">
        <v>840</v>
      </c>
      <c r="H31" s="22">
        <v>538</v>
      </c>
      <c r="I31" s="22">
        <v>2500</v>
      </c>
    </row>
    <row r="32" spans="1:9" ht="15" customHeight="1">
      <c r="A32" s="52"/>
      <c r="B32" s="21" t="s">
        <v>31</v>
      </c>
      <c r="C32" s="25"/>
      <c r="D32" s="20"/>
      <c r="E32" s="22">
        <f t="shared" si="1"/>
        <v>3508</v>
      </c>
      <c r="F32" s="22">
        <v>0</v>
      </c>
      <c r="G32" s="22">
        <v>840</v>
      </c>
      <c r="H32" s="22">
        <v>168</v>
      </c>
      <c r="I32" s="22">
        <v>2500</v>
      </c>
    </row>
    <row r="33" spans="1:9" ht="15" customHeight="1">
      <c r="A33" s="52"/>
      <c r="B33" s="21" t="s">
        <v>32</v>
      </c>
      <c r="C33" s="25"/>
      <c r="D33" s="20"/>
      <c r="E33" s="22">
        <f t="shared" si="1"/>
        <v>2308</v>
      </c>
      <c r="F33" s="22">
        <v>0</v>
      </c>
      <c r="G33" s="22">
        <v>840</v>
      </c>
      <c r="H33" s="22">
        <f>468+400+600</f>
        <v>1468</v>
      </c>
      <c r="I33" s="22">
        <v>0</v>
      </c>
    </row>
    <row r="34" spans="1:9" ht="15" customHeight="1">
      <c r="A34" s="52"/>
      <c r="B34" s="21" t="s">
        <v>33</v>
      </c>
      <c r="C34" s="25"/>
      <c r="D34" s="20"/>
      <c r="E34" s="22">
        <f t="shared" si="1"/>
        <v>1340</v>
      </c>
      <c r="F34" s="22">
        <v>0</v>
      </c>
      <c r="G34" s="22">
        <v>840</v>
      </c>
      <c r="H34" s="22">
        <v>500</v>
      </c>
      <c r="I34" s="22">
        <v>0</v>
      </c>
    </row>
    <row r="35" spans="1:9" ht="15" customHeight="1">
      <c r="A35" s="52"/>
      <c r="B35" s="21" t="s">
        <v>325</v>
      </c>
      <c r="C35" s="25"/>
      <c r="D35" s="20"/>
      <c r="E35" s="22">
        <f t="shared" si="1"/>
        <v>8775</v>
      </c>
      <c r="F35" s="22">
        <f>0+3400+2450+1750</f>
        <v>7600</v>
      </c>
      <c r="G35" s="22">
        <f>0+575+0+0</f>
        <v>575</v>
      </c>
      <c r="H35" s="22">
        <f>50+200+175+175</f>
        <v>600</v>
      </c>
      <c r="I35" s="22">
        <v>0</v>
      </c>
    </row>
    <row r="36" spans="1:9" ht="15" customHeight="1">
      <c r="A36" s="52"/>
      <c r="B36" s="21" t="s">
        <v>326</v>
      </c>
      <c r="C36" s="25"/>
      <c r="D36" s="20"/>
      <c r="E36" s="22">
        <f t="shared" si="1"/>
        <v>9600</v>
      </c>
      <c r="F36" s="22">
        <v>9000</v>
      </c>
      <c r="G36" s="22">
        <v>0</v>
      </c>
      <c r="H36" s="22">
        <f>50+200+175+175</f>
        <v>600</v>
      </c>
      <c r="I36" s="22">
        <v>0</v>
      </c>
    </row>
    <row r="37" spans="1:9" ht="15" customHeight="1">
      <c r="A37" s="52"/>
      <c r="B37" s="21" t="s">
        <v>327</v>
      </c>
      <c r="C37" s="25"/>
      <c r="D37" s="20"/>
      <c r="E37" s="22">
        <f t="shared" si="1"/>
        <v>8775</v>
      </c>
      <c r="F37" s="22">
        <f>0+3400+2450+1750</f>
        <v>7600</v>
      </c>
      <c r="G37" s="22">
        <f>0+575+0+0</f>
        <v>575</v>
      </c>
      <c r="H37" s="22">
        <f>50+200+175+175</f>
        <v>600</v>
      </c>
      <c r="I37" s="22">
        <v>0</v>
      </c>
    </row>
    <row r="38" spans="1:9" ht="15" customHeight="1">
      <c r="A38" s="52"/>
      <c r="B38" s="21" t="s">
        <v>328</v>
      </c>
      <c r="C38" s="25"/>
      <c r="D38" s="20"/>
      <c r="E38" s="22">
        <f t="shared" si="1"/>
        <v>8775</v>
      </c>
      <c r="F38" s="22">
        <f>0+3400+2450+1750</f>
        <v>7600</v>
      </c>
      <c r="G38" s="22">
        <f>0+575+0+0</f>
        <v>575</v>
      </c>
      <c r="H38" s="22">
        <f>50+200+175+175</f>
        <v>600</v>
      </c>
      <c r="I38" s="22">
        <v>0</v>
      </c>
    </row>
    <row r="39" spans="1:9" ht="15" customHeight="1">
      <c r="A39" s="53"/>
      <c r="B39" s="21" t="s">
        <v>329</v>
      </c>
      <c r="C39" s="25"/>
      <c r="D39" s="20"/>
      <c r="E39" s="22">
        <f t="shared" si="1"/>
        <v>8775</v>
      </c>
      <c r="F39" s="22">
        <f>0+3400+2450+1750</f>
        <v>7600</v>
      </c>
      <c r="G39" s="22">
        <f>0+575+0+0</f>
        <v>575</v>
      </c>
      <c r="H39" s="22">
        <f>50+200+175+175</f>
        <v>600</v>
      </c>
      <c r="I39" s="22">
        <v>0</v>
      </c>
    </row>
    <row r="40" spans="1:9" ht="88.5" customHeight="1">
      <c r="A40" s="34" t="s">
        <v>102</v>
      </c>
      <c r="B40" s="20" t="s">
        <v>23</v>
      </c>
      <c r="C40" s="25" t="s">
        <v>315</v>
      </c>
      <c r="D40" s="20" t="s">
        <v>192</v>
      </c>
      <c r="E40" s="22"/>
      <c r="F40" s="22"/>
      <c r="G40" s="22"/>
      <c r="H40" s="22"/>
      <c r="I40" s="22"/>
    </row>
    <row r="41" spans="1:9" ht="126.75" customHeight="1">
      <c r="A41" s="51" t="s">
        <v>298</v>
      </c>
      <c r="B41" s="23" t="s">
        <v>299</v>
      </c>
      <c r="C41" s="25" t="s">
        <v>300</v>
      </c>
      <c r="D41" s="20" t="s">
        <v>307</v>
      </c>
      <c r="E41" s="22">
        <f>SUM(E42:E54)</f>
        <v>80000</v>
      </c>
      <c r="F41" s="22">
        <f>SUM(F42:F54)</f>
        <v>0</v>
      </c>
      <c r="G41" s="22">
        <f>SUM(G42:G54)</f>
        <v>35000</v>
      </c>
      <c r="H41" s="22">
        <f>SUM(H42:H54)</f>
        <v>0</v>
      </c>
      <c r="I41" s="22">
        <f>SUM(I42:I54)</f>
        <v>45000</v>
      </c>
    </row>
    <row r="42" spans="1:9" ht="15" customHeight="1">
      <c r="A42" s="52"/>
      <c r="B42" s="21" t="s">
        <v>256</v>
      </c>
      <c r="C42" s="25"/>
      <c r="D42" s="20"/>
      <c r="E42" s="22">
        <f aca="true" t="shared" si="2" ref="E42:E54">SUM(F42:I42)</f>
        <v>0</v>
      </c>
      <c r="F42" s="22">
        <v>0</v>
      </c>
      <c r="G42" s="22">
        <v>0</v>
      </c>
      <c r="H42" s="22">
        <v>0</v>
      </c>
      <c r="I42" s="22">
        <v>0</v>
      </c>
    </row>
    <row r="43" spans="1:9" ht="15" customHeight="1">
      <c r="A43" s="52"/>
      <c r="B43" s="21" t="s">
        <v>257</v>
      </c>
      <c r="C43" s="25"/>
      <c r="D43" s="20"/>
      <c r="E43" s="22">
        <f t="shared" si="2"/>
        <v>0</v>
      </c>
      <c r="F43" s="22">
        <v>0</v>
      </c>
      <c r="G43" s="22">
        <v>0</v>
      </c>
      <c r="H43" s="22">
        <v>0</v>
      </c>
      <c r="I43" s="22">
        <v>0</v>
      </c>
    </row>
    <row r="44" spans="1:9" ht="15" customHeight="1">
      <c r="A44" s="52"/>
      <c r="B44" s="21" t="s">
        <v>258</v>
      </c>
      <c r="C44" s="25"/>
      <c r="D44" s="20"/>
      <c r="E44" s="22">
        <f t="shared" si="2"/>
        <v>0</v>
      </c>
      <c r="F44" s="22">
        <v>0</v>
      </c>
      <c r="G44" s="22">
        <v>0</v>
      </c>
      <c r="H44" s="22">
        <v>0</v>
      </c>
      <c r="I44" s="22">
        <v>0</v>
      </c>
    </row>
    <row r="45" spans="1:9" ht="15" customHeight="1">
      <c r="A45" s="52"/>
      <c r="B45" s="21" t="s">
        <v>259</v>
      </c>
      <c r="C45" s="25"/>
      <c r="D45" s="20"/>
      <c r="E45" s="22">
        <f t="shared" si="2"/>
        <v>0</v>
      </c>
      <c r="F45" s="22">
        <v>0</v>
      </c>
      <c r="G45" s="22">
        <v>0</v>
      </c>
      <c r="H45" s="22">
        <v>0</v>
      </c>
      <c r="I45" s="22">
        <v>0</v>
      </c>
    </row>
    <row r="46" spans="1:9" ht="15" customHeight="1">
      <c r="A46" s="52"/>
      <c r="B46" s="44" t="s">
        <v>260</v>
      </c>
      <c r="C46" s="45"/>
      <c r="D46" s="46"/>
      <c r="E46" s="47">
        <f t="shared" si="2"/>
        <v>35000</v>
      </c>
      <c r="F46" s="47">
        <v>0</v>
      </c>
      <c r="G46" s="47">
        <v>35000</v>
      </c>
      <c r="H46" s="47">
        <v>0</v>
      </c>
      <c r="I46" s="47">
        <v>0</v>
      </c>
    </row>
    <row r="47" spans="1:9" ht="15" customHeight="1">
      <c r="A47" s="52"/>
      <c r="B47" s="21" t="s">
        <v>31</v>
      </c>
      <c r="C47" s="25"/>
      <c r="D47" s="20"/>
      <c r="E47" s="22">
        <f t="shared" si="2"/>
        <v>45000</v>
      </c>
      <c r="F47" s="22">
        <v>0</v>
      </c>
      <c r="G47" s="22">
        <v>0</v>
      </c>
      <c r="H47" s="22">
        <v>0</v>
      </c>
      <c r="I47" s="22">
        <v>45000</v>
      </c>
    </row>
    <row r="48" spans="1:9" ht="15" customHeight="1">
      <c r="A48" s="52"/>
      <c r="B48" s="21" t="s">
        <v>32</v>
      </c>
      <c r="C48" s="25"/>
      <c r="D48" s="20"/>
      <c r="E48" s="22">
        <f t="shared" si="2"/>
        <v>0</v>
      </c>
      <c r="F48" s="22">
        <v>0</v>
      </c>
      <c r="G48" s="22">
        <v>0</v>
      </c>
      <c r="H48" s="22">
        <v>0</v>
      </c>
      <c r="I48" s="22">
        <v>0</v>
      </c>
    </row>
    <row r="49" spans="1:9" ht="15" customHeight="1">
      <c r="A49" s="52"/>
      <c r="B49" s="21" t="s">
        <v>33</v>
      </c>
      <c r="C49" s="25"/>
      <c r="D49" s="20"/>
      <c r="E49" s="22">
        <f t="shared" si="2"/>
        <v>0</v>
      </c>
      <c r="F49" s="22">
        <v>0</v>
      </c>
      <c r="G49" s="22">
        <v>0</v>
      </c>
      <c r="H49" s="22">
        <v>0</v>
      </c>
      <c r="I49" s="22">
        <v>0</v>
      </c>
    </row>
    <row r="50" spans="1:9" ht="15" customHeight="1">
      <c r="A50" s="52"/>
      <c r="B50" s="21" t="s">
        <v>325</v>
      </c>
      <c r="C50" s="25"/>
      <c r="D50" s="20"/>
      <c r="E50" s="22">
        <f t="shared" si="2"/>
        <v>0</v>
      </c>
      <c r="F50" s="22">
        <v>0</v>
      </c>
      <c r="G50" s="22">
        <v>0</v>
      </c>
      <c r="H50" s="22">
        <v>0</v>
      </c>
      <c r="I50" s="22">
        <v>0</v>
      </c>
    </row>
    <row r="51" spans="1:9" ht="15" customHeight="1">
      <c r="A51" s="52"/>
      <c r="B51" s="21" t="s">
        <v>326</v>
      </c>
      <c r="C51" s="25"/>
      <c r="D51" s="20"/>
      <c r="E51" s="22">
        <f t="shared" si="2"/>
        <v>0</v>
      </c>
      <c r="F51" s="22">
        <v>0</v>
      </c>
      <c r="G51" s="22">
        <v>0</v>
      </c>
      <c r="H51" s="22">
        <v>0</v>
      </c>
      <c r="I51" s="22">
        <v>0</v>
      </c>
    </row>
    <row r="52" spans="1:9" ht="15" customHeight="1">
      <c r="A52" s="52"/>
      <c r="B52" s="21" t="s">
        <v>327</v>
      </c>
      <c r="C52" s="25"/>
      <c r="D52" s="20"/>
      <c r="E52" s="22">
        <f t="shared" si="2"/>
        <v>0</v>
      </c>
      <c r="F52" s="22">
        <v>0</v>
      </c>
      <c r="G52" s="22">
        <v>0</v>
      </c>
      <c r="H52" s="22">
        <v>0</v>
      </c>
      <c r="I52" s="22">
        <v>0</v>
      </c>
    </row>
    <row r="53" spans="1:9" ht="15" customHeight="1">
      <c r="A53" s="52"/>
      <c r="B53" s="21" t="s">
        <v>328</v>
      </c>
      <c r="C53" s="25"/>
      <c r="D53" s="20"/>
      <c r="E53" s="22">
        <f t="shared" si="2"/>
        <v>0</v>
      </c>
      <c r="F53" s="22">
        <v>0</v>
      </c>
      <c r="G53" s="22">
        <v>0</v>
      </c>
      <c r="H53" s="22">
        <v>0</v>
      </c>
      <c r="I53" s="22">
        <v>0</v>
      </c>
    </row>
    <row r="54" spans="1:9" ht="15" customHeight="1">
      <c r="A54" s="53"/>
      <c r="B54" s="21" t="s">
        <v>329</v>
      </c>
      <c r="C54" s="25"/>
      <c r="D54" s="20"/>
      <c r="E54" s="22">
        <f t="shared" si="2"/>
        <v>0</v>
      </c>
      <c r="F54" s="22">
        <v>0</v>
      </c>
      <c r="G54" s="22">
        <v>0</v>
      </c>
      <c r="H54" s="22">
        <v>0</v>
      </c>
      <c r="I54" s="22">
        <v>0</v>
      </c>
    </row>
    <row r="55" spans="1:9" ht="50.25" customHeight="1">
      <c r="A55" s="51" t="s">
        <v>339</v>
      </c>
      <c r="B55" s="23" t="s">
        <v>341</v>
      </c>
      <c r="C55" s="25" t="s">
        <v>340</v>
      </c>
      <c r="D55" s="20" t="s">
        <v>342</v>
      </c>
      <c r="E55" s="22">
        <f>SUM(E56:E68)</f>
        <v>1500</v>
      </c>
      <c r="F55" s="22">
        <f>SUM(F56:F68)</f>
        <v>0</v>
      </c>
      <c r="G55" s="22">
        <f>SUM(G56:G68)</f>
        <v>0</v>
      </c>
      <c r="H55" s="22">
        <f>SUM(H56:H68)</f>
        <v>0</v>
      </c>
      <c r="I55" s="22">
        <f>SUM(I56:I68)</f>
        <v>1500</v>
      </c>
    </row>
    <row r="56" spans="1:9" ht="15" customHeight="1">
      <c r="A56" s="52"/>
      <c r="B56" s="21" t="s">
        <v>256</v>
      </c>
      <c r="C56" s="25"/>
      <c r="D56" s="20"/>
      <c r="E56" s="22">
        <f aca="true" t="shared" si="3" ref="E56:E68">SUM(F56:I56)</f>
        <v>0</v>
      </c>
      <c r="F56" s="22">
        <v>0</v>
      </c>
      <c r="G56" s="22">
        <v>0</v>
      </c>
      <c r="H56" s="22">
        <v>0</v>
      </c>
      <c r="I56" s="22">
        <v>0</v>
      </c>
    </row>
    <row r="57" spans="1:9" ht="15" customHeight="1">
      <c r="A57" s="52"/>
      <c r="B57" s="21" t="s">
        <v>257</v>
      </c>
      <c r="C57" s="25"/>
      <c r="D57" s="20"/>
      <c r="E57" s="22">
        <f t="shared" si="3"/>
        <v>0</v>
      </c>
      <c r="F57" s="22">
        <v>0</v>
      </c>
      <c r="G57" s="22">
        <v>0</v>
      </c>
      <c r="H57" s="22">
        <v>0</v>
      </c>
      <c r="I57" s="22">
        <v>0</v>
      </c>
    </row>
    <row r="58" spans="1:9" ht="15" customHeight="1">
      <c r="A58" s="52"/>
      <c r="B58" s="21" t="s">
        <v>258</v>
      </c>
      <c r="C58" s="25"/>
      <c r="D58" s="20"/>
      <c r="E58" s="22">
        <f t="shared" si="3"/>
        <v>0</v>
      </c>
      <c r="F58" s="22">
        <v>0</v>
      </c>
      <c r="G58" s="22">
        <v>0</v>
      </c>
      <c r="H58" s="22">
        <v>0</v>
      </c>
      <c r="I58" s="22">
        <v>0</v>
      </c>
    </row>
    <row r="59" spans="1:9" ht="15" customHeight="1">
      <c r="A59" s="52"/>
      <c r="B59" s="21" t="s">
        <v>259</v>
      </c>
      <c r="C59" s="25"/>
      <c r="D59" s="20"/>
      <c r="E59" s="22">
        <f t="shared" si="3"/>
        <v>0</v>
      </c>
      <c r="F59" s="22">
        <v>0</v>
      </c>
      <c r="G59" s="22">
        <v>0</v>
      </c>
      <c r="H59" s="22">
        <v>0</v>
      </c>
      <c r="I59" s="22">
        <v>0</v>
      </c>
    </row>
    <row r="60" spans="1:9" ht="15" customHeight="1">
      <c r="A60" s="52"/>
      <c r="B60" s="44" t="s">
        <v>260</v>
      </c>
      <c r="C60" s="45"/>
      <c r="D60" s="46"/>
      <c r="E60" s="47">
        <f t="shared" si="3"/>
        <v>0</v>
      </c>
      <c r="F60" s="22">
        <v>0</v>
      </c>
      <c r="G60" s="22">
        <v>0</v>
      </c>
      <c r="H60" s="22">
        <v>0</v>
      </c>
      <c r="I60" s="22">
        <v>0</v>
      </c>
    </row>
    <row r="61" spans="1:9" ht="15" customHeight="1">
      <c r="A61" s="52"/>
      <c r="B61" s="21" t="s">
        <v>31</v>
      </c>
      <c r="C61" s="25"/>
      <c r="D61" s="20"/>
      <c r="E61" s="22">
        <f t="shared" si="3"/>
        <v>0</v>
      </c>
      <c r="F61" s="22">
        <v>0</v>
      </c>
      <c r="G61" s="22">
        <v>0</v>
      </c>
      <c r="H61" s="22">
        <v>0</v>
      </c>
      <c r="I61" s="22">
        <v>0</v>
      </c>
    </row>
    <row r="62" spans="1:9" ht="15" customHeight="1">
      <c r="A62" s="52"/>
      <c r="B62" s="21" t="s">
        <v>32</v>
      </c>
      <c r="C62" s="25"/>
      <c r="D62" s="20"/>
      <c r="E62" s="22">
        <f t="shared" si="3"/>
        <v>0</v>
      </c>
      <c r="F62" s="22">
        <v>0</v>
      </c>
      <c r="G62" s="22">
        <v>0</v>
      </c>
      <c r="H62" s="22">
        <v>0</v>
      </c>
      <c r="I62" s="22">
        <v>0</v>
      </c>
    </row>
    <row r="63" spans="1:9" ht="15" customHeight="1">
      <c r="A63" s="52"/>
      <c r="B63" s="21" t="s">
        <v>33</v>
      </c>
      <c r="C63" s="25"/>
      <c r="D63" s="20"/>
      <c r="E63" s="22">
        <f t="shared" si="3"/>
        <v>0</v>
      </c>
      <c r="F63" s="22">
        <v>0</v>
      </c>
      <c r="G63" s="22">
        <v>0</v>
      </c>
      <c r="H63" s="22">
        <v>0</v>
      </c>
      <c r="I63" s="22">
        <v>0</v>
      </c>
    </row>
    <row r="64" spans="1:9" ht="15" customHeight="1">
      <c r="A64" s="52"/>
      <c r="B64" s="21" t="s">
        <v>325</v>
      </c>
      <c r="C64" s="25"/>
      <c r="D64" s="20"/>
      <c r="E64" s="22">
        <f t="shared" si="3"/>
        <v>300</v>
      </c>
      <c r="F64" s="22">
        <v>0</v>
      </c>
      <c r="G64" s="22">
        <v>0</v>
      </c>
      <c r="H64" s="22">
        <v>0</v>
      </c>
      <c r="I64" s="22">
        <v>300</v>
      </c>
    </row>
    <row r="65" spans="1:9" ht="15" customHeight="1">
      <c r="A65" s="52"/>
      <c r="B65" s="21" t="s">
        <v>326</v>
      </c>
      <c r="C65" s="25"/>
      <c r="D65" s="20"/>
      <c r="E65" s="22">
        <f t="shared" si="3"/>
        <v>300</v>
      </c>
      <c r="F65" s="22">
        <v>0</v>
      </c>
      <c r="G65" s="22">
        <v>0</v>
      </c>
      <c r="H65" s="22">
        <v>0</v>
      </c>
      <c r="I65" s="22">
        <v>300</v>
      </c>
    </row>
    <row r="66" spans="1:9" ht="15" customHeight="1">
      <c r="A66" s="52"/>
      <c r="B66" s="21" t="s">
        <v>327</v>
      </c>
      <c r="C66" s="25"/>
      <c r="D66" s="20"/>
      <c r="E66" s="22">
        <f t="shared" si="3"/>
        <v>300</v>
      </c>
      <c r="F66" s="22">
        <v>0</v>
      </c>
      <c r="G66" s="22">
        <v>0</v>
      </c>
      <c r="H66" s="22">
        <v>0</v>
      </c>
      <c r="I66" s="22">
        <v>300</v>
      </c>
    </row>
    <row r="67" spans="1:9" ht="15" customHeight="1">
      <c r="A67" s="52"/>
      <c r="B67" s="21" t="s">
        <v>328</v>
      </c>
      <c r="C67" s="25"/>
      <c r="D67" s="20"/>
      <c r="E67" s="22">
        <f t="shared" si="3"/>
        <v>300</v>
      </c>
      <c r="F67" s="22">
        <v>0</v>
      </c>
      <c r="G67" s="22">
        <v>0</v>
      </c>
      <c r="H67" s="22">
        <v>0</v>
      </c>
      <c r="I67" s="22">
        <v>300</v>
      </c>
    </row>
    <row r="68" spans="1:9" ht="15" customHeight="1">
      <c r="A68" s="53"/>
      <c r="B68" s="21" t="s">
        <v>329</v>
      </c>
      <c r="C68" s="25"/>
      <c r="D68" s="20"/>
      <c r="E68" s="22">
        <f t="shared" si="3"/>
        <v>300</v>
      </c>
      <c r="F68" s="22">
        <v>0</v>
      </c>
      <c r="G68" s="22">
        <v>0</v>
      </c>
      <c r="H68" s="22">
        <v>0</v>
      </c>
      <c r="I68" s="22">
        <v>300</v>
      </c>
    </row>
    <row r="69" spans="1:9" ht="18" customHeight="1">
      <c r="A69" s="51"/>
      <c r="B69" s="23" t="s">
        <v>313</v>
      </c>
      <c r="C69" s="25"/>
      <c r="D69" s="23"/>
      <c r="E69" s="22">
        <f>SUM(E70:E82)</f>
        <v>141021</v>
      </c>
      <c r="F69" s="22">
        <f>SUM(F70:F82)</f>
        <v>39400</v>
      </c>
      <c r="G69" s="22">
        <f>SUM(G70:G82)</f>
        <v>41650</v>
      </c>
      <c r="H69" s="22">
        <f>SUM(H70:H82)</f>
        <v>8471</v>
      </c>
      <c r="I69" s="22">
        <f>SUM(I70:I82)</f>
        <v>51500</v>
      </c>
    </row>
    <row r="70" spans="1:9" ht="15" customHeight="1">
      <c r="A70" s="52"/>
      <c r="B70" s="21" t="s">
        <v>256</v>
      </c>
      <c r="C70" s="25"/>
      <c r="D70" s="21"/>
      <c r="E70" s="22">
        <f aca="true" t="shared" si="4" ref="E70:E82">SUM(F70:I70)</f>
        <v>500</v>
      </c>
      <c r="F70" s="22">
        <f aca="true" t="shared" si="5" ref="F70:I82">+F13+F27+F42+F56</f>
        <v>0</v>
      </c>
      <c r="G70" s="22">
        <f t="shared" si="5"/>
        <v>0</v>
      </c>
      <c r="H70" s="22">
        <f t="shared" si="5"/>
        <v>500</v>
      </c>
      <c r="I70" s="22">
        <f t="shared" si="5"/>
        <v>0</v>
      </c>
    </row>
    <row r="71" spans="1:9" ht="15" customHeight="1">
      <c r="A71" s="52"/>
      <c r="B71" s="21" t="s">
        <v>257</v>
      </c>
      <c r="C71" s="25"/>
      <c r="D71" s="21"/>
      <c r="E71" s="22">
        <f t="shared" si="4"/>
        <v>531</v>
      </c>
      <c r="F71" s="22">
        <f t="shared" si="5"/>
        <v>0</v>
      </c>
      <c r="G71" s="22">
        <f t="shared" si="5"/>
        <v>0</v>
      </c>
      <c r="H71" s="22">
        <f t="shared" si="5"/>
        <v>531</v>
      </c>
      <c r="I71" s="22">
        <f t="shared" si="5"/>
        <v>0</v>
      </c>
    </row>
    <row r="72" spans="1:9" ht="15" customHeight="1">
      <c r="A72" s="52"/>
      <c r="B72" s="21" t="s">
        <v>258</v>
      </c>
      <c r="C72" s="25"/>
      <c r="D72" s="21"/>
      <c r="E72" s="22">
        <f t="shared" si="4"/>
        <v>568</v>
      </c>
      <c r="F72" s="22">
        <f t="shared" si="5"/>
        <v>0</v>
      </c>
      <c r="G72" s="22">
        <f t="shared" si="5"/>
        <v>0</v>
      </c>
      <c r="H72" s="22">
        <f t="shared" si="5"/>
        <v>568</v>
      </c>
      <c r="I72" s="22">
        <f t="shared" si="5"/>
        <v>0</v>
      </c>
    </row>
    <row r="73" spans="1:9" ht="15" customHeight="1">
      <c r="A73" s="52"/>
      <c r="B73" s="21" t="s">
        <v>259</v>
      </c>
      <c r="C73" s="25"/>
      <c r="D73" s="21"/>
      <c r="E73" s="22">
        <f t="shared" si="4"/>
        <v>1438</v>
      </c>
      <c r="F73" s="22">
        <f t="shared" si="5"/>
        <v>0</v>
      </c>
      <c r="G73" s="22">
        <f t="shared" si="5"/>
        <v>870</v>
      </c>
      <c r="H73" s="22">
        <f t="shared" si="5"/>
        <v>568</v>
      </c>
      <c r="I73" s="22">
        <f t="shared" si="5"/>
        <v>0</v>
      </c>
    </row>
    <row r="74" spans="1:9" ht="15" customHeight="1">
      <c r="A74" s="52"/>
      <c r="B74" s="21" t="s">
        <v>260</v>
      </c>
      <c r="C74" s="25"/>
      <c r="D74" s="21"/>
      <c r="E74" s="22">
        <f t="shared" si="4"/>
        <v>38938</v>
      </c>
      <c r="F74" s="22">
        <f t="shared" si="5"/>
        <v>0</v>
      </c>
      <c r="G74" s="22">
        <f t="shared" si="5"/>
        <v>35870</v>
      </c>
      <c r="H74" s="22">
        <f t="shared" si="5"/>
        <v>568</v>
      </c>
      <c r="I74" s="22">
        <f t="shared" si="5"/>
        <v>2500</v>
      </c>
    </row>
    <row r="75" spans="1:9" ht="15" customHeight="1">
      <c r="A75" s="52"/>
      <c r="B75" s="21" t="s">
        <v>31</v>
      </c>
      <c r="C75" s="25"/>
      <c r="D75" s="21"/>
      <c r="E75" s="22">
        <f t="shared" si="4"/>
        <v>48938</v>
      </c>
      <c r="F75" s="22">
        <f t="shared" si="5"/>
        <v>0</v>
      </c>
      <c r="G75" s="22">
        <f t="shared" si="5"/>
        <v>870</v>
      </c>
      <c r="H75" s="22">
        <f t="shared" si="5"/>
        <v>568</v>
      </c>
      <c r="I75" s="22">
        <f t="shared" si="5"/>
        <v>47500</v>
      </c>
    </row>
    <row r="76" spans="1:9" ht="15" customHeight="1">
      <c r="A76" s="52"/>
      <c r="B76" s="21" t="s">
        <v>32</v>
      </c>
      <c r="C76" s="25"/>
      <c r="D76" s="21"/>
      <c r="E76" s="22">
        <f t="shared" si="4"/>
        <v>2438</v>
      </c>
      <c r="F76" s="22">
        <f t="shared" si="5"/>
        <v>0</v>
      </c>
      <c r="G76" s="22">
        <f t="shared" si="5"/>
        <v>870</v>
      </c>
      <c r="H76" s="22">
        <f t="shared" si="5"/>
        <v>1568</v>
      </c>
      <c r="I76" s="22">
        <f t="shared" si="5"/>
        <v>0</v>
      </c>
    </row>
    <row r="77" spans="1:9" ht="15" customHeight="1">
      <c r="A77" s="52"/>
      <c r="B77" s="21" t="s">
        <v>33</v>
      </c>
      <c r="C77" s="25"/>
      <c r="D77" s="21"/>
      <c r="E77" s="22">
        <f t="shared" si="4"/>
        <v>1470</v>
      </c>
      <c r="F77" s="22">
        <f t="shared" si="5"/>
        <v>0</v>
      </c>
      <c r="G77" s="22">
        <f t="shared" si="5"/>
        <v>870</v>
      </c>
      <c r="H77" s="22">
        <f t="shared" si="5"/>
        <v>600</v>
      </c>
      <c r="I77" s="22">
        <f t="shared" si="5"/>
        <v>0</v>
      </c>
    </row>
    <row r="78" spans="1:9" ht="15" customHeight="1">
      <c r="A78" s="52"/>
      <c r="B78" s="21" t="s">
        <v>325</v>
      </c>
      <c r="C78" s="25"/>
      <c r="D78" s="20"/>
      <c r="E78" s="22">
        <f t="shared" si="4"/>
        <v>9075</v>
      </c>
      <c r="F78" s="22">
        <f t="shared" si="5"/>
        <v>7600</v>
      </c>
      <c r="G78" s="22">
        <f t="shared" si="5"/>
        <v>575</v>
      </c>
      <c r="H78" s="22">
        <f t="shared" si="5"/>
        <v>600</v>
      </c>
      <c r="I78" s="22">
        <f t="shared" si="5"/>
        <v>300</v>
      </c>
    </row>
    <row r="79" spans="1:9" ht="15" customHeight="1">
      <c r="A79" s="52"/>
      <c r="B79" s="21" t="s">
        <v>326</v>
      </c>
      <c r="C79" s="25"/>
      <c r="D79" s="20"/>
      <c r="E79" s="22">
        <f t="shared" si="4"/>
        <v>9900</v>
      </c>
      <c r="F79" s="22">
        <f t="shared" si="5"/>
        <v>9000</v>
      </c>
      <c r="G79" s="22">
        <f t="shared" si="5"/>
        <v>0</v>
      </c>
      <c r="H79" s="22">
        <f t="shared" si="5"/>
        <v>600</v>
      </c>
      <c r="I79" s="22">
        <f t="shared" si="5"/>
        <v>300</v>
      </c>
    </row>
    <row r="80" spans="1:9" ht="15" customHeight="1">
      <c r="A80" s="52"/>
      <c r="B80" s="21" t="s">
        <v>327</v>
      </c>
      <c r="C80" s="25"/>
      <c r="D80" s="20"/>
      <c r="E80" s="22">
        <f t="shared" si="4"/>
        <v>9075</v>
      </c>
      <c r="F80" s="22">
        <f t="shared" si="5"/>
        <v>7600</v>
      </c>
      <c r="G80" s="22">
        <f t="shared" si="5"/>
        <v>575</v>
      </c>
      <c r="H80" s="22">
        <f t="shared" si="5"/>
        <v>600</v>
      </c>
      <c r="I80" s="22">
        <f t="shared" si="5"/>
        <v>300</v>
      </c>
    </row>
    <row r="81" spans="1:9" ht="15" customHeight="1">
      <c r="A81" s="52"/>
      <c r="B81" s="21" t="s">
        <v>328</v>
      </c>
      <c r="C81" s="25"/>
      <c r="D81" s="20"/>
      <c r="E81" s="22">
        <f t="shared" si="4"/>
        <v>9075</v>
      </c>
      <c r="F81" s="22">
        <f t="shared" si="5"/>
        <v>7600</v>
      </c>
      <c r="G81" s="22">
        <f t="shared" si="5"/>
        <v>575</v>
      </c>
      <c r="H81" s="22">
        <f t="shared" si="5"/>
        <v>600</v>
      </c>
      <c r="I81" s="22">
        <f t="shared" si="5"/>
        <v>300</v>
      </c>
    </row>
    <row r="82" spans="1:9" ht="15" customHeight="1">
      <c r="A82" s="53"/>
      <c r="B82" s="21" t="s">
        <v>329</v>
      </c>
      <c r="C82" s="25"/>
      <c r="D82" s="20"/>
      <c r="E82" s="22">
        <f t="shared" si="4"/>
        <v>9075</v>
      </c>
      <c r="F82" s="22">
        <f t="shared" si="5"/>
        <v>7600</v>
      </c>
      <c r="G82" s="22">
        <f t="shared" si="5"/>
        <v>575</v>
      </c>
      <c r="H82" s="22">
        <f t="shared" si="5"/>
        <v>600</v>
      </c>
      <c r="I82" s="22">
        <f t="shared" si="5"/>
        <v>300</v>
      </c>
    </row>
    <row r="83" spans="1:9" s="39" customFormat="1" ht="15" customHeight="1">
      <c r="A83" s="32"/>
      <c r="B83" s="21"/>
      <c r="C83" s="25"/>
      <c r="D83" s="21"/>
      <c r="E83" s="22"/>
      <c r="F83" s="22"/>
      <c r="G83" s="22"/>
      <c r="H83" s="22"/>
      <c r="I83" s="22"/>
    </row>
    <row r="84" spans="1:9" ht="18" customHeight="1">
      <c r="A84" s="38" t="s">
        <v>130</v>
      </c>
      <c r="B84" s="86" t="s">
        <v>131</v>
      </c>
      <c r="C84" s="86"/>
      <c r="D84" s="86"/>
      <c r="E84" s="86"/>
      <c r="F84" s="86"/>
      <c r="G84" s="86"/>
      <c r="H84" s="86"/>
      <c r="I84" s="86"/>
    </row>
    <row r="85" spans="1:9" ht="18" customHeight="1">
      <c r="A85" s="34"/>
      <c r="B85" s="78" t="s">
        <v>194</v>
      </c>
      <c r="C85" s="78"/>
      <c r="D85" s="78"/>
      <c r="E85" s="78"/>
      <c r="F85" s="78"/>
      <c r="G85" s="78"/>
      <c r="H85" s="22"/>
      <c r="I85" s="22"/>
    </row>
    <row r="86" spans="1:9" ht="17.25" customHeight="1">
      <c r="A86" s="34" t="s">
        <v>58</v>
      </c>
      <c r="B86" s="81" t="s">
        <v>319</v>
      </c>
      <c r="C86" s="81"/>
      <c r="D86" s="81"/>
      <c r="E86" s="81"/>
      <c r="F86" s="81"/>
      <c r="G86" s="81"/>
      <c r="H86" s="81"/>
      <c r="I86" s="81"/>
    </row>
    <row r="87" spans="1:9" ht="81.75" customHeight="1">
      <c r="A87" s="33" t="s">
        <v>35</v>
      </c>
      <c r="B87" s="20" t="s">
        <v>176</v>
      </c>
      <c r="C87" s="25" t="s">
        <v>71</v>
      </c>
      <c r="D87" s="20" t="s">
        <v>72</v>
      </c>
      <c r="E87" s="22"/>
      <c r="F87" s="22"/>
      <c r="G87" s="22"/>
      <c r="H87" s="22"/>
      <c r="I87" s="22"/>
    </row>
    <row r="88" spans="1:9" ht="99" customHeight="1">
      <c r="A88" s="33" t="s">
        <v>36</v>
      </c>
      <c r="B88" s="20" t="s">
        <v>177</v>
      </c>
      <c r="C88" s="25" t="s">
        <v>71</v>
      </c>
      <c r="D88" s="20" t="s">
        <v>73</v>
      </c>
      <c r="E88" s="22"/>
      <c r="F88" s="22"/>
      <c r="G88" s="22"/>
      <c r="H88" s="22"/>
      <c r="I88" s="22"/>
    </row>
    <row r="89" spans="1:9" ht="111.75" customHeight="1">
      <c r="A89" s="33" t="s">
        <v>37</v>
      </c>
      <c r="B89" s="20" t="s">
        <v>202</v>
      </c>
      <c r="C89" s="25" t="s">
        <v>71</v>
      </c>
      <c r="D89" s="20" t="s">
        <v>74</v>
      </c>
      <c r="E89" s="22"/>
      <c r="F89" s="22"/>
      <c r="G89" s="22"/>
      <c r="H89" s="22"/>
      <c r="I89" s="22"/>
    </row>
    <row r="90" spans="1:9" ht="79.5" customHeight="1">
      <c r="A90" s="87" t="s">
        <v>38</v>
      </c>
      <c r="B90" s="20" t="s">
        <v>65</v>
      </c>
      <c r="C90" s="25" t="s">
        <v>71</v>
      </c>
      <c r="D90" s="20" t="s">
        <v>188</v>
      </c>
      <c r="E90" s="22">
        <v>1010</v>
      </c>
      <c r="F90" s="22">
        <v>0</v>
      </c>
      <c r="G90" s="22">
        <v>0</v>
      </c>
      <c r="H90" s="22">
        <v>1010</v>
      </c>
      <c r="I90" s="22">
        <v>0</v>
      </c>
    </row>
    <row r="91" spans="1:9" ht="15" customHeight="1">
      <c r="A91" s="87"/>
      <c r="B91" s="21" t="s">
        <v>14</v>
      </c>
      <c r="C91" s="57"/>
      <c r="D91" s="22"/>
      <c r="E91" s="22">
        <v>300</v>
      </c>
      <c r="F91" s="22">
        <v>0</v>
      </c>
      <c r="G91" s="22">
        <v>0</v>
      </c>
      <c r="H91" s="22">
        <v>300</v>
      </c>
      <c r="I91" s="22">
        <v>0</v>
      </c>
    </row>
    <row r="92" spans="1:9" ht="15" customHeight="1">
      <c r="A92" s="87"/>
      <c r="B92" s="21" t="s">
        <v>209</v>
      </c>
      <c r="C92" s="57"/>
      <c r="D92" s="22"/>
      <c r="E92" s="22">
        <v>340</v>
      </c>
      <c r="F92" s="22">
        <v>0</v>
      </c>
      <c r="G92" s="22">
        <v>0</v>
      </c>
      <c r="H92" s="22">
        <v>340</v>
      </c>
      <c r="I92" s="22">
        <v>0</v>
      </c>
    </row>
    <row r="93" spans="1:9" ht="15" customHeight="1">
      <c r="A93" s="87"/>
      <c r="B93" s="21" t="s">
        <v>257</v>
      </c>
      <c r="C93" s="57"/>
      <c r="D93" s="22"/>
      <c r="E93" s="22">
        <v>370</v>
      </c>
      <c r="F93" s="22">
        <v>0</v>
      </c>
      <c r="G93" s="22">
        <v>0</v>
      </c>
      <c r="H93" s="22">
        <v>370</v>
      </c>
      <c r="I93" s="22">
        <v>0</v>
      </c>
    </row>
    <row r="94" spans="1:9" ht="96.75" customHeight="1">
      <c r="A94" s="33" t="s">
        <v>39</v>
      </c>
      <c r="B94" s="20" t="s">
        <v>195</v>
      </c>
      <c r="C94" s="25" t="s">
        <v>71</v>
      </c>
      <c r="D94" s="20" t="s">
        <v>75</v>
      </c>
      <c r="E94" s="22"/>
      <c r="F94" s="22"/>
      <c r="G94" s="22"/>
      <c r="H94" s="22"/>
      <c r="I94" s="22"/>
    </row>
    <row r="95" spans="1:9" ht="81" customHeight="1">
      <c r="A95" s="33" t="s">
        <v>40</v>
      </c>
      <c r="B95" s="20" t="s">
        <v>122</v>
      </c>
      <c r="C95" s="25" t="s">
        <v>71</v>
      </c>
      <c r="D95" s="20" t="s">
        <v>90</v>
      </c>
      <c r="E95" s="22"/>
      <c r="F95" s="22"/>
      <c r="G95" s="22"/>
      <c r="H95" s="22"/>
      <c r="I95" s="22"/>
    </row>
    <row r="96" spans="1:9" s="39" customFormat="1" ht="80.25" customHeight="1">
      <c r="A96" s="87" t="s">
        <v>41</v>
      </c>
      <c r="B96" s="20" t="s">
        <v>124</v>
      </c>
      <c r="C96" s="25" t="s">
        <v>71</v>
      </c>
      <c r="D96" s="20" t="s">
        <v>93</v>
      </c>
      <c r="E96" s="22">
        <v>213</v>
      </c>
      <c r="F96" s="22">
        <v>0</v>
      </c>
      <c r="G96" s="22">
        <v>213</v>
      </c>
      <c r="H96" s="22">
        <v>0</v>
      </c>
      <c r="I96" s="22">
        <v>0</v>
      </c>
    </row>
    <row r="97" spans="1:9" s="39" customFormat="1" ht="15" customHeight="1">
      <c r="A97" s="87"/>
      <c r="B97" s="21" t="s">
        <v>14</v>
      </c>
      <c r="C97" s="57"/>
      <c r="D97" s="20"/>
      <c r="E97" s="22">
        <v>0</v>
      </c>
      <c r="F97" s="22">
        <v>0</v>
      </c>
      <c r="G97" s="22">
        <v>0</v>
      </c>
      <c r="H97" s="22">
        <v>0</v>
      </c>
      <c r="I97" s="22">
        <v>0</v>
      </c>
    </row>
    <row r="98" spans="1:9" s="39" customFormat="1" ht="15" customHeight="1">
      <c r="A98" s="87"/>
      <c r="B98" s="21" t="s">
        <v>209</v>
      </c>
      <c r="C98" s="57"/>
      <c r="D98" s="20"/>
      <c r="E98" s="22">
        <v>213</v>
      </c>
      <c r="F98" s="22">
        <v>0</v>
      </c>
      <c r="G98" s="22">
        <v>213</v>
      </c>
      <c r="H98" s="22">
        <v>0</v>
      </c>
      <c r="I98" s="22">
        <v>0</v>
      </c>
    </row>
    <row r="99" spans="1:9" s="39" customFormat="1" ht="15" customHeight="1">
      <c r="A99" s="87"/>
      <c r="B99" s="21" t="s">
        <v>257</v>
      </c>
      <c r="C99" s="57"/>
      <c r="D99" s="20"/>
      <c r="E99" s="22">
        <v>0</v>
      </c>
      <c r="F99" s="22">
        <v>0</v>
      </c>
      <c r="G99" s="22">
        <v>0</v>
      </c>
      <c r="H99" s="22">
        <v>0</v>
      </c>
      <c r="I99" s="22">
        <v>0</v>
      </c>
    </row>
    <row r="100" spans="1:9" s="39" customFormat="1" ht="48.75" customHeight="1">
      <c r="A100" s="87" t="s">
        <v>42</v>
      </c>
      <c r="B100" s="20" t="s">
        <v>237</v>
      </c>
      <c r="C100" s="25" t="s">
        <v>71</v>
      </c>
      <c r="D100" s="20" t="s">
        <v>238</v>
      </c>
      <c r="E100" s="22">
        <v>1597.5</v>
      </c>
      <c r="F100" s="22">
        <v>0</v>
      </c>
      <c r="G100" s="22">
        <v>1597.5</v>
      </c>
      <c r="H100" s="22">
        <v>0</v>
      </c>
      <c r="I100" s="22">
        <v>0</v>
      </c>
    </row>
    <row r="101" spans="1:9" s="39" customFormat="1" ht="15" customHeight="1">
      <c r="A101" s="87"/>
      <c r="B101" s="21" t="s">
        <v>14</v>
      </c>
      <c r="C101" s="57"/>
      <c r="D101" s="20"/>
      <c r="E101" s="22">
        <v>0</v>
      </c>
      <c r="F101" s="22">
        <v>0</v>
      </c>
      <c r="G101" s="22">
        <v>0</v>
      </c>
      <c r="H101" s="22">
        <v>0</v>
      </c>
      <c r="I101" s="22">
        <v>0</v>
      </c>
    </row>
    <row r="102" spans="1:9" s="39" customFormat="1" ht="15" customHeight="1">
      <c r="A102" s="87"/>
      <c r="B102" s="21" t="s">
        <v>256</v>
      </c>
      <c r="C102" s="57"/>
      <c r="D102" s="20"/>
      <c r="E102" s="22">
        <v>1597.5</v>
      </c>
      <c r="F102" s="22">
        <v>0</v>
      </c>
      <c r="G102" s="22">
        <v>1597.5</v>
      </c>
      <c r="H102" s="22">
        <v>0</v>
      </c>
      <c r="I102" s="22">
        <v>0</v>
      </c>
    </row>
    <row r="103" spans="1:9" s="39" customFormat="1" ht="15" customHeight="1">
      <c r="A103" s="87"/>
      <c r="B103" s="21" t="s">
        <v>257</v>
      </c>
      <c r="C103" s="57"/>
      <c r="D103" s="20"/>
      <c r="E103" s="22">
        <v>0</v>
      </c>
      <c r="F103" s="22">
        <v>0</v>
      </c>
      <c r="G103" s="22">
        <v>0</v>
      </c>
      <c r="H103" s="22">
        <v>0</v>
      </c>
      <c r="I103" s="22">
        <v>0</v>
      </c>
    </row>
    <row r="104" spans="1:9" s="39" customFormat="1" ht="63">
      <c r="A104" s="87" t="s">
        <v>43</v>
      </c>
      <c r="B104" s="20" t="s">
        <v>128</v>
      </c>
      <c r="C104" s="25" t="s">
        <v>94</v>
      </c>
      <c r="D104" s="20" t="s">
        <v>95</v>
      </c>
      <c r="E104" s="22">
        <f>SUM(E105:E107)</f>
        <v>24092.2</v>
      </c>
      <c r="F104" s="22">
        <f>SUM(F105:F107)</f>
        <v>0</v>
      </c>
      <c r="G104" s="22">
        <f>SUM(G105:G107)</f>
        <v>20708.3</v>
      </c>
      <c r="H104" s="22">
        <f>SUM(H105:H107)</f>
        <v>3383.9</v>
      </c>
      <c r="I104" s="22">
        <f>SUM(I105:I107)</f>
        <v>0</v>
      </c>
    </row>
    <row r="105" spans="1:9" s="39" customFormat="1" ht="15" customHeight="1">
      <c r="A105" s="87"/>
      <c r="B105" s="21" t="s">
        <v>14</v>
      </c>
      <c r="C105" s="57"/>
      <c r="D105" s="20"/>
      <c r="E105" s="22">
        <f>+F105+G105+H105+I105</f>
        <v>2525</v>
      </c>
      <c r="F105" s="22">
        <v>0</v>
      </c>
      <c r="G105" s="22">
        <v>2500</v>
      </c>
      <c r="H105" s="22">
        <v>25</v>
      </c>
      <c r="I105" s="22">
        <v>0</v>
      </c>
    </row>
    <row r="106" spans="1:9" s="39" customFormat="1" ht="15" customHeight="1">
      <c r="A106" s="87"/>
      <c r="B106" s="21" t="s">
        <v>256</v>
      </c>
      <c r="C106" s="57"/>
      <c r="D106" s="20"/>
      <c r="E106" s="22">
        <f>+F106+G106+H106+I106</f>
        <v>21567.2</v>
      </c>
      <c r="F106" s="22">
        <v>0</v>
      </c>
      <c r="G106" s="22">
        <f>17208.3+1000</f>
        <v>18208.3</v>
      </c>
      <c r="H106" s="22">
        <f>2874.9+484</f>
        <v>3358.9</v>
      </c>
      <c r="I106" s="22">
        <v>0</v>
      </c>
    </row>
    <row r="107" spans="1:9" s="39" customFormat="1" ht="15" customHeight="1">
      <c r="A107" s="87"/>
      <c r="B107" s="21" t="s">
        <v>257</v>
      </c>
      <c r="C107" s="57"/>
      <c r="D107" s="20"/>
      <c r="E107" s="22">
        <f>+F107+G107+H107+I107</f>
        <v>0</v>
      </c>
      <c r="F107" s="22">
        <v>0</v>
      </c>
      <c r="G107" s="22">
        <v>0</v>
      </c>
      <c r="H107" s="22">
        <v>0</v>
      </c>
      <c r="I107" s="22">
        <v>0</v>
      </c>
    </row>
    <row r="108" spans="1:9" ht="100.5" customHeight="1">
      <c r="A108" s="36" t="s">
        <v>44</v>
      </c>
      <c r="B108" s="20" t="s">
        <v>193</v>
      </c>
      <c r="C108" s="25" t="s">
        <v>71</v>
      </c>
      <c r="D108" s="20" t="s">
        <v>91</v>
      </c>
      <c r="E108" s="22"/>
      <c r="F108" s="22"/>
      <c r="G108" s="22"/>
      <c r="H108" s="22"/>
      <c r="I108" s="22"/>
    </row>
    <row r="109" spans="1:9" ht="80.25" customHeight="1">
      <c r="A109" s="34" t="s">
        <v>45</v>
      </c>
      <c r="B109" s="20" t="s">
        <v>264</v>
      </c>
      <c r="C109" s="25" t="s">
        <v>71</v>
      </c>
      <c r="D109" s="20" t="s">
        <v>92</v>
      </c>
      <c r="E109" s="22"/>
      <c r="F109" s="22"/>
      <c r="G109" s="22"/>
      <c r="H109" s="22"/>
      <c r="I109" s="22"/>
    </row>
    <row r="110" spans="1:9" ht="50.25" customHeight="1">
      <c r="A110" s="87" t="s">
        <v>46</v>
      </c>
      <c r="B110" s="20" t="s">
        <v>266</v>
      </c>
      <c r="C110" s="25" t="s">
        <v>71</v>
      </c>
      <c r="D110" s="20" t="s">
        <v>96</v>
      </c>
      <c r="E110" s="22">
        <v>48</v>
      </c>
      <c r="F110" s="22">
        <v>0</v>
      </c>
      <c r="G110" s="22">
        <v>0</v>
      </c>
      <c r="H110" s="22">
        <v>48</v>
      </c>
      <c r="I110" s="22">
        <v>0</v>
      </c>
    </row>
    <row r="111" spans="1:9" ht="15" customHeight="1">
      <c r="A111" s="87"/>
      <c r="B111" s="21" t="s">
        <v>14</v>
      </c>
      <c r="C111" s="57"/>
      <c r="D111" s="20"/>
      <c r="E111" s="22">
        <v>15</v>
      </c>
      <c r="F111" s="22">
        <v>0</v>
      </c>
      <c r="G111" s="22">
        <v>0</v>
      </c>
      <c r="H111" s="22">
        <v>15</v>
      </c>
      <c r="I111" s="22">
        <v>0</v>
      </c>
    </row>
    <row r="112" spans="1:9" ht="15" customHeight="1">
      <c r="A112" s="87"/>
      <c r="B112" s="21" t="s">
        <v>256</v>
      </c>
      <c r="C112" s="57"/>
      <c r="D112" s="20"/>
      <c r="E112" s="22">
        <v>16</v>
      </c>
      <c r="F112" s="22">
        <v>0</v>
      </c>
      <c r="G112" s="22">
        <v>0</v>
      </c>
      <c r="H112" s="22">
        <v>16</v>
      </c>
      <c r="I112" s="22">
        <v>0</v>
      </c>
    </row>
    <row r="113" spans="1:9" ht="15" customHeight="1">
      <c r="A113" s="87"/>
      <c r="B113" s="21" t="s">
        <v>257</v>
      </c>
      <c r="C113" s="57"/>
      <c r="D113" s="20"/>
      <c r="E113" s="22">
        <v>17</v>
      </c>
      <c r="F113" s="22">
        <v>0</v>
      </c>
      <c r="G113" s="22">
        <v>0</v>
      </c>
      <c r="H113" s="22">
        <v>17</v>
      </c>
      <c r="I113" s="22">
        <v>0</v>
      </c>
    </row>
    <row r="114" spans="1:9" ht="50.25" customHeight="1">
      <c r="A114" s="87" t="s">
        <v>47</v>
      </c>
      <c r="B114" s="20" t="s">
        <v>239</v>
      </c>
      <c r="C114" s="25" t="s">
        <v>71</v>
      </c>
      <c r="D114" s="20" t="s">
        <v>105</v>
      </c>
      <c r="E114" s="22">
        <v>2602.7</v>
      </c>
      <c r="F114" s="22">
        <v>0</v>
      </c>
      <c r="G114" s="22">
        <v>2551.7</v>
      </c>
      <c r="H114" s="22">
        <v>51</v>
      </c>
      <c r="I114" s="22">
        <v>0</v>
      </c>
    </row>
    <row r="115" spans="1:9" ht="15" customHeight="1">
      <c r="A115" s="87"/>
      <c r="B115" s="21" t="s">
        <v>14</v>
      </c>
      <c r="C115" s="57"/>
      <c r="D115" s="20"/>
      <c r="E115" s="22">
        <v>816</v>
      </c>
      <c r="F115" s="22">
        <v>0</v>
      </c>
      <c r="G115" s="22">
        <v>800</v>
      </c>
      <c r="H115" s="22">
        <v>16</v>
      </c>
      <c r="I115" s="22">
        <v>0</v>
      </c>
    </row>
    <row r="116" spans="1:9" ht="15" customHeight="1">
      <c r="A116" s="87"/>
      <c r="B116" s="21" t="s">
        <v>256</v>
      </c>
      <c r="C116" s="57"/>
      <c r="D116" s="20"/>
      <c r="E116" s="22">
        <v>869</v>
      </c>
      <c r="F116" s="22">
        <v>0</v>
      </c>
      <c r="G116" s="22">
        <v>852</v>
      </c>
      <c r="H116" s="22">
        <v>17</v>
      </c>
      <c r="I116" s="22">
        <v>0</v>
      </c>
    </row>
    <row r="117" spans="1:9" ht="15" customHeight="1">
      <c r="A117" s="87"/>
      <c r="B117" s="21" t="s">
        <v>257</v>
      </c>
      <c r="C117" s="57"/>
      <c r="D117" s="20"/>
      <c r="E117" s="22">
        <v>917.7</v>
      </c>
      <c r="F117" s="22">
        <v>0</v>
      </c>
      <c r="G117" s="22">
        <v>899.7</v>
      </c>
      <c r="H117" s="22">
        <v>18</v>
      </c>
      <c r="I117" s="22">
        <v>0</v>
      </c>
    </row>
    <row r="118" spans="1:9" ht="49.5" customHeight="1">
      <c r="A118" s="87" t="s">
        <v>48</v>
      </c>
      <c r="B118" s="20" t="s">
        <v>104</v>
      </c>
      <c r="C118" s="25" t="s">
        <v>71</v>
      </c>
      <c r="D118" s="20" t="s">
        <v>106</v>
      </c>
      <c r="E118" s="22">
        <v>1627.8</v>
      </c>
      <c r="F118" s="22">
        <v>0</v>
      </c>
      <c r="G118" s="22">
        <v>1594.8</v>
      </c>
      <c r="H118" s="22">
        <v>33</v>
      </c>
      <c r="I118" s="22">
        <v>0</v>
      </c>
    </row>
    <row r="119" spans="1:9" ht="15" customHeight="1">
      <c r="A119" s="87"/>
      <c r="B119" s="21" t="s">
        <v>14</v>
      </c>
      <c r="C119" s="57"/>
      <c r="D119" s="20"/>
      <c r="E119" s="22">
        <v>510</v>
      </c>
      <c r="F119" s="22">
        <v>0</v>
      </c>
      <c r="G119" s="22">
        <v>500</v>
      </c>
      <c r="H119" s="22">
        <v>10</v>
      </c>
      <c r="I119" s="22">
        <v>0</v>
      </c>
    </row>
    <row r="120" spans="1:9" ht="15" customHeight="1">
      <c r="A120" s="87"/>
      <c r="B120" s="21" t="s">
        <v>256</v>
      </c>
      <c r="C120" s="57"/>
      <c r="D120" s="20"/>
      <c r="E120" s="22">
        <v>543.5</v>
      </c>
      <c r="F120" s="22">
        <v>0</v>
      </c>
      <c r="G120" s="22">
        <v>532.5</v>
      </c>
      <c r="H120" s="22">
        <v>11</v>
      </c>
      <c r="I120" s="22">
        <v>0</v>
      </c>
    </row>
    <row r="121" spans="1:9" ht="15" customHeight="1">
      <c r="A121" s="88"/>
      <c r="B121" s="21" t="s">
        <v>257</v>
      </c>
      <c r="C121" s="57"/>
      <c r="D121" s="20"/>
      <c r="E121" s="22">
        <v>574.3</v>
      </c>
      <c r="F121" s="22">
        <v>0</v>
      </c>
      <c r="G121" s="22">
        <v>562.3</v>
      </c>
      <c r="H121" s="22">
        <v>12</v>
      </c>
      <c r="I121" s="22">
        <v>0</v>
      </c>
    </row>
    <row r="122" spans="1:9" ht="20.25" customHeight="1">
      <c r="A122" s="51"/>
      <c r="B122" s="48" t="s">
        <v>313</v>
      </c>
      <c r="C122" s="25"/>
      <c r="D122" s="20"/>
      <c r="E122" s="22">
        <f>SUM(E123:E125)</f>
        <v>31191.2</v>
      </c>
      <c r="F122" s="22">
        <f>SUM(F123:F125)</f>
        <v>0</v>
      </c>
      <c r="G122" s="22">
        <f>SUM(G123:G125)</f>
        <v>26665.3</v>
      </c>
      <c r="H122" s="22">
        <f>SUM(H123:H125)</f>
        <v>4525.9</v>
      </c>
      <c r="I122" s="22">
        <f>SUM(I123:I125)</f>
        <v>0</v>
      </c>
    </row>
    <row r="123" spans="1:9" ht="15" customHeight="1">
      <c r="A123" s="52"/>
      <c r="B123" s="49" t="s">
        <v>14</v>
      </c>
      <c r="C123" s="25"/>
      <c r="D123" s="21"/>
      <c r="E123" s="22">
        <f>SUM(F123:I123)</f>
        <v>4166</v>
      </c>
      <c r="F123" s="22">
        <f aca="true" t="shared" si="6" ref="F123:I125">+F91+F97+F101+F105+F111+F115+F119</f>
        <v>0</v>
      </c>
      <c r="G123" s="22">
        <f t="shared" si="6"/>
        <v>3800</v>
      </c>
      <c r="H123" s="22">
        <f t="shared" si="6"/>
        <v>366</v>
      </c>
      <c r="I123" s="22">
        <f t="shared" si="6"/>
        <v>0</v>
      </c>
    </row>
    <row r="124" spans="1:9" ht="15" customHeight="1">
      <c r="A124" s="52"/>
      <c r="B124" s="49" t="s">
        <v>256</v>
      </c>
      <c r="C124" s="25"/>
      <c r="D124" s="21"/>
      <c r="E124" s="22">
        <f>SUM(F124:I124)</f>
        <v>25146.2</v>
      </c>
      <c r="F124" s="22">
        <f t="shared" si="6"/>
        <v>0</v>
      </c>
      <c r="G124" s="22">
        <f t="shared" si="6"/>
        <v>21403.3</v>
      </c>
      <c r="H124" s="22">
        <f t="shared" si="6"/>
        <v>3742.9</v>
      </c>
      <c r="I124" s="22">
        <f t="shared" si="6"/>
        <v>0</v>
      </c>
    </row>
    <row r="125" spans="1:9" ht="15" customHeight="1">
      <c r="A125" s="53"/>
      <c r="B125" s="49" t="s">
        <v>257</v>
      </c>
      <c r="C125" s="25"/>
      <c r="D125" s="21"/>
      <c r="E125" s="22">
        <f>SUM(F125:I125)</f>
        <v>1879</v>
      </c>
      <c r="F125" s="22">
        <f t="shared" si="6"/>
        <v>0</v>
      </c>
      <c r="G125" s="22">
        <f t="shared" si="6"/>
        <v>1462</v>
      </c>
      <c r="H125" s="22">
        <f t="shared" si="6"/>
        <v>417</v>
      </c>
      <c r="I125" s="22">
        <f t="shared" si="6"/>
        <v>0</v>
      </c>
    </row>
    <row r="126" spans="1:9" ht="15" customHeight="1">
      <c r="A126" s="36"/>
      <c r="B126" s="78" t="s">
        <v>394</v>
      </c>
      <c r="C126" s="78"/>
      <c r="D126" s="78"/>
      <c r="E126" s="78"/>
      <c r="F126" s="78"/>
      <c r="G126" s="78"/>
      <c r="H126" s="78"/>
      <c r="I126" s="78"/>
    </row>
    <row r="127" spans="1:9" ht="18" customHeight="1">
      <c r="A127" s="54" t="s">
        <v>142</v>
      </c>
      <c r="B127" s="86" t="s">
        <v>197</v>
      </c>
      <c r="C127" s="86"/>
      <c r="D127" s="86"/>
      <c r="E127" s="86"/>
      <c r="F127" s="86"/>
      <c r="G127" s="86"/>
      <c r="H127" s="86"/>
      <c r="I127" s="86"/>
    </row>
    <row r="128" spans="1:9" ht="18" customHeight="1">
      <c r="A128" s="33"/>
      <c r="B128" s="78" t="s">
        <v>198</v>
      </c>
      <c r="C128" s="78"/>
      <c r="D128" s="78"/>
      <c r="E128" s="78"/>
      <c r="F128" s="78"/>
      <c r="G128" s="78"/>
      <c r="H128" s="78"/>
      <c r="I128" s="78"/>
    </row>
    <row r="129" spans="1:15" ht="32.25" customHeight="1">
      <c r="A129" s="34" t="s">
        <v>199</v>
      </c>
      <c r="B129" s="81" t="s">
        <v>350</v>
      </c>
      <c r="C129" s="81"/>
      <c r="D129" s="81"/>
      <c r="E129" s="81"/>
      <c r="F129" s="81"/>
      <c r="G129" s="81"/>
      <c r="H129" s="81"/>
      <c r="I129" s="81"/>
      <c r="J129" s="79" t="s">
        <v>55</v>
      </c>
      <c r="K129" s="80"/>
      <c r="O129" s="28" t="s">
        <v>310</v>
      </c>
    </row>
    <row r="130" spans="1:9" ht="64.5" customHeight="1">
      <c r="A130" s="58" t="s">
        <v>49</v>
      </c>
      <c r="B130" s="20" t="s">
        <v>97</v>
      </c>
      <c r="C130" s="25"/>
      <c r="D130" s="20"/>
      <c r="E130" s="22"/>
      <c r="F130" s="22"/>
      <c r="G130" s="22"/>
      <c r="H130" s="22"/>
      <c r="I130" s="22"/>
    </row>
    <row r="131" spans="1:9" ht="35.25" customHeight="1">
      <c r="A131" s="59" t="s">
        <v>50</v>
      </c>
      <c r="B131" s="20" t="s">
        <v>322</v>
      </c>
      <c r="C131" s="60"/>
      <c r="D131" s="61"/>
      <c r="E131" s="62"/>
      <c r="F131" s="62"/>
      <c r="G131" s="62"/>
      <c r="H131" s="62"/>
      <c r="I131" s="62"/>
    </row>
    <row r="132" spans="1:9" ht="18.75" customHeight="1" hidden="1">
      <c r="A132" s="63"/>
      <c r="B132" s="64" t="s">
        <v>258</v>
      </c>
      <c r="C132" s="60"/>
      <c r="D132" s="61"/>
      <c r="E132" s="62"/>
      <c r="F132" s="62"/>
      <c r="G132" s="62"/>
      <c r="H132" s="62"/>
      <c r="I132" s="62"/>
    </row>
    <row r="133" spans="1:9" ht="18.75" customHeight="1" hidden="1">
      <c r="A133" s="63"/>
      <c r="B133" s="64" t="s">
        <v>259</v>
      </c>
      <c r="C133" s="60"/>
      <c r="D133" s="61"/>
      <c r="E133" s="62"/>
      <c r="F133" s="62"/>
      <c r="G133" s="62"/>
      <c r="H133" s="62"/>
      <c r="I133" s="62"/>
    </row>
    <row r="134" spans="1:9" ht="18.75" customHeight="1" hidden="1">
      <c r="A134" s="63"/>
      <c r="B134" s="64" t="s">
        <v>260</v>
      </c>
      <c r="C134" s="60"/>
      <c r="D134" s="61"/>
      <c r="E134" s="62"/>
      <c r="F134" s="62"/>
      <c r="G134" s="62"/>
      <c r="H134" s="62"/>
      <c r="I134" s="62"/>
    </row>
    <row r="135" spans="1:9" ht="18.75" customHeight="1" hidden="1">
      <c r="A135" s="63"/>
      <c r="B135" s="64" t="s">
        <v>31</v>
      </c>
      <c r="C135" s="60"/>
      <c r="D135" s="61"/>
      <c r="E135" s="62"/>
      <c r="F135" s="62"/>
      <c r="G135" s="62"/>
      <c r="H135" s="62"/>
      <c r="I135" s="62"/>
    </row>
    <row r="136" spans="1:9" ht="18.75" customHeight="1" hidden="1">
      <c r="A136" s="63"/>
      <c r="B136" s="64" t="s">
        <v>32</v>
      </c>
      <c r="C136" s="60"/>
      <c r="D136" s="61"/>
      <c r="E136" s="62"/>
      <c r="F136" s="62"/>
      <c r="G136" s="62"/>
      <c r="H136" s="62"/>
      <c r="I136" s="62"/>
    </row>
    <row r="137" spans="1:9" ht="18.75" customHeight="1" hidden="1">
      <c r="A137" s="65"/>
      <c r="B137" s="64" t="s">
        <v>33</v>
      </c>
      <c r="C137" s="60"/>
      <c r="D137" s="61"/>
      <c r="E137" s="62"/>
      <c r="F137" s="62"/>
      <c r="G137" s="62"/>
      <c r="H137" s="62"/>
      <c r="I137" s="62"/>
    </row>
    <row r="138" spans="1:9" ht="15" customHeight="1" hidden="1">
      <c r="A138" s="35"/>
      <c r="B138" s="21" t="s">
        <v>325</v>
      </c>
      <c r="C138" s="25"/>
      <c r="D138" s="20"/>
      <c r="E138" s="22">
        <f>SUM(F138:I138)</f>
        <v>0</v>
      </c>
      <c r="F138" s="22">
        <v>0</v>
      </c>
      <c r="G138" s="22">
        <v>0</v>
      </c>
      <c r="H138" s="22">
        <v>0</v>
      </c>
      <c r="I138" s="22">
        <v>0</v>
      </c>
    </row>
    <row r="139" spans="1:9" ht="15" customHeight="1" hidden="1">
      <c r="A139" s="35"/>
      <c r="B139" s="21" t="s">
        <v>326</v>
      </c>
      <c r="C139" s="25"/>
      <c r="D139" s="20"/>
      <c r="E139" s="22">
        <f>SUM(F139:I139)</f>
        <v>0</v>
      </c>
      <c r="F139" s="22">
        <v>0</v>
      </c>
      <c r="G139" s="22">
        <v>0</v>
      </c>
      <c r="H139" s="22">
        <v>0</v>
      </c>
      <c r="I139" s="22">
        <v>0</v>
      </c>
    </row>
    <row r="140" spans="1:9" ht="15" customHeight="1" hidden="1">
      <c r="A140" s="35"/>
      <c r="B140" s="21" t="s">
        <v>327</v>
      </c>
      <c r="C140" s="25"/>
      <c r="D140" s="20"/>
      <c r="E140" s="22">
        <f>SUM(F140:I140)</f>
        <v>0</v>
      </c>
      <c r="F140" s="22">
        <v>0</v>
      </c>
      <c r="G140" s="22">
        <v>0</v>
      </c>
      <c r="H140" s="22">
        <v>0</v>
      </c>
      <c r="I140" s="22">
        <v>0</v>
      </c>
    </row>
    <row r="141" spans="1:9" ht="15" customHeight="1" hidden="1">
      <c r="A141" s="35"/>
      <c r="B141" s="21" t="s">
        <v>328</v>
      </c>
      <c r="C141" s="25"/>
      <c r="D141" s="20"/>
      <c r="E141" s="22">
        <f>SUM(F141:I141)</f>
        <v>0</v>
      </c>
      <c r="F141" s="22">
        <v>0</v>
      </c>
      <c r="G141" s="22">
        <v>0</v>
      </c>
      <c r="H141" s="22">
        <v>0</v>
      </c>
      <c r="I141" s="22">
        <v>0</v>
      </c>
    </row>
    <row r="142" spans="1:9" ht="15" customHeight="1" hidden="1">
      <c r="A142" s="36"/>
      <c r="B142" s="21" t="s">
        <v>329</v>
      </c>
      <c r="C142" s="25"/>
      <c r="D142" s="20"/>
      <c r="E142" s="22">
        <f>SUM(F142:I142)</f>
        <v>0</v>
      </c>
      <c r="F142" s="22">
        <v>0</v>
      </c>
      <c r="G142" s="22">
        <v>0</v>
      </c>
      <c r="H142" s="22">
        <v>0</v>
      </c>
      <c r="I142" s="22">
        <v>0</v>
      </c>
    </row>
    <row r="143" spans="1:9" ht="35.25" customHeight="1">
      <c r="A143" s="59" t="s">
        <v>51</v>
      </c>
      <c r="B143" s="20" t="s">
        <v>321</v>
      </c>
      <c r="C143" s="25"/>
      <c r="D143" s="20"/>
      <c r="E143" s="22">
        <f>SUM(E144:E149)</f>
        <v>0</v>
      </c>
      <c r="F143" s="22">
        <f>SUM(F144:F149)</f>
        <v>0</v>
      </c>
      <c r="G143" s="22">
        <f>SUM(G144:G149)</f>
        <v>0</v>
      </c>
      <c r="H143" s="22">
        <f>SUM(H144:H149)</f>
        <v>0</v>
      </c>
      <c r="I143" s="22">
        <f>SUM(I144:I149)</f>
        <v>0</v>
      </c>
    </row>
    <row r="144" spans="1:9" ht="18.75" customHeight="1" hidden="1">
      <c r="A144" s="35"/>
      <c r="B144" s="21" t="s">
        <v>258</v>
      </c>
      <c r="C144" s="25"/>
      <c r="D144" s="20"/>
      <c r="E144" s="22">
        <f aca="true" t="shared" si="7" ref="E144:E154">SUM(F144:I144)</f>
        <v>0</v>
      </c>
      <c r="F144" s="22">
        <v>0</v>
      </c>
      <c r="G144" s="22">
        <v>0</v>
      </c>
      <c r="H144" s="22">
        <v>0</v>
      </c>
      <c r="I144" s="22">
        <v>0</v>
      </c>
    </row>
    <row r="145" spans="1:9" ht="18.75" customHeight="1" hidden="1">
      <c r="A145" s="35"/>
      <c r="B145" s="21" t="s">
        <v>259</v>
      </c>
      <c r="C145" s="25"/>
      <c r="D145" s="20"/>
      <c r="E145" s="22">
        <f t="shared" si="7"/>
        <v>0</v>
      </c>
      <c r="F145" s="22">
        <v>0</v>
      </c>
      <c r="G145" s="22">
        <v>0</v>
      </c>
      <c r="H145" s="22">
        <v>0</v>
      </c>
      <c r="I145" s="22">
        <v>0</v>
      </c>
    </row>
    <row r="146" spans="1:9" ht="18.75" customHeight="1" hidden="1">
      <c r="A146" s="35"/>
      <c r="B146" s="21" t="s">
        <v>260</v>
      </c>
      <c r="C146" s="25"/>
      <c r="D146" s="20"/>
      <c r="E146" s="22">
        <f t="shared" si="7"/>
        <v>0</v>
      </c>
      <c r="F146" s="22">
        <v>0</v>
      </c>
      <c r="G146" s="22">
        <v>0</v>
      </c>
      <c r="H146" s="22">
        <v>0</v>
      </c>
      <c r="I146" s="22">
        <v>0</v>
      </c>
    </row>
    <row r="147" spans="1:9" ht="18.75" customHeight="1" hidden="1">
      <c r="A147" s="36"/>
      <c r="B147" s="21" t="s">
        <v>31</v>
      </c>
      <c r="C147" s="25"/>
      <c r="D147" s="20"/>
      <c r="E147" s="22">
        <f t="shared" si="7"/>
        <v>0</v>
      </c>
      <c r="F147" s="22">
        <v>0</v>
      </c>
      <c r="G147" s="22">
        <v>0</v>
      </c>
      <c r="H147" s="22">
        <v>0</v>
      </c>
      <c r="I147" s="22">
        <v>0</v>
      </c>
    </row>
    <row r="148" spans="1:9" ht="18.75" customHeight="1" hidden="1">
      <c r="A148" s="35"/>
      <c r="B148" s="44" t="s">
        <v>32</v>
      </c>
      <c r="C148" s="45"/>
      <c r="D148" s="46"/>
      <c r="E148" s="47">
        <f t="shared" si="7"/>
        <v>0</v>
      </c>
      <c r="F148" s="47">
        <v>0</v>
      </c>
      <c r="G148" s="47">
        <v>0</v>
      </c>
      <c r="H148" s="47">
        <v>0</v>
      </c>
      <c r="I148" s="47">
        <v>0</v>
      </c>
    </row>
    <row r="149" spans="1:9" ht="18.75" customHeight="1" hidden="1">
      <c r="A149" s="36"/>
      <c r="B149" s="21" t="s">
        <v>33</v>
      </c>
      <c r="C149" s="25"/>
      <c r="D149" s="20"/>
      <c r="E149" s="22">
        <f t="shared" si="7"/>
        <v>0</v>
      </c>
      <c r="F149" s="22">
        <v>0</v>
      </c>
      <c r="G149" s="22">
        <v>0</v>
      </c>
      <c r="H149" s="22">
        <v>0</v>
      </c>
      <c r="I149" s="22">
        <v>0</v>
      </c>
    </row>
    <row r="150" spans="1:9" ht="15" customHeight="1" hidden="1">
      <c r="A150" s="35"/>
      <c r="B150" s="21" t="s">
        <v>325</v>
      </c>
      <c r="C150" s="25"/>
      <c r="D150" s="20"/>
      <c r="E150" s="22">
        <f t="shared" si="7"/>
        <v>0</v>
      </c>
      <c r="F150" s="22">
        <v>0</v>
      </c>
      <c r="G150" s="22">
        <v>0</v>
      </c>
      <c r="H150" s="22">
        <v>0</v>
      </c>
      <c r="I150" s="22">
        <v>0</v>
      </c>
    </row>
    <row r="151" spans="1:9" ht="15" customHeight="1" hidden="1">
      <c r="A151" s="35"/>
      <c r="B151" s="21" t="s">
        <v>326</v>
      </c>
      <c r="C151" s="25"/>
      <c r="D151" s="20"/>
      <c r="E151" s="22">
        <f t="shared" si="7"/>
        <v>0</v>
      </c>
      <c r="F151" s="22">
        <v>0</v>
      </c>
      <c r="G151" s="22">
        <v>0</v>
      </c>
      <c r="H151" s="22">
        <v>0</v>
      </c>
      <c r="I151" s="22">
        <v>0</v>
      </c>
    </row>
    <row r="152" spans="1:9" ht="15" customHeight="1" hidden="1">
      <c r="A152" s="35"/>
      <c r="B152" s="21" t="s">
        <v>327</v>
      </c>
      <c r="C152" s="25"/>
      <c r="D152" s="20"/>
      <c r="E152" s="22">
        <f t="shared" si="7"/>
        <v>0</v>
      </c>
      <c r="F152" s="22">
        <v>0</v>
      </c>
      <c r="G152" s="22">
        <v>0</v>
      </c>
      <c r="H152" s="22">
        <v>0</v>
      </c>
      <c r="I152" s="22">
        <v>0</v>
      </c>
    </row>
    <row r="153" spans="1:9" ht="15" customHeight="1" hidden="1">
      <c r="A153" s="35"/>
      <c r="B153" s="21" t="s">
        <v>328</v>
      </c>
      <c r="C153" s="25"/>
      <c r="D153" s="20"/>
      <c r="E153" s="22">
        <f t="shared" si="7"/>
        <v>0</v>
      </c>
      <c r="F153" s="22">
        <v>0</v>
      </c>
      <c r="G153" s="22">
        <v>0</v>
      </c>
      <c r="H153" s="22">
        <v>0</v>
      </c>
      <c r="I153" s="22">
        <v>0</v>
      </c>
    </row>
    <row r="154" spans="1:9" ht="15" customHeight="1" hidden="1">
      <c r="A154" s="35"/>
      <c r="B154" s="21" t="s">
        <v>329</v>
      </c>
      <c r="C154" s="25"/>
      <c r="D154" s="20"/>
      <c r="E154" s="22">
        <f t="shared" si="7"/>
        <v>0</v>
      </c>
      <c r="F154" s="22">
        <v>0</v>
      </c>
      <c r="G154" s="22">
        <v>0</v>
      </c>
      <c r="H154" s="22">
        <v>0</v>
      </c>
      <c r="I154" s="22">
        <v>0</v>
      </c>
    </row>
    <row r="155" spans="1:9" ht="82.5" customHeight="1">
      <c r="A155" s="66" t="s">
        <v>52</v>
      </c>
      <c r="B155" s="55" t="s">
        <v>385</v>
      </c>
      <c r="C155" s="25">
        <v>2011</v>
      </c>
      <c r="D155" s="20" t="s">
        <v>139</v>
      </c>
      <c r="E155" s="22">
        <f>SUM(E156:E166)</f>
        <v>167.2</v>
      </c>
      <c r="F155" s="22">
        <f>SUM(F156:F166)</f>
        <v>0</v>
      </c>
      <c r="G155" s="22">
        <f>SUM(G156:G166)</f>
        <v>167.2</v>
      </c>
      <c r="H155" s="22">
        <f>SUM(H156:H166)</f>
        <v>0</v>
      </c>
      <c r="I155" s="22">
        <f>SUM(I156:I166)</f>
        <v>0</v>
      </c>
    </row>
    <row r="156" spans="1:9" ht="15" customHeight="1">
      <c r="A156" s="52"/>
      <c r="B156" s="49" t="s">
        <v>258</v>
      </c>
      <c r="C156" s="25"/>
      <c r="D156" s="20"/>
      <c r="E156" s="22">
        <f aca="true" t="shared" si="8" ref="E156:E166">SUM(F156:I156)</f>
        <v>0</v>
      </c>
      <c r="F156" s="22">
        <v>0</v>
      </c>
      <c r="G156" s="22">
        <v>0</v>
      </c>
      <c r="H156" s="22">
        <v>0</v>
      </c>
      <c r="I156" s="22">
        <v>0</v>
      </c>
    </row>
    <row r="157" spans="1:9" ht="15" customHeight="1">
      <c r="A157" s="52"/>
      <c r="B157" s="49" t="s">
        <v>259</v>
      </c>
      <c r="C157" s="25"/>
      <c r="D157" s="20"/>
      <c r="E157" s="22">
        <f t="shared" si="8"/>
        <v>167.2</v>
      </c>
      <c r="F157" s="22">
        <v>0</v>
      </c>
      <c r="G157" s="22">
        <v>167.2</v>
      </c>
      <c r="H157" s="22">
        <v>0</v>
      </c>
      <c r="I157" s="22">
        <v>0</v>
      </c>
    </row>
    <row r="158" spans="1:9" ht="15" customHeight="1">
      <c r="A158" s="52"/>
      <c r="B158" s="49" t="s">
        <v>260</v>
      </c>
      <c r="C158" s="25"/>
      <c r="D158" s="20"/>
      <c r="E158" s="22">
        <f t="shared" si="8"/>
        <v>0</v>
      </c>
      <c r="F158" s="22">
        <v>0</v>
      </c>
      <c r="G158" s="22">
        <v>0</v>
      </c>
      <c r="H158" s="22">
        <v>0</v>
      </c>
      <c r="I158" s="22">
        <v>0</v>
      </c>
    </row>
    <row r="159" spans="1:9" ht="15" customHeight="1">
      <c r="A159" s="52"/>
      <c r="B159" s="49" t="s">
        <v>31</v>
      </c>
      <c r="C159" s="25"/>
      <c r="D159" s="20"/>
      <c r="E159" s="22">
        <f t="shared" si="8"/>
        <v>0</v>
      </c>
      <c r="F159" s="22">
        <v>0</v>
      </c>
      <c r="G159" s="22">
        <v>0</v>
      </c>
      <c r="H159" s="22">
        <v>0</v>
      </c>
      <c r="I159" s="22">
        <v>0</v>
      </c>
    </row>
    <row r="160" spans="1:9" ht="15" customHeight="1">
      <c r="A160" s="52"/>
      <c r="B160" s="49" t="s">
        <v>32</v>
      </c>
      <c r="C160" s="25"/>
      <c r="D160" s="20"/>
      <c r="E160" s="22">
        <f t="shared" si="8"/>
        <v>0</v>
      </c>
      <c r="F160" s="22">
        <v>0</v>
      </c>
      <c r="G160" s="22">
        <v>0</v>
      </c>
      <c r="H160" s="22">
        <v>0</v>
      </c>
      <c r="I160" s="22">
        <v>0</v>
      </c>
    </row>
    <row r="161" spans="1:9" ht="18" customHeight="1">
      <c r="A161" s="52"/>
      <c r="B161" s="49" t="s">
        <v>33</v>
      </c>
      <c r="C161" s="25"/>
      <c r="D161" s="20"/>
      <c r="E161" s="22">
        <f t="shared" si="8"/>
        <v>0</v>
      </c>
      <c r="F161" s="22">
        <v>0</v>
      </c>
      <c r="G161" s="22">
        <v>0</v>
      </c>
      <c r="H161" s="22">
        <v>0</v>
      </c>
      <c r="I161" s="22">
        <v>0</v>
      </c>
    </row>
    <row r="162" spans="1:9" ht="15" customHeight="1">
      <c r="A162" s="52"/>
      <c r="B162" s="49" t="s">
        <v>325</v>
      </c>
      <c r="C162" s="25"/>
      <c r="D162" s="20"/>
      <c r="E162" s="22">
        <f t="shared" si="8"/>
        <v>0</v>
      </c>
      <c r="F162" s="22">
        <v>0</v>
      </c>
      <c r="G162" s="22">
        <v>0</v>
      </c>
      <c r="H162" s="22">
        <v>0</v>
      </c>
      <c r="I162" s="22">
        <v>0</v>
      </c>
    </row>
    <row r="163" spans="1:9" ht="15" customHeight="1">
      <c r="A163" s="52"/>
      <c r="B163" s="49" t="s">
        <v>326</v>
      </c>
      <c r="C163" s="25"/>
      <c r="D163" s="20"/>
      <c r="E163" s="22">
        <f t="shared" si="8"/>
        <v>0</v>
      </c>
      <c r="F163" s="22">
        <v>0</v>
      </c>
      <c r="G163" s="22">
        <v>0</v>
      </c>
      <c r="H163" s="22">
        <v>0</v>
      </c>
      <c r="I163" s="22">
        <v>0</v>
      </c>
    </row>
    <row r="164" spans="1:9" ht="15" customHeight="1">
      <c r="A164" s="52"/>
      <c r="B164" s="49" t="s">
        <v>327</v>
      </c>
      <c r="C164" s="25"/>
      <c r="D164" s="20"/>
      <c r="E164" s="22">
        <f t="shared" si="8"/>
        <v>0</v>
      </c>
      <c r="F164" s="22">
        <v>0</v>
      </c>
      <c r="G164" s="22">
        <v>0</v>
      </c>
      <c r="H164" s="22">
        <v>0</v>
      </c>
      <c r="I164" s="22">
        <v>0</v>
      </c>
    </row>
    <row r="165" spans="1:9" ht="15" customHeight="1">
      <c r="A165" s="52"/>
      <c r="B165" s="49" t="s">
        <v>328</v>
      </c>
      <c r="C165" s="25"/>
      <c r="D165" s="20"/>
      <c r="E165" s="22">
        <f t="shared" si="8"/>
        <v>0</v>
      </c>
      <c r="F165" s="22">
        <v>0</v>
      </c>
      <c r="G165" s="22">
        <v>0</v>
      </c>
      <c r="H165" s="22">
        <v>0</v>
      </c>
      <c r="I165" s="22">
        <v>0</v>
      </c>
    </row>
    <row r="166" spans="1:9" ht="15" customHeight="1">
      <c r="A166" s="53"/>
      <c r="B166" s="49" t="s">
        <v>329</v>
      </c>
      <c r="C166" s="25"/>
      <c r="D166" s="20"/>
      <c r="E166" s="22">
        <f t="shared" si="8"/>
        <v>0</v>
      </c>
      <c r="F166" s="22">
        <v>0</v>
      </c>
      <c r="G166" s="22">
        <v>0</v>
      </c>
      <c r="H166" s="22">
        <v>0</v>
      </c>
      <c r="I166" s="22">
        <v>0</v>
      </c>
    </row>
    <row r="167" spans="1:9" ht="81" customHeight="1">
      <c r="A167" s="67" t="s">
        <v>53</v>
      </c>
      <c r="B167" s="20" t="s">
        <v>107</v>
      </c>
      <c r="C167" s="25" t="s">
        <v>26</v>
      </c>
      <c r="D167" s="20" t="s">
        <v>293</v>
      </c>
      <c r="E167" s="22"/>
      <c r="F167" s="22"/>
      <c r="G167" s="22"/>
      <c r="H167" s="22"/>
      <c r="I167" s="22"/>
    </row>
    <row r="168" spans="1:9" ht="144" customHeight="1">
      <c r="A168" s="66" t="s">
        <v>54</v>
      </c>
      <c r="B168" s="20" t="s">
        <v>108</v>
      </c>
      <c r="C168" s="25" t="s">
        <v>351</v>
      </c>
      <c r="D168" s="20" t="s">
        <v>386</v>
      </c>
      <c r="E168" s="22">
        <f>SUM(E169:E179)</f>
        <v>41167.899999999994</v>
      </c>
      <c r="F168" s="22">
        <f>SUM(F169:F179)</f>
        <v>6403.9</v>
      </c>
      <c r="G168" s="22">
        <f>SUM(G169:G179)</f>
        <v>2376.6000000000004</v>
      </c>
      <c r="H168" s="22">
        <f>SUM(H169:H179)</f>
        <v>32387.4</v>
      </c>
      <c r="I168" s="22">
        <f>SUM(I169:I179)</f>
        <v>0</v>
      </c>
    </row>
    <row r="169" spans="1:13" ht="15" customHeight="1">
      <c r="A169" s="52"/>
      <c r="B169" s="21" t="s">
        <v>258</v>
      </c>
      <c r="C169" s="25"/>
      <c r="D169" s="20"/>
      <c r="E169" s="22">
        <f aca="true" t="shared" si="9" ref="E169:E179">SUM(F169:I169)</f>
        <v>2009.8</v>
      </c>
      <c r="F169" s="22">
        <v>0</v>
      </c>
      <c r="G169" s="22">
        <v>0</v>
      </c>
      <c r="H169" s="22">
        <v>2009.8</v>
      </c>
      <c r="I169" s="22">
        <v>0</v>
      </c>
      <c r="J169" s="24"/>
      <c r="K169" s="24"/>
      <c r="L169" s="24"/>
      <c r="M169" s="24"/>
    </row>
    <row r="170" spans="1:13" ht="15" customHeight="1">
      <c r="A170" s="52"/>
      <c r="B170" s="21" t="s">
        <v>259</v>
      </c>
      <c r="C170" s="25"/>
      <c r="D170" s="20"/>
      <c r="E170" s="22">
        <f t="shared" si="9"/>
        <v>67.8</v>
      </c>
      <c r="F170" s="22">
        <v>0</v>
      </c>
      <c r="G170" s="22">
        <v>0</v>
      </c>
      <c r="H170" s="22">
        <v>67.8</v>
      </c>
      <c r="I170" s="22">
        <v>0</v>
      </c>
      <c r="J170" s="24"/>
      <c r="K170" s="24"/>
      <c r="L170" s="24"/>
      <c r="M170" s="24"/>
    </row>
    <row r="171" spans="1:13" ht="15" customHeight="1">
      <c r="A171" s="52"/>
      <c r="B171" s="21" t="s">
        <v>260</v>
      </c>
      <c r="C171" s="25"/>
      <c r="D171" s="20"/>
      <c r="E171" s="22">
        <f t="shared" si="9"/>
        <v>4265.2</v>
      </c>
      <c r="F171" s="22">
        <v>0</v>
      </c>
      <c r="G171" s="22">
        <v>1275.2</v>
      </c>
      <c r="H171" s="22">
        <v>2990</v>
      </c>
      <c r="I171" s="22">
        <v>0</v>
      </c>
      <c r="J171" s="24"/>
      <c r="K171" s="24"/>
      <c r="L171" s="24"/>
      <c r="M171" s="24"/>
    </row>
    <row r="172" spans="1:13" ht="15" customHeight="1">
      <c r="A172" s="52"/>
      <c r="B172" s="21" t="s">
        <v>31</v>
      </c>
      <c r="C172" s="25"/>
      <c r="D172" s="20"/>
      <c r="E172" s="22">
        <f t="shared" si="9"/>
        <v>5000</v>
      </c>
      <c r="F172" s="22">
        <v>0</v>
      </c>
      <c r="G172" s="22">
        <v>0</v>
      </c>
      <c r="H172" s="22">
        <v>5000</v>
      </c>
      <c r="I172" s="22">
        <v>0</v>
      </c>
      <c r="J172" s="24"/>
      <c r="K172" s="24"/>
      <c r="L172" s="24"/>
      <c r="M172" s="24"/>
    </row>
    <row r="173" spans="1:13" ht="15" customHeight="1">
      <c r="A173" s="52"/>
      <c r="B173" s="21" t="s">
        <v>32</v>
      </c>
      <c r="C173" s="25"/>
      <c r="D173" s="20"/>
      <c r="E173" s="22">
        <f t="shared" si="9"/>
        <v>3405.3</v>
      </c>
      <c r="F173" s="22">
        <v>0</v>
      </c>
      <c r="G173" s="22">
        <v>248</v>
      </c>
      <c r="H173" s="22">
        <f>3100+57.3</f>
        <v>3157.3</v>
      </c>
      <c r="I173" s="22">
        <v>0</v>
      </c>
      <c r="J173" s="24"/>
      <c r="K173" s="24"/>
      <c r="L173" s="24"/>
      <c r="M173" s="24"/>
    </row>
    <row r="174" spans="1:13" ht="15" customHeight="1">
      <c r="A174" s="52"/>
      <c r="B174" s="21" t="s">
        <v>33</v>
      </c>
      <c r="C174" s="25"/>
      <c r="D174" s="20"/>
      <c r="E174" s="22">
        <f t="shared" si="9"/>
        <v>1453.8</v>
      </c>
      <c r="F174" s="22">
        <v>0</v>
      </c>
      <c r="G174" s="22">
        <v>155</v>
      </c>
      <c r="H174" s="22">
        <v>1298.8</v>
      </c>
      <c r="I174" s="22">
        <v>0</v>
      </c>
      <c r="J174" s="24"/>
      <c r="K174" s="24"/>
      <c r="L174" s="24"/>
      <c r="M174" s="24"/>
    </row>
    <row r="175" spans="1:9" ht="15" customHeight="1">
      <c r="A175" s="52"/>
      <c r="B175" s="21" t="s">
        <v>325</v>
      </c>
      <c r="C175" s="25"/>
      <c r="D175" s="20"/>
      <c r="E175" s="22">
        <f t="shared" si="9"/>
        <v>8368.2</v>
      </c>
      <c r="F175" s="22">
        <v>4044.4</v>
      </c>
      <c r="G175" s="22">
        <v>232.8</v>
      </c>
      <c r="H175" s="22">
        <f>4044.4+46.6</f>
        <v>4091</v>
      </c>
      <c r="I175" s="22">
        <v>0</v>
      </c>
    </row>
    <row r="176" spans="1:9" ht="15" customHeight="1">
      <c r="A176" s="52"/>
      <c r="B176" s="21" t="s">
        <v>326</v>
      </c>
      <c r="C176" s="25"/>
      <c r="D176" s="20"/>
      <c r="E176" s="22">
        <f t="shared" si="9"/>
        <v>3368.5999999999995</v>
      </c>
      <c r="F176" s="22">
        <v>1544.6</v>
      </c>
      <c r="G176" s="22">
        <v>232.8</v>
      </c>
      <c r="H176" s="22">
        <f>1544.6+46.6</f>
        <v>1591.1999999999998</v>
      </c>
      <c r="I176" s="22">
        <v>0</v>
      </c>
    </row>
    <row r="177" spans="1:9" ht="15" customHeight="1">
      <c r="A177" s="52"/>
      <c r="B177" s="21" t="s">
        <v>327</v>
      </c>
      <c r="C177" s="25"/>
      <c r="D177" s="20"/>
      <c r="E177" s="22">
        <f t="shared" si="9"/>
        <v>1909.2</v>
      </c>
      <c r="F177" s="22">
        <v>814.9</v>
      </c>
      <c r="G177" s="22">
        <v>232.8</v>
      </c>
      <c r="H177" s="22">
        <f>814.9+46.6</f>
        <v>861.5</v>
      </c>
      <c r="I177" s="22">
        <v>0</v>
      </c>
    </row>
    <row r="178" spans="1:9" ht="15" customHeight="1">
      <c r="A178" s="52"/>
      <c r="B178" s="21" t="s">
        <v>328</v>
      </c>
      <c r="C178" s="25"/>
      <c r="D178" s="20"/>
      <c r="E178" s="22">
        <f t="shared" si="9"/>
        <v>5660</v>
      </c>
      <c r="F178" s="22">
        <v>0</v>
      </c>
      <c r="G178" s="22">
        <v>0</v>
      </c>
      <c r="H178" s="22">
        <v>5660</v>
      </c>
      <c r="I178" s="22">
        <v>0</v>
      </c>
    </row>
    <row r="179" spans="1:9" ht="15" customHeight="1">
      <c r="A179" s="53"/>
      <c r="B179" s="21" t="s">
        <v>329</v>
      </c>
      <c r="C179" s="25"/>
      <c r="D179" s="20"/>
      <c r="E179" s="22">
        <f t="shared" si="9"/>
        <v>5660</v>
      </c>
      <c r="F179" s="22">
        <v>0</v>
      </c>
      <c r="G179" s="22">
        <v>0</v>
      </c>
      <c r="H179" s="22">
        <v>5660</v>
      </c>
      <c r="I179" s="22">
        <v>0</v>
      </c>
    </row>
    <row r="180" spans="1:9" ht="51.75" customHeight="1">
      <c r="A180" s="66" t="s">
        <v>344</v>
      </c>
      <c r="B180" s="20" t="s">
        <v>346</v>
      </c>
      <c r="C180" s="25" t="s">
        <v>334</v>
      </c>
      <c r="D180" s="20" t="s">
        <v>345</v>
      </c>
      <c r="E180" s="22">
        <f>SUM(E181:E191)</f>
        <v>5570.1</v>
      </c>
      <c r="F180" s="22">
        <f>SUM(F181:F191)</f>
        <v>0</v>
      </c>
      <c r="G180" s="22">
        <f>SUM(G181:G191)</f>
        <v>0</v>
      </c>
      <c r="H180" s="22">
        <f>SUM(H181:H191)</f>
        <v>5570.1</v>
      </c>
      <c r="I180" s="22">
        <f>SUM(I181:I191)</f>
        <v>0</v>
      </c>
    </row>
    <row r="181" spans="1:13" ht="15" customHeight="1">
      <c r="A181" s="52"/>
      <c r="B181" s="21" t="s">
        <v>258</v>
      </c>
      <c r="C181" s="25"/>
      <c r="D181" s="20"/>
      <c r="E181" s="22">
        <f aca="true" t="shared" si="10" ref="E181:E191">SUM(F181:I181)</f>
        <v>0</v>
      </c>
      <c r="F181" s="22">
        <v>0</v>
      </c>
      <c r="G181" s="22">
        <v>0</v>
      </c>
      <c r="H181" s="22">
        <v>0</v>
      </c>
      <c r="I181" s="22">
        <v>0</v>
      </c>
      <c r="J181" s="24"/>
      <c r="K181" s="24"/>
      <c r="L181" s="24"/>
      <c r="M181" s="24"/>
    </row>
    <row r="182" spans="1:13" ht="15" customHeight="1">
      <c r="A182" s="52"/>
      <c r="B182" s="21" t="s">
        <v>259</v>
      </c>
      <c r="C182" s="25"/>
      <c r="D182" s="20"/>
      <c r="E182" s="22">
        <f t="shared" si="10"/>
        <v>0</v>
      </c>
      <c r="F182" s="22">
        <v>0</v>
      </c>
      <c r="G182" s="22">
        <v>0</v>
      </c>
      <c r="H182" s="22">
        <v>0</v>
      </c>
      <c r="I182" s="22">
        <v>0</v>
      </c>
      <c r="J182" s="24"/>
      <c r="K182" s="24"/>
      <c r="L182" s="24"/>
      <c r="M182" s="24"/>
    </row>
    <row r="183" spans="1:13" ht="15" customHeight="1">
      <c r="A183" s="52"/>
      <c r="B183" s="21" t="s">
        <v>260</v>
      </c>
      <c r="C183" s="25"/>
      <c r="D183" s="20"/>
      <c r="E183" s="22">
        <f t="shared" si="10"/>
        <v>0</v>
      </c>
      <c r="F183" s="22">
        <v>0</v>
      </c>
      <c r="G183" s="22">
        <v>0</v>
      </c>
      <c r="H183" s="22">
        <v>0</v>
      </c>
      <c r="I183" s="22">
        <v>0</v>
      </c>
      <c r="J183" s="24"/>
      <c r="K183" s="24"/>
      <c r="L183" s="24"/>
      <c r="M183" s="24"/>
    </row>
    <row r="184" spans="1:13" ht="15" customHeight="1">
      <c r="A184" s="52"/>
      <c r="B184" s="21" t="s">
        <v>31</v>
      </c>
      <c r="C184" s="25"/>
      <c r="D184" s="20"/>
      <c r="E184" s="22">
        <f t="shared" si="10"/>
        <v>0</v>
      </c>
      <c r="F184" s="22">
        <v>0</v>
      </c>
      <c r="G184" s="22">
        <v>0</v>
      </c>
      <c r="H184" s="22">
        <v>0</v>
      </c>
      <c r="I184" s="22">
        <v>0</v>
      </c>
      <c r="J184" s="24"/>
      <c r="K184" s="24"/>
      <c r="L184" s="24"/>
      <c r="M184" s="24"/>
    </row>
    <row r="185" spans="1:13" ht="15" customHeight="1">
      <c r="A185" s="52"/>
      <c r="B185" s="21" t="s">
        <v>32</v>
      </c>
      <c r="C185" s="25"/>
      <c r="D185" s="20"/>
      <c r="E185" s="22">
        <f t="shared" si="10"/>
        <v>0</v>
      </c>
      <c r="F185" s="22">
        <v>0</v>
      </c>
      <c r="G185" s="22">
        <v>0</v>
      </c>
      <c r="H185" s="22">
        <v>0</v>
      </c>
      <c r="I185" s="22">
        <v>0</v>
      </c>
      <c r="J185" s="24"/>
      <c r="K185" s="24"/>
      <c r="L185" s="24"/>
      <c r="M185" s="24"/>
    </row>
    <row r="186" spans="1:13" ht="15" customHeight="1">
      <c r="A186" s="52"/>
      <c r="B186" s="21" t="s">
        <v>33</v>
      </c>
      <c r="C186" s="25"/>
      <c r="D186" s="20"/>
      <c r="E186" s="22">
        <f t="shared" si="10"/>
        <v>0</v>
      </c>
      <c r="F186" s="22">
        <v>0</v>
      </c>
      <c r="G186" s="22">
        <v>0</v>
      </c>
      <c r="H186" s="22">
        <v>0</v>
      </c>
      <c r="I186" s="22">
        <v>0</v>
      </c>
      <c r="J186" s="24"/>
      <c r="K186" s="24"/>
      <c r="L186" s="24"/>
      <c r="M186" s="24"/>
    </row>
    <row r="187" spans="1:9" ht="15" customHeight="1">
      <c r="A187" s="52"/>
      <c r="B187" s="21" t="s">
        <v>325</v>
      </c>
      <c r="C187" s="25"/>
      <c r="D187" s="20"/>
      <c r="E187" s="22">
        <f t="shared" si="10"/>
        <v>1856.5</v>
      </c>
      <c r="F187" s="22">
        <v>0</v>
      </c>
      <c r="G187" s="22">
        <v>0</v>
      </c>
      <c r="H187" s="22">
        <v>1856.5</v>
      </c>
      <c r="I187" s="22">
        <v>0</v>
      </c>
    </row>
    <row r="188" spans="1:9" ht="15" customHeight="1">
      <c r="A188" s="52"/>
      <c r="B188" s="21" t="s">
        <v>326</v>
      </c>
      <c r="C188" s="25"/>
      <c r="D188" s="20"/>
      <c r="E188" s="22">
        <f t="shared" si="10"/>
        <v>1856.5</v>
      </c>
      <c r="F188" s="22">
        <v>0</v>
      </c>
      <c r="G188" s="22">
        <v>0</v>
      </c>
      <c r="H188" s="22">
        <v>1856.5</v>
      </c>
      <c r="I188" s="22">
        <v>0</v>
      </c>
    </row>
    <row r="189" spans="1:9" ht="15" customHeight="1">
      <c r="A189" s="52"/>
      <c r="B189" s="21" t="s">
        <v>327</v>
      </c>
      <c r="C189" s="25"/>
      <c r="D189" s="20"/>
      <c r="E189" s="22">
        <f t="shared" si="10"/>
        <v>1857.1</v>
      </c>
      <c r="F189" s="22">
        <v>0</v>
      </c>
      <c r="G189" s="22">
        <v>0</v>
      </c>
      <c r="H189" s="22">
        <v>1857.1</v>
      </c>
      <c r="I189" s="22">
        <v>0</v>
      </c>
    </row>
    <row r="190" spans="1:9" ht="15" customHeight="1">
      <c r="A190" s="52"/>
      <c r="B190" s="21" t="s">
        <v>328</v>
      </c>
      <c r="C190" s="25"/>
      <c r="D190" s="20"/>
      <c r="E190" s="22">
        <f t="shared" si="10"/>
        <v>0</v>
      </c>
      <c r="F190" s="22">
        <v>0</v>
      </c>
      <c r="G190" s="22">
        <v>0</v>
      </c>
      <c r="H190" s="22">
        <v>0</v>
      </c>
      <c r="I190" s="22">
        <v>0</v>
      </c>
    </row>
    <row r="191" spans="1:9" ht="15" customHeight="1">
      <c r="A191" s="53"/>
      <c r="B191" s="21" t="s">
        <v>329</v>
      </c>
      <c r="C191" s="25"/>
      <c r="D191" s="20"/>
      <c r="E191" s="22">
        <f t="shared" si="10"/>
        <v>0</v>
      </c>
      <c r="F191" s="22">
        <v>0</v>
      </c>
      <c r="G191" s="22">
        <v>0</v>
      </c>
      <c r="H191" s="22">
        <v>0</v>
      </c>
      <c r="I191" s="22">
        <v>0</v>
      </c>
    </row>
    <row r="192" spans="1:9" ht="112.5" customHeight="1">
      <c r="A192" s="66" t="s">
        <v>282</v>
      </c>
      <c r="B192" s="20" t="s">
        <v>284</v>
      </c>
      <c r="C192" s="25">
        <v>2012</v>
      </c>
      <c r="D192" s="20" t="s">
        <v>387</v>
      </c>
      <c r="E192" s="22">
        <f>SUM(E193:E203)</f>
        <v>1340</v>
      </c>
      <c r="F192" s="22">
        <f>SUM(F193:F203)</f>
        <v>0</v>
      </c>
      <c r="G192" s="22">
        <f>SUM(G193:G203)</f>
        <v>0</v>
      </c>
      <c r="H192" s="22">
        <f>SUM(H193:H203)</f>
        <v>1340</v>
      </c>
      <c r="I192" s="22">
        <f>SUM(I193:I203)</f>
        <v>0</v>
      </c>
    </row>
    <row r="193" spans="1:13" ht="15" customHeight="1">
      <c r="A193" s="52"/>
      <c r="B193" s="21" t="s">
        <v>258</v>
      </c>
      <c r="C193" s="25"/>
      <c r="D193" s="20"/>
      <c r="E193" s="22">
        <f aca="true" t="shared" si="11" ref="E193:E203">SUM(F193:I193)</f>
        <v>0</v>
      </c>
      <c r="F193" s="22">
        <v>0</v>
      </c>
      <c r="G193" s="22">
        <v>0</v>
      </c>
      <c r="H193" s="22">
        <v>0</v>
      </c>
      <c r="I193" s="22">
        <v>0</v>
      </c>
      <c r="J193" s="24"/>
      <c r="K193" s="24"/>
      <c r="L193" s="24"/>
      <c r="M193" s="24"/>
    </row>
    <row r="194" spans="1:13" ht="15" customHeight="1">
      <c r="A194" s="52"/>
      <c r="B194" s="21" t="s">
        <v>259</v>
      </c>
      <c r="C194" s="25"/>
      <c r="D194" s="20"/>
      <c r="E194" s="22">
        <f t="shared" si="11"/>
        <v>0</v>
      </c>
      <c r="F194" s="22">
        <v>0</v>
      </c>
      <c r="G194" s="22">
        <v>0</v>
      </c>
      <c r="H194" s="22">
        <v>0</v>
      </c>
      <c r="I194" s="22">
        <v>0</v>
      </c>
      <c r="J194" s="24"/>
      <c r="K194" s="24"/>
      <c r="L194" s="24"/>
      <c r="M194" s="24"/>
    </row>
    <row r="195" spans="1:13" ht="15" customHeight="1">
      <c r="A195" s="52"/>
      <c r="B195" s="21" t="s">
        <v>260</v>
      </c>
      <c r="C195" s="25"/>
      <c r="D195" s="20"/>
      <c r="E195" s="22">
        <f t="shared" si="11"/>
        <v>1340</v>
      </c>
      <c r="F195" s="22">
        <v>0</v>
      </c>
      <c r="G195" s="22">
        <v>0</v>
      </c>
      <c r="H195" s="22">
        <v>1340</v>
      </c>
      <c r="I195" s="22">
        <v>0</v>
      </c>
      <c r="J195" s="24"/>
      <c r="K195" s="24"/>
      <c r="L195" s="24"/>
      <c r="M195" s="24"/>
    </row>
    <row r="196" spans="1:13" ht="15" customHeight="1">
      <c r="A196" s="52"/>
      <c r="B196" s="21" t="s">
        <v>31</v>
      </c>
      <c r="C196" s="25"/>
      <c r="D196" s="20"/>
      <c r="E196" s="22">
        <f t="shared" si="11"/>
        <v>0</v>
      </c>
      <c r="F196" s="22">
        <v>0</v>
      </c>
      <c r="G196" s="22">
        <v>0</v>
      </c>
      <c r="H196" s="22">
        <v>0</v>
      </c>
      <c r="I196" s="22">
        <v>0</v>
      </c>
      <c r="J196" s="24"/>
      <c r="K196" s="24"/>
      <c r="L196" s="24"/>
      <c r="M196" s="24"/>
    </row>
    <row r="197" spans="1:13" ht="15" customHeight="1">
      <c r="A197" s="52"/>
      <c r="B197" s="44" t="s">
        <v>32</v>
      </c>
      <c r="C197" s="45"/>
      <c r="D197" s="46"/>
      <c r="E197" s="47">
        <f t="shared" si="11"/>
        <v>0</v>
      </c>
      <c r="F197" s="47">
        <v>0</v>
      </c>
      <c r="G197" s="47">
        <v>0</v>
      </c>
      <c r="H197" s="47">
        <v>0</v>
      </c>
      <c r="I197" s="47">
        <v>0</v>
      </c>
      <c r="J197" s="24"/>
      <c r="K197" s="24"/>
      <c r="L197" s="24"/>
      <c r="M197" s="24"/>
    </row>
    <row r="198" spans="1:13" ht="15" customHeight="1">
      <c r="A198" s="52"/>
      <c r="B198" s="21" t="s">
        <v>33</v>
      </c>
      <c r="C198" s="25"/>
      <c r="D198" s="20"/>
      <c r="E198" s="22">
        <f t="shared" si="11"/>
        <v>0</v>
      </c>
      <c r="F198" s="22">
        <v>0</v>
      </c>
      <c r="G198" s="22">
        <v>0</v>
      </c>
      <c r="H198" s="22">
        <v>0</v>
      </c>
      <c r="I198" s="22">
        <v>0</v>
      </c>
      <c r="J198" s="24"/>
      <c r="K198" s="24"/>
      <c r="L198" s="24"/>
      <c r="M198" s="24"/>
    </row>
    <row r="199" spans="1:9" ht="15" customHeight="1">
      <c r="A199" s="52"/>
      <c r="B199" s="21" t="s">
        <v>325</v>
      </c>
      <c r="C199" s="25"/>
      <c r="D199" s="20"/>
      <c r="E199" s="22">
        <f t="shared" si="11"/>
        <v>0</v>
      </c>
      <c r="F199" s="22">
        <v>0</v>
      </c>
      <c r="G199" s="22">
        <v>0</v>
      </c>
      <c r="H199" s="22">
        <v>0</v>
      </c>
      <c r="I199" s="22">
        <v>0</v>
      </c>
    </row>
    <row r="200" spans="1:9" ht="15" customHeight="1">
      <c r="A200" s="52"/>
      <c r="B200" s="21" t="s">
        <v>326</v>
      </c>
      <c r="C200" s="25"/>
      <c r="D200" s="20"/>
      <c r="E200" s="22">
        <f t="shared" si="11"/>
        <v>0</v>
      </c>
      <c r="F200" s="22">
        <v>0</v>
      </c>
      <c r="G200" s="22">
        <v>0</v>
      </c>
      <c r="H200" s="22">
        <v>0</v>
      </c>
      <c r="I200" s="22">
        <v>0</v>
      </c>
    </row>
    <row r="201" spans="1:9" ht="15" customHeight="1">
      <c r="A201" s="52"/>
      <c r="B201" s="21" t="s">
        <v>327</v>
      </c>
      <c r="C201" s="25"/>
      <c r="D201" s="20"/>
      <c r="E201" s="22">
        <f t="shared" si="11"/>
        <v>0</v>
      </c>
      <c r="F201" s="22">
        <v>0</v>
      </c>
      <c r="G201" s="22">
        <v>0</v>
      </c>
      <c r="H201" s="22">
        <v>0</v>
      </c>
      <c r="I201" s="22">
        <v>0</v>
      </c>
    </row>
    <row r="202" spans="1:9" ht="15" customHeight="1">
      <c r="A202" s="52"/>
      <c r="B202" s="21" t="s">
        <v>328</v>
      </c>
      <c r="C202" s="25"/>
      <c r="D202" s="20"/>
      <c r="E202" s="22">
        <f t="shared" si="11"/>
        <v>0</v>
      </c>
      <c r="F202" s="22">
        <v>0</v>
      </c>
      <c r="G202" s="22">
        <v>0</v>
      </c>
      <c r="H202" s="22">
        <v>0</v>
      </c>
      <c r="I202" s="22">
        <v>0</v>
      </c>
    </row>
    <row r="203" spans="1:9" ht="15" customHeight="1">
      <c r="A203" s="53"/>
      <c r="B203" s="21" t="s">
        <v>329</v>
      </c>
      <c r="C203" s="25"/>
      <c r="D203" s="20"/>
      <c r="E203" s="22">
        <f t="shared" si="11"/>
        <v>0</v>
      </c>
      <c r="F203" s="22">
        <v>0</v>
      </c>
      <c r="G203" s="22">
        <v>0</v>
      </c>
      <c r="H203" s="22">
        <v>0</v>
      </c>
      <c r="I203" s="22">
        <v>0</v>
      </c>
    </row>
    <row r="204" spans="1:9" ht="162.75" customHeight="1">
      <c r="A204" s="66" t="s">
        <v>283</v>
      </c>
      <c r="B204" s="20" t="s">
        <v>352</v>
      </c>
      <c r="C204" s="25" t="s">
        <v>362</v>
      </c>
      <c r="D204" s="20" t="s">
        <v>353</v>
      </c>
      <c r="E204" s="22">
        <f>SUM(E205:E215)</f>
        <v>4292.599999999999</v>
      </c>
      <c r="F204" s="22">
        <f>SUM(F205:F215)</f>
        <v>325.4</v>
      </c>
      <c r="G204" s="22">
        <f>SUM(G205:G215)</f>
        <v>0</v>
      </c>
      <c r="H204" s="22">
        <f>SUM(H205:H215)</f>
        <v>3967.1999999999994</v>
      </c>
      <c r="I204" s="22">
        <f>SUM(I205:I215)</f>
        <v>0</v>
      </c>
    </row>
    <row r="205" spans="1:13" ht="15" customHeight="1">
      <c r="A205" s="52"/>
      <c r="B205" s="21" t="s">
        <v>258</v>
      </c>
      <c r="C205" s="25"/>
      <c r="D205" s="20"/>
      <c r="E205" s="22">
        <f aca="true" t="shared" si="12" ref="E205:E215">SUM(F205:I205)</f>
        <v>0</v>
      </c>
      <c r="F205" s="22">
        <v>0</v>
      </c>
      <c r="G205" s="22">
        <v>0</v>
      </c>
      <c r="H205" s="22">
        <v>0</v>
      </c>
      <c r="I205" s="22">
        <v>0</v>
      </c>
      <c r="J205" s="24"/>
      <c r="K205" s="24"/>
      <c r="L205" s="24"/>
      <c r="M205" s="24"/>
    </row>
    <row r="206" spans="1:13" ht="15" customHeight="1">
      <c r="A206" s="52"/>
      <c r="B206" s="21" t="s">
        <v>259</v>
      </c>
      <c r="C206" s="25"/>
      <c r="D206" s="20"/>
      <c r="E206" s="22">
        <f t="shared" si="12"/>
        <v>0</v>
      </c>
      <c r="F206" s="22">
        <v>0</v>
      </c>
      <c r="G206" s="22">
        <v>0</v>
      </c>
      <c r="H206" s="22">
        <v>0</v>
      </c>
      <c r="I206" s="22">
        <v>0</v>
      </c>
      <c r="J206" s="24"/>
      <c r="K206" s="24"/>
      <c r="L206" s="24"/>
      <c r="M206" s="24"/>
    </row>
    <row r="207" spans="1:13" ht="15" customHeight="1">
      <c r="A207" s="52"/>
      <c r="B207" s="21" t="s">
        <v>260</v>
      </c>
      <c r="C207" s="25"/>
      <c r="D207" s="20"/>
      <c r="E207" s="22">
        <f t="shared" si="12"/>
        <v>0</v>
      </c>
      <c r="F207" s="22">
        <v>0</v>
      </c>
      <c r="G207" s="22">
        <v>0</v>
      </c>
      <c r="H207" s="22">
        <v>0</v>
      </c>
      <c r="I207" s="22">
        <v>0</v>
      </c>
      <c r="J207" s="24"/>
      <c r="K207" s="24"/>
      <c r="L207" s="24"/>
      <c r="M207" s="24"/>
    </row>
    <row r="208" spans="1:13" ht="15" customHeight="1">
      <c r="A208" s="52"/>
      <c r="B208" s="21" t="s">
        <v>31</v>
      </c>
      <c r="C208" s="25"/>
      <c r="D208" s="20"/>
      <c r="E208" s="22">
        <f t="shared" si="12"/>
        <v>2819.2</v>
      </c>
      <c r="F208" s="22">
        <v>0</v>
      </c>
      <c r="G208" s="22">
        <v>0</v>
      </c>
      <c r="H208" s="22">
        <v>2819.2</v>
      </c>
      <c r="I208" s="22">
        <v>0</v>
      </c>
      <c r="J208" s="24"/>
      <c r="K208" s="24"/>
      <c r="L208" s="24"/>
      <c r="M208" s="24"/>
    </row>
    <row r="209" spans="1:13" ht="15" customHeight="1">
      <c r="A209" s="52"/>
      <c r="B209" s="21" t="s">
        <v>32</v>
      </c>
      <c r="C209" s="25"/>
      <c r="D209" s="20"/>
      <c r="E209" s="22">
        <f t="shared" si="12"/>
        <v>0</v>
      </c>
      <c r="F209" s="22">
        <v>0</v>
      </c>
      <c r="G209" s="22">
        <v>0</v>
      </c>
      <c r="H209" s="22">
        <v>0</v>
      </c>
      <c r="I209" s="22">
        <v>0</v>
      </c>
      <c r="J209" s="24"/>
      <c r="K209" s="24"/>
      <c r="L209" s="24"/>
      <c r="M209" s="24"/>
    </row>
    <row r="210" spans="1:13" ht="15" customHeight="1">
      <c r="A210" s="52"/>
      <c r="B210" s="21" t="s">
        <v>33</v>
      </c>
      <c r="C210" s="25"/>
      <c r="D210" s="20"/>
      <c r="E210" s="22">
        <f t="shared" si="12"/>
        <v>402</v>
      </c>
      <c r="F210" s="22">
        <v>0</v>
      </c>
      <c r="G210" s="22">
        <v>0</v>
      </c>
      <c r="H210" s="22">
        <v>402</v>
      </c>
      <c r="I210" s="22">
        <v>0</v>
      </c>
      <c r="J210" s="24"/>
      <c r="K210" s="24"/>
      <c r="L210" s="24"/>
      <c r="M210" s="24"/>
    </row>
    <row r="211" spans="1:9" ht="15" customHeight="1">
      <c r="A211" s="52"/>
      <c r="B211" s="21" t="s">
        <v>325</v>
      </c>
      <c r="C211" s="25"/>
      <c r="D211" s="20"/>
      <c r="E211" s="22">
        <f t="shared" si="12"/>
        <v>401.4</v>
      </c>
      <c r="F211" s="22">
        <v>142.7</v>
      </c>
      <c r="G211" s="22">
        <v>0</v>
      </c>
      <c r="H211" s="22">
        <v>258.7</v>
      </c>
      <c r="I211" s="22">
        <v>0</v>
      </c>
    </row>
    <row r="212" spans="1:9" ht="15" customHeight="1">
      <c r="A212" s="52"/>
      <c r="B212" s="21" t="s">
        <v>326</v>
      </c>
      <c r="C212" s="25"/>
      <c r="D212" s="20"/>
      <c r="E212" s="22">
        <f t="shared" si="12"/>
        <v>393.79999999999995</v>
      </c>
      <c r="F212" s="22">
        <v>133.1</v>
      </c>
      <c r="G212" s="22">
        <v>0</v>
      </c>
      <c r="H212" s="22">
        <v>260.7</v>
      </c>
      <c r="I212" s="22">
        <v>0</v>
      </c>
    </row>
    <row r="213" spans="1:9" ht="15" customHeight="1">
      <c r="A213" s="52"/>
      <c r="B213" s="21" t="s">
        <v>327</v>
      </c>
      <c r="C213" s="25"/>
      <c r="D213" s="20"/>
      <c r="E213" s="22">
        <f t="shared" si="12"/>
        <v>276.2</v>
      </c>
      <c r="F213" s="22">
        <v>49.6</v>
      </c>
      <c r="G213" s="22">
        <v>0</v>
      </c>
      <c r="H213" s="22">
        <v>226.6</v>
      </c>
      <c r="I213" s="22">
        <v>0</v>
      </c>
    </row>
    <row r="214" spans="1:9" ht="15" customHeight="1">
      <c r="A214" s="52"/>
      <c r="B214" s="21" t="s">
        <v>328</v>
      </c>
      <c r="C214" s="25"/>
      <c r="D214" s="20"/>
      <c r="E214" s="22">
        <f t="shared" si="12"/>
        <v>0</v>
      </c>
      <c r="F214" s="22">
        <v>0</v>
      </c>
      <c r="G214" s="22">
        <v>0</v>
      </c>
      <c r="H214" s="22">
        <v>0</v>
      </c>
      <c r="I214" s="22">
        <v>0</v>
      </c>
    </row>
    <row r="215" spans="1:9" ht="15" customHeight="1">
      <c r="A215" s="53"/>
      <c r="B215" s="21" t="s">
        <v>329</v>
      </c>
      <c r="C215" s="25"/>
      <c r="D215" s="20"/>
      <c r="E215" s="22">
        <f t="shared" si="12"/>
        <v>0</v>
      </c>
      <c r="F215" s="22">
        <v>0</v>
      </c>
      <c r="G215" s="22">
        <v>0</v>
      </c>
      <c r="H215" s="22">
        <v>0</v>
      </c>
      <c r="I215" s="22">
        <v>0</v>
      </c>
    </row>
    <row r="216" spans="1:13" ht="21.75" customHeight="1">
      <c r="A216" s="66"/>
      <c r="B216" s="23" t="s">
        <v>313</v>
      </c>
      <c r="C216" s="25"/>
      <c r="D216" s="20"/>
      <c r="E216" s="22">
        <f>SUM(E217:E227)</f>
        <v>52537.8</v>
      </c>
      <c r="F216" s="22">
        <f>SUM(F217:F227)</f>
        <v>6729.3</v>
      </c>
      <c r="G216" s="22">
        <f>SUM(G217:G227)</f>
        <v>2543.8000000000006</v>
      </c>
      <c r="H216" s="22">
        <f>SUM(H217:H227)</f>
        <v>43264.7</v>
      </c>
      <c r="I216" s="22">
        <f>SUM(I217:I227)</f>
        <v>0</v>
      </c>
      <c r="J216" s="28" t="s">
        <v>252</v>
      </c>
      <c r="K216" s="28" t="s">
        <v>253</v>
      </c>
      <c r="L216" s="28" t="s">
        <v>254</v>
      </c>
      <c r="M216" s="28" t="s">
        <v>255</v>
      </c>
    </row>
    <row r="217" spans="1:13" ht="15" customHeight="1">
      <c r="A217" s="52"/>
      <c r="B217" s="21" t="s">
        <v>258</v>
      </c>
      <c r="C217" s="25"/>
      <c r="D217" s="21"/>
      <c r="E217" s="22">
        <f aca="true" t="shared" si="13" ref="E217:E227">SUM(F217:I217)</f>
        <v>2009.8</v>
      </c>
      <c r="F217" s="22">
        <f aca="true" t="shared" si="14" ref="F217:I227">+F132+F144+F156+F169+F181+F193+F205</f>
        <v>0</v>
      </c>
      <c r="G217" s="22">
        <f t="shared" si="14"/>
        <v>0</v>
      </c>
      <c r="H217" s="22">
        <f t="shared" si="14"/>
        <v>2009.8</v>
      </c>
      <c r="I217" s="22">
        <f t="shared" si="14"/>
        <v>0</v>
      </c>
      <c r="J217" s="40">
        <v>0</v>
      </c>
      <c r="K217" s="22">
        <v>0</v>
      </c>
      <c r="L217" s="22">
        <v>2009.8</v>
      </c>
      <c r="M217" s="22">
        <v>0</v>
      </c>
    </row>
    <row r="218" spans="1:13" ht="15" customHeight="1">
      <c r="A218" s="52"/>
      <c r="B218" s="21" t="s">
        <v>259</v>
      </c>
      <c r="C218" s="25"/>
      <c r="D218" s="21"/>
      <c r="E218" s="22">
        <f t="shared" si="13"/>
        <v>235</v>
      </c>
      <c r="F218" s="22">
        <f t="shared" si="14"/>
        <v>0</v>
      </c>
      <c r="G218" s="22">
        <f t="shared" si="14"/>
        <v>167.2</v>
      </c>
      <c r="H218" s="22">
        <f t="shared" si="14"/>
        <v>67.8</v>
      </c>
      <c r="I218" s="22">
        <f t="shared" si="14"/>
        <v>0</v>
      </c>
      <c r="J218" s="40">
        <v>0</v>
      </c>
      <c r="K218" s="22">
        <v>167.2</v>
      </c>
      <c r="L218" s="22">
        <v>67.8</v>
      </c>
      <c r="M218" s="22">
        <v>0</v>
      </c>
    </row>
    <row r="219" spans="1:13" ht="15" customHeight="1">
      <c r="A219" s="52"/>
      <c r="B219" s="21" t="s">
        <v>260</v>
      </c>
      <c r="C219" s="25"/>
      <c r="D219" s="21"/>
      <c r="E219" s="22">
        <f t="shared" si="13"/>
        <v>5605.2</v>
      </c>
      <c r="F219" s="22">
        <f t="shared" si="14"/>
        <v>0</v>
      </c>
      <c r="G219" s="22">
        <f t="shared" si="14"/>
        <v>1275.2</v>
      </c>
      <c r="H219" s="22">
        <f t="shared" si="14"/>
        <v>4330</v>
      </c>
      <c r="I219" s="22">
        <f t="shared" si="14"/>
        <v>0</v>
      </c>
      <c r="J219" s="40">
        <v>0</v>
      </c>
      <c r="K219" s="22">
        <v>0</v>
      </c>
      <c r="L219" s="22">
        <v>2170</v>
      </c>
      <c r="M219" s="22">
        <v>0</v>
      </c>
    </row>
    <row r="220" spans="1:13" ht="15" customHeight="1">
      <c r="A220" s="52"/>
      <c r="B220" s="21" t="s">
        <v>31</v>
      </c>
      <c r="C220" s="25"/>
      <c r="D220" s="21"/>
      <c r="E220" s="22">
        <f t="shared" si="13"/>
        <v>7819.2</v>
      </c>
      <c r="F220" s="22">
        <f t="shared" si="14"/>
        <v>0</v>
      </c>
      <c r="G220" s="22">
        <f t="shared" si="14"/>
        <v>0</v>
      </c>
      <c r="H220" s="22">
        <f t="shared" si="14"/>
        <v>7819.2</v>
      </c>
      <c r="I220" s="22">
        <f t="shared" si="14"/>
        <v>0</v>
      </c>
      <c r="J220" s="40">
        <v>0</v>
      </c>
      <c r="K220" s="22">
        <v>0</v>
      </c>
      <c r="L220" s="22">
        <v>2200</v>
      </c>
      <c r="M220" s="22">
        <v>0</v>
      </c>
    </row>
    <row r="221" spans="1:13" ht="15" customHeight="1">
      <c r="A221" s="52"/>
      <c r="B221" s="21" t="s">
        <v>32</v>
      </c>
      <c r="C221" s="25"/>
      <c r="D221" s="21"/>
      <c r="E221" s="22">
        <f t="shared" si="13"/>
        <v>3405.3</v>
      </c>
      <c r="F221" s="22">
        <f t="shared" si="14"/>
        <v>0</v>
      </c>
      <c r="G221" s="22">
        <f t="shared" si="14"/>
        <v>248</v>
      </c>
      <c r="H221" s="22">
        <f t="shared" si="14"/>
        <v>3157.3</v>
      </c>
      <c r="I221" s="22">
        <f t="shared" si="14"/>
        <v>0</v>
      </c>
      <c r="J221" s="40">
        <v>0</v>
      </c>
      <c r="K221" s="22">
        <v>0</v>
      </c>
      <c r="L221" s="22">
        <v>3800</v>
      </c>
      <c r="M221" s="22">
        <v>0</v>
      </c>
    </row>
    <row r="222" spans="1:13" ht="15" customHeight="1">
      <c r="A222" s="52"/>
      <c r="B222" s="21" t="s">
        <v>33</v>
      </c>
      <c r="C222" s="25"/>
      <c r="D222" s="21"/>
      <c r="E222" s="22">
        <f t="shared" si="13"/>
        <v>1855.8</v>
      </c>
      <c r="F222" s="22">
        <f t="shared" si="14"/>
        <v>0</v>
      </c>
      <c r="G222" s="22">
        <f t="shared" si="14"/>
        <v>155</v>
      </c>
      <c r="H222" s="22">
        <f t="shared" si="14"/>
        <v>1700.8</v>
      </c>
      <c r="I222" s="22">
        <f t="shared" si="14"/>
        <v>0</v>
      </c>
      <c r="J222" s="40">
        <v>0</v>
      </c>
      <c r="K222" s="22">
        <v>0</v>
      </c>
      <c r="L222" s="22">
        <v>2200</v>
      </c>
      <c r="M222" s="22">
        <v>0</v>
      </c>
    </row>
    <row r="223" spans="1:9" ht="15" customHeight="1">
      <c r="A223" s="52"/>
      <c r="B223" s="21" t="s">
        <v>325</v>
      </c>
      <c r="C223" s="25"/>
      <c r="D223" s="20"/>
      <c r="E223" s="22">
        <f t="shared" si="13"/>
        <v>10626.1</v>
      </c>
      <c r="F223" s="22">
        <f t="shared" si="14"/>
        <v>4187.1</v>
      </c>
      <c r="G223" s="22">
        <f t="shared" si="14"/>
        <v>232.8</v>
      </c>
      <c r="H223" s="22">
        <f t="shared" si="14"/>
        <v>6206.2</v>
      </c>
      <c r="I223" s="22">
        <f t="shared" si="14"/>
        <v>0</v>
      </c>
    </row>
    <row r="224" spans="1:9" ht="15" customHeight="1">
      <c r="A224" s="52"/>
      <c r="B224" s="21" t="s">
        <v>326</v>
      </c>
      <c r="C224" s="25"/>
      <c r="D224" s="20"/>
      <c r="E224" s="22">
        <f t="shared" si="13"/>
        <v>5618.9</v>
      </c>
      <c r="F224" s="22">
        <f t="shared" si="14"/>
        <v>1677.6999999999998</v>
      </c>
      <c r="G224" s="22">
        <f t="shared" si="14"/>
        <v>232.8</v>
      </c>
      <c r="H224" s="22">
        <f t="shared" si="14"/>
        <v>3708.3999999999996</v>
      </c>
      <c r="I224" s="22">
        <f t="shared" si="14"/>
        <v>0</v>
      </c>
    </row>
    <row r="225" spans="1:9" ht="15" customHeight="1">
      <c r="A225" s="52"/>
      <c r="B225" s="21" t="s">
        <v>327</v>
      </c>
      <c r="C225" s="25"/>
      <c r="D225" s="20"/>
      <c r="E225" s="22">
        <f t="shared" si="13"/>
        <v>4042.5</v>
      </c>
      <c r="F225" s="22">
        <f t="shared" si="14"/>
        <v>864.5</v>
      </c>
      <c r="G225" s="22">
        <f t="shared" si="14"/>
        <v>232.8</v>
      </c>
      <c r="H225" s="22">
        <f t="shared" si="14"/>
        <v>2945.2</v>
      </c>
      <c r="I225" s="22">
        <f t="shared" si="14"/>
        <v>0</v>
      </c>
    </row>
    <row r="226" spans="1:9" ht="15" customHeight="1">
      <c r="A226" s="52"/>
      <c r="B226" s="21" t="s">
        <v>328</v>
      </c>
      <c r="C226" s="25"/>
      <c r="D226" s="20"/>
      <c r="E226" s="22">
        <f t="shared" si="13"/>
        <v>5660</v>
      </c>
      <c r="F226" s="22">
        <f t="shared" si="14"/>
        <v>0</v>
      </c>
      <c r="G226" s="22">
        <f t="shared" si="14"/>
        <v>0</v>
      </c>
      <c r="H226" s="22">
        <f t="shared" si="14"/>
        <v>5660</v>
      </c>
      <c r="I226" s="22">
        <f t="shared" si="14"/>
        <v>0</v>
      </c>
    </row>
    <row r="227" spans="1:9" ht="15" customHeight="1">
      <c r="A227" s="53"/>
      <c r="B227" s="21" t="s">
        <v>329</v>
      </c>
      <c r="C227" s="25"/>
      <c r="D227" s="20"/>
      <c r="E227" s="22">
        <f t="shared" si="13"/>
        <v>5660</v>
      </c>
      <c r="F227" s="22">
        <f t="shared" si="14"/>
        <v>0</v>
      </c>
      <c r="G227" s="22">
        <f t="shared" si="14"/>
        <v>0</v>
      </c>
      <c r="H227" s="22">
        <f t="shared" si="14"/>
        <v>5660</v>
      </c>
      <c r="I227" s="22">
        <f t="shared" si="14"/>
        <v>0</v>
      </c>
    </row>
    <row r="228" spans="1:15" ht="21" customHeight="1">
      <c r="A228" s="59" t="s">
        <v>330</v>
      </c>
      <c r="B228" s="81" t="s">
        <v>323</v>
      </c>
      <c r="C228" s="81"/>
      <c r="D228" s="81"/>
      <c r="E228" s="81"/>
      <c r="F228" s="81"/>
      <c r="G228" s="81"/>
      <c r="H228" s="81"/>
      <c r="I228" s="81"/>
      <c r="J228" s="79" t="s">
        <v>55</v>
      </c>
      <c r="K228" s="80"/>
      <c r="O228" s="28" t="s">
        <v>310</v>
      </c>
    </row>
    <row r="229" spans="1:9" ht="82.5" customHeight="1">
      <c r="A229" s="66" t="s">
        <v>331</v>
      </c>
      <c r="B229" s="55" t="s">
        <v>335</v>
      </c>
      <c r="C229" s="25" t="s">
        <v>334</v>
      </c>
      <c r="D229" s="20" t="s">
        <v>388</v>
      </c>
      <c r="E229" s="22">
        <f>SUM(E230:E234)</f>
        <v>2600</v>
      </c>
      <c r="F229" s="22">
        <f>SUM(F230:F234)</f>
        <v>0</v>
      </c>
      <c r="G229" s="22">
        <f>SUM(G230:G234)</f>
        <v>0</v>
      </c>
      <c r="H229" s="22">
        <f>SUM(H230:H234)</f>
        <v>2600</v>
      </c>
      <c r="I229" s="22">
        <f>SUM(I230:I234)</f>
        <v>0</v>
      </c>
    </row>
    <row r="230" spans="1:13" ht="15" customHeight="1">
      <c r="A230" s="52"/>
      <c r="B230" s="49" t="s">
        <v>325</v>
      </c>
      <c r="C230" s="25"/>
      <c r="D230" s="20"/>
      <c r="E230" s="22">
        <f>SUM(F230:I230)</f>
        <v>350</v>
      </c>
      <c r="F230" s="22">
        <v>0</v>
      </c>
      <c r="G230" s="22">
        <v>0</v>
      </c>
      <c r="H230" s="22">
        <v>350</v>
      </c>
      <c r="I230" s="22">
        <v>0</v>
      </c>
      <c r="J230" s="24"/>
      <c r="K230" s="24"/>
      <c r="L230" s="24"/>
      <c r="M230" s="24"/>
    </row>
    <row r="231" spans="1:13" ht="15" customHeight="1">
      <c r="A231" s="52"/>
      <c r="B231" s="49" t="s">
        <v>326</v>
      </c>
      <c r="C231" s="25"/>
      <c r="D231" s="20"/>
      <c r="E231" s="22">
        <f>SUM(F231:I231)</f>
        <v>0</v>
      </c>
      <c r="F231" s="22">
        <v>0</v>
      </c>
      <c r="G231" s="22">
        <v>0</v>
      </c>
      <c r="H231" s="22"/>
      <c r="I231" s="22">
        <v>0</v>
      </c>
      <c r="J231" s="24"/>
      <c r="K231" s="24"/>
      <c r="L231" s="24"/>
      <c r="M231" s="24"/>
    </row>
    <row r="232" spans="1:13" ht="15" customHeight="1">
      <c r="A232" s="52"/>
      <c r="B232" s="49" t="s">
        <v>333</v>
      </c>
      <c r="C232" s="25"/>
      <c r="D232" s="20"/>
      <c r="E232" s="22">
        <f>SUM(F232:I232)</f>
        <v>2250</v>
      </c>
      <c r="F232" s="22">
        <v>0</v>
      </c>
      <c r="G232" s="22">
        <v>0</v>
      </c>
      <c r="H232" s="22">
        <v>2250</v>
      </c>
      <c r="I232" s="22">
        <v>0</v>
      </c>
      <c r="J232" s="24"/>
      <c r="K232" s="24"/>
      <c r="L232" s="24"/>
      <c r="M232" s="24"/>
    </row>
    <row r="233" spans="1:13" ht="15" customHeight="1">
      <c r="A233" s="52"/>
      <c r="B233" s="49" t="s">
        <v>328</v>
      </c>
      <c r="C233" s="25"/>
      <c r="D233" s="20"/>
      <c r="E233" s="22">
        <f>SUM(F233:I233)</f>
        <v>0</v>
      </c>
      <c r="F233" s="22">
        <v>0</v>
      </c>
      <c r="G233" s="22">
        <v>0</v>
      </c>
      <c r="H233" s="22">
        <v>0</v>
      </c>
      <c r="I233" s="22">
        <v>0</v>
      </c>
      <c r="J233" s="24"/>
      <c r="K233" s="24"/>
      <c r="L233" s="24"/>
      <c r="M233" s="24"/>
    </row>
    <row r="234" spans="1:13" ht="15" customHeight="1">
      <c r="A234" s="53"/>
      <c r="B234" s="50" t="s">
        <v>329</v>
      </c>
      <c r="C234" s="45"/>
      <c r="D234" s="46"/>
      <c r="E234" s="47">
        <f>SUM(F234:I234)</f>
        <v>0</v>
      </c>
      <c r="F234" s="47">
        <v>0</v>
      </c>
      <c r="G234" s="47">
        <v>0</v>
      </c>
      <c r="H234" s="47">
        <v>0</v>
      </c>
      <c r="I234" s="47">
        <v>0</v>
      </c>
      <c r="J234" s="24"/>
      <c r="K234" s="24"/>
      <c r="L234" s="24"/>
      <c r="M234" s="24"/>
    </row>
    <row r="235" spans="1:9" ht="120.75" customHeight="1">
      <c r="A235" s="66" t="s">
        <v>332</v>
      </c>
      <c r="B235" s="20" t="s">
        <v>336</v>
      </c>
      <c r="C235" s="25" t="s">
        <v>334</v>
      </c>
      <c r="D235" s="20" t="s">
        <v>389</v>
      </c>
      <c r="E235" s="22">
        <f>SUM(E236:E240)</f>
        <v>280</v>
      </c>
      <c r="F235" s="22">
        <f>SUM(F236:F240)</f>
        <v>0</v>
      </c>
      <c r="G235" s="22">
        <f>SUM(G236:G240)</f>
        <v>0</v>
      </c>
      <c r="H235" s="22">
        <f>SUM(H236:H240)</f>
        <v>280</v>
      </c>
      <c r="I235" s="22">
        <f>SUM(I236:I240)</f>
        <v>0</v>
      </c>
    </row>
    <row r="236" spans="1:13" ht="15" customHeight="1">
      <c r="A236" s="52"/>
      <c r="B236" s="21" t="s">
        <v>325</v>
      </c>
      <c r="C236" s="25"/>
      <c r="D236" s="20"/>
      <c r="E236" s="22">
        <f>SUM(F236:I236)</f>
        <v>130</v>
      </c>
      <c r="F236" s="22">
        <v>0</v>
      </c>
      <c r="G236" s="22">
        <v>0</v>
      </c>
      <c r="H236" s="22">
        <v>130</v>
      </c>
      <c r="I236" s="22">
        <v>0</v>
      </c>
      <c r="J236" s="24"/>
      <c r="K236" s="24"/>
      <c r="L236" s="24"/>
      <c r="M236" s="24"/>
    </row>
    <row r="237" spans="1:13" ht="15" customHeight="1">
      <c r="A237" s="52"/>
      <c r="B237" s="21" t="s">
        <v>326</v>
      </c>
      <c r="C237" s="25"/>
      <c r="D237" s="20"/>
      <c r="E237" s="22">
        <f>SUM(F237:I237)</f>
        <v>70</v>
      </c>
      <c r="F237" s="22">
        <v>0</v>
      </c>
      <c r="G237" s="22">
        <v>0</v>
      </c>
      <c r="H237" s="22">
        <v>70</v>
      </c>
      <c r="I237" s="22">
        <v>0</v>
      </c>
      <c r="J237" s="24"/>
      <c r="K237" s="24"/>
      <c r="L237" s="24"/>
      <c r="M237" s="24"/>
    </row>
    <row r="238" spans="1:13" ht="15" customHeight="1">
      <c r="A238" s="52"/>
      <c r="B238" s="21" t="s">
        <v>333</v>
      </c>
      <c r="C238" s="25"/>
      <c r="D238" s="20"/>
      <c r="E238" s="22">
        <f>SUM(F238:I238)</f>
        <v>80</v>
      </c>
      <c r="F238" s="22">
        <v>0</v>
      </c>
      <c r="G238" s="22">
        <v>0</v>
      </c>
      <c r="H238" s="22">
        <v>80</v>
      </c>
      <c r="I238" s="22">
        <v>0</v>
      </c>
      <c r="J238" s="24"/>
      <c r="K238" s="24"/>
      <c r="L238" s="24"/>
      <c r="M238" s="24"/>
    </row>
    <row r="239" spans="1:13" ht="15" customHeight="1">
      <c r="A239" s="52"/>
      <c r="B239" s="21" t="s">
        <v>328</v>
      </c>
      <c r="C239" s="25"/>
      <c r="D239" s="20"/>
      <c r="E239" s="22">
        <f>SUM(F239:I239)</f>
        <v>0</v>
      </c>
      <c r="F239" s="22">
        <v>0</v>
      </c>
      <c r="G239" s="22">
        <v>0</v>
      </c>
      <c r="H239" s="22">
        <v>0</v>
      </c>
      <c r="I239" s="22">
        <v>0</v>
      </c>
      <c r="J239" s="24"/>
      <c r="K239" s="24"/>
      <c r="L239" s="24"/>
      <c r="M239" s="24"/>
    </row>
    <row r="240" spans="1:13" ht="15" customHeight="1">
      <c r="A240" s="53"/>
      <c r="B240" s="44" t="s">
        <v>329</v>
      </c>
      <c r="C240" s="25"/>
      <c r="D240" s="20"/>
      <c r="E240" s="22">
        <f>SUM(F240:I240)</f>
        <v>0</v>
      </c>
      <c r="F240" s="22">
        <v>0</v>
      </c>
      <c r="G240" s="22">
        <v>0</v>
      </c>
      <c r="H240" s="22">
        <v>0</v>
      </c>
      <c r="I240" s="22">
        <v>0</v>
      </c>
      <c r="J240" s="24"/>
      <c r="K240" s="24"/>
      <c r="L240" s="24"/>
      <c r="M240" s="24"/>
    </row>
    <row r="241" spans="1:9" ht="51" customHeight="1">
      <c r="A241" s="66" t="s">
        <v>364</v>
      </c>
      <c r="B241" s="20" t="s">
        <v>365</v>
      </c>
      <c r="C241" s="25" t="s">
        <v>337</v>
      </c>
      <c r="D241" s="20" t="s">
        <v>366</v>
      </c>
      <c r="E241" s="22">
        <f>SUM(E242:E246)</f>
        <v>1827.1</v>
      </c>
      <c r="F241" s="22">
        <f>SUM(F242:F246)</f>
        <v>0</v>
      </c>
      <c r="G241" s="22">
        <f>SUM(G242:G246)</f>
        <v>0</v>
      </c>
      <c r="H241" s="22">
        <f>SUM(H242:H246)</f>
        <v>1827.1</v>
      </c>
      <c r="I241" s="22">
        <f>SUM(I242:I246)</f>
        <v>0</v>
      </c>
    </row>
    <row r="242" spans="1:13" ht="15" customHeight="1">
      <c r="A242" s="52"/>
      <c r="B242" s="21" t="s">
        <v>325</v>
      </c>
      <c r="C242" s="25"/>
      <c r="D242" s="20"/>
      <c r="E242" s="22">
        <f>SUM(F242:I242)</f>
        <v>0</v>
      </c>
      <c r="F242" s="22">
        <v>0</v>
      </c>
      <c r="G242" s="22">
        <v>0</v>
      </c>
      <c r="H242" s="22">
        <v>0</v>
      </c>
      <c r="I242" s="22">
        <v>0</v>
      </c>
      <c r="J242" s="24"/>
      <c r="K242" s="24"/>
      <c r="L242" s="24"/>
      <c r="M242" s="24"/>
    </row>
    <row r="243" spans="1:13" ht="15" customHeight="1">
      <c r="A243" s="52"/>
      <c r="B243" s="21" t="s">
        <v>326</v>
      </c>
      <c r="C243" s="25"/>
      <c r="D243" s="20"/>
      <c r="E243" s="22">
        <f>SUM(F243:I243)</f>
        <v>400</v>
      </c>
      <c r="F243" s="22">
        <v>0</v>
      </c>
      <c r="G243" s="22">
        <v>0</v>
      </c>
      <c r="H243" s="68">
        <v>400</v>
      </c>
      <c r="I243" s="22">
        <v>0</v>
      </c>
      <c r="J243" s="24"/>
      <c r="K243" s="24"/>
      <c r="L243" s="24"/>
      <c r="M243" s="24"/>
    </row>
    <row r="244" spans="1:13" ht="15" customHeight="1">
      <c r="A244" s="52"/>
      <c r="B244" s="21" t="s">
        <v>333</v>
      </c>
      <c r="C244" s="25"/>
      <c r="D244" s="20"/>
      <c r="E244" s="22">
        <f>SUM(F244:I244)</f>
        <v>475.7</v>
      </c>
      <c r="F244" s="22">
        <v>0</v>
      </c>
      <c r="G244" s="22">
        <v>0</v>
      </c>
      <c r="H244" s="69">
        <v>475.7</v>
      </c>
      <c r="I244" s="22">
        <v>0</v>
      </c>
      <c r="J244" s="24"/>
      <c r="K244" s="24"/>
      <c r="L244" s="24"/>
      <c r="M244" s="24"/>
    </row>
    <row r="245" spans="1:13" ht="15" customHeight="1">
      <c r="A245" s="52"/>
      <c r="B245" s="21" t="s">
        <v>328</v>
      </c>
      <c r="C245" s="25"/>
      <c r="D245" s="20"/>
      <c r="E245" s="22">
        <f>SUM(F245:I245)</f>
        <v>279.8</v>
      </c>
      <c r="F245" s="22">
        <v>0</v>
      </c>
      <c r="G245" s="22">
        <v>0</v>
      </c>
      <c r="H245" s="69">
        <v>279.8</v>
      </c>
      <c r="I245" s="22">
        <v>0</v>
      </c>
      <c r="J245" s="24"/>
      <c r="K245" s="24"/>
      <c r="L245" s="24"/>
      <c r="M245" s="24"/>
    </row>
    <row r="246" spans="1:13" ht="15" customHeight="1">
      <c r="A246" s="53"/>
      <c r="B246" s="44" t="s">
        <v>329</v>
      </c>
      <c r="C246" s="25"/>
      <c r="D246" s="20"/>
      <c r="E246" s="22">
        <f>SUM(F246:I246)</f>
        <v>671.6</v>
      </c>
      <c r="F246" s="22">
        <v>0</v>
      </c>
      <c r="G246" s="22">
        <v>0</v>
      </c>
      <c r="H246" s="69">
        <v>671.6</v>
      </c>
      <c r="I246" s="22">
        <v>0</v>
      </c>
      <c r="J246" s="24"/>
      <c r="K246" s="24"/>
      <c r="L246" s="24"/>
      <c r="M246" s="24"/>
    </row>
    <row r="247" spans="1:9" ht="116.25" customHeight="1">
      <c r="A247" s="66" t="s">
        <v>367</v>
      </c>
      <c r="B247" s="20" t="s">
        <v>368</v>
      </c>
      <c r="C247" s="25" t="s">
        <v>337</v>
      </c>
      <c r="D247" s="20" t="s">
        <v>369</v>
      </c>
      <c r="E247" s="22">
        <f>SUM(E248:E252)</f>
        <v>1928</v>
      </c>
      <c r="F247" s="22">
        <f>SUM(F248:F252)</f>
        <v>0</v>
      </c>
      <c r="G247" s="22">
        <f>SUM(G248:G252)</f>
        <v>0</v>
      </c>
      <c r="H247" s="22">
        <f>SUM(H248:H252)</f>
        <v>1928</v>
      </c>
      <c r="I247" s="22">
        <f>SUM(I248:I252)</f>
        <v>0</v>
      </c>
    </row>
    <row r="248" spans="1:13" ht="15" customHeight="1">
      <c r="A248" s="52"/>
      <c r="B248" s="21" t="s">
        <v>325</v>
      </c>
      <c r="C248" s="25"/>
      <c r="D248" s="20"/>
      <c r="E248" s="22">
        <f>SUM(F248:I248)</f>
        <v>0</v>
      </c>
      <c r="F248" s="22">
        <v>0</v>
      </c>
      <c r="G248" s="22">
        <v>0</v>
      </c>
      <c r="H248" s="22">
        <v>0</v>
      </c>
      <c r="I248" s="22">
        <v>0</v>
      </c>
      <c r="J248" s="24"/>
      <c r="K248" s="24"/>
      <c r="L248" s="24"/>
      <c r="M248" s="24"/>
    </row>
    <row r="249" spans="1:13" ht="15" customHeight="1">
      <c r="A249" s="52"/>
      <c r="B249" s="21" t="s">
        <v>326</v>
      </c>
      <c r="C249" s="25"/>
      <c r="D249" s="20"/>
      <c r="E249" s="22">
        <f>SUM(F249:I249)</f>
        <v>1928</v>
      </c>
      <c r="F249" s="22">
        <v>0</v>
      </c>
      <c r="G249" s="22">
        <v>0</v>
      </c>
      <c r="H249" s="68">
        <v>1928</v>
      </c>
      <c r="I249" s="22">
        <v>0</v>
      </c>
      <c r="J249" s="24"/>
      <c r="K249" s="24"/>
      <c r="L249" s="24"/>
      <c r="M249" s="24"/>
    </row>
    <row r="250" spans="1:13" ht="15" customHeight="1">
      <c r="A250" s="52"/>
      <c r="B250" s="21" t="s">
        <v>333</v>
      </c>
      <c r="C250" s="25"/>
      <c r="D250" s="20"/>
      <c r="E250" s="22">
        <f>SUM(F250:I250)</f>
        <v>0</v>
      </c>
      <c r="F250" s="22">
        <v>0</v>
      </c>
      <c r="G250" s="22">
        <v>0</v>
      </c>
      <c r="H250" s="69">
        <v>0</v>
      </c>
      <c r="I250" s="22">
        <v>0</v>
      </c>
      <c r="J250" s="24"/>
      <c r="K250" s="24"/>
      <c r="L250" s="24"/>
      <c r="M250" s="24"/>
    </row>
    <row r="251" spans="1:13" ht="15" customHeight="1">
      <c r="A251" s="52"/>
      <c r="B251" s="21" t="s">
        <v>328</v>
      </c>
      <c r="C251" s="25"/>
      <c r="D251" s="20"/>
      <c r="E251" s="22">
        <f>SUM(F251:I251)</f>
        <v>0</v>
      </c>
      <c r="F251" s="22">
        <v>0</v>
      </c>
      <c r="G251" s="22">
        <v>0</v>
      </c>
      <c r="H251" s="69">
        <v>0</v>
      </c>
      <c r="I251" s="22">
        <v>0</v>
      </c>
      <c r="J251" s="24"/>
      <c r="K251" s="24"/>
      <c r="L251" s="24"/>
      <c r="M251" s="24"/>
    </row>
    <row r="252" spans="1:13" ht="15" customHeight="1">
      <c r="A252" s="53"/>
      <c r="B252" s="44" t="s">
        <v>329</v>
      </c>
      <c r="C252" s="25"/>
      <c r="D252" s="20"/>
      <c r="E252" s="22">
        <f>SUM(F252:I252)</f>
        <v>0</v>
      </c>
      <c r="F252" s="22">
        <v>0</v>
      </c>
      <c r="G252" s="22">
        <v>0</v>
      </c>
      <c r="H252" s="69">
        <v>0</v>
      </c>
      <c r="I252" s="22">
        <v>0</v>
      </c>
      <c r="J252" s="24"/>
      <c r="K252" s="24"/>
      <c r="L252" s="24"/>
      <c r="M252" s="24"/>
    </row>
    <row r="253" spans="1:13" ht="21.75" customHeight="1">
      <c r="A253" s="66"/>
      <c r="B253" s="23" t="s">
        <v>313</v>
      </c>
      <c r="C253" s="25"/>
      <c r="D253" s="20"/>
      <c r="E253" s="22">
        <f>SUM(E254:E258)</f>
        <v>6635.1</v>
      </c>
      <c r="F253" s="22">
        <f>SUM(F254:F258)</f>
        <v>0</v>
      </c>
      <c r="G253" s="22">
        <f>SUM(G254:G258)</f>
        <v>0</v>
      </c>
      <c r="H253" s="22">
        <f>SUM(H254:H258)</f>
        <v>6635.1</v>
      </c>
      <c r="I253" s="22">
        <f>SUM(I254:I258)</f>
        <v>0</v>
      </c>
      <c r="J253" s="28" t="s">
        <v>252</v>
      </c>
      <c r="K253" s="28" t="s">
        <v>253</v>
      </c>
      <c r="L253" s="28" t="s">
        <v>254</v>
      </c>
      <c r="M253" s="28" t="s">
        <v>255</v>
      </c>
    </row>
    <row r="254" spans="1:13" ht="15" customHeight="1">
      <c r="A254" s="52"/>
      <c r="B254" s="21" t="s">
        <v>325</v>
      </c>
      <c r="C254" s="25"/>
      <c r="D254" s="21"/>
      <c r="E254" s="22">
        <f>SUM(F254:I254)</f>
        <v>480</v>
      </c>
      <c r="F254" s="22">
        <f aca="true" t="shared" si="15" ref="F254:G258">F230+F236+F242</f>
        <v>0</v>
      </c>
      <c r="G254" s="22">
        <f t="shared" si="15"/>
        <v>0</v>
      </c>
      <c r="H254" s="22">
        <f>H230+H236+H242+H248</f>
        <v>480</v>
      </c>
      <c r="I254" s="22">
        <f>I230+I236+I242</f>
        <v>0</v>
      </c>
      <c r="J254" s="40">
        <v>0</v>
      </c>
      <c r="K254" s="22">
        <v>0</v>
      </c>
      <c r="L254" s="22">
        <v>2009.8</v>
      </c>
      <c r="M254" s="22">
        <v>0</v>
      </c>
    </row>
    <row r="255" spans="1:13" ht="15" customHeight="1">
      <c r="A255" s="52"/>
      <c r="B255" s="21" t="s">
        <v>326</v>
      </c>
      <c r="C255" s="25"/>
      <c r="D255" s="21"/>
      <c r="E255" s="22">
        <f>SUM(F255:I255)</f>
        <v>2398</v>
      </c>
      <c r="F255" s="22">
        <f t="shared" si="15"/>
        <v>0</v>
      </c>
      <c r="G255" s="22">
        <f t="shared" si="15"/>
        <v>0</v>
      </c>
      <c r="H255" s="22">
        <f>H231+H237+H243+H249</f>
        <v>2398</v>
      </c>
      <c r="I255" s="22">
        <f>I231+I237+I243</f>
        <v>0</v>
      </c>
      <c r="J255" s="40">
        <v>0</v>
      </c>
      <c r="K255" s="22">
        <v>167.2</v>
      </c>
      <c r="L255" s="22">
        <v>67.8</v>
      </c>
      <c r="M255" s="22">
        <v>0</v>
      </c>
    </row>
    <row r="256" spans="1:13" ht="15" customHeight="1">
      <c r="A256" s="52"/>
      <c r="B256" s="21" t="s">
        <v>333</v>
      </c>
      <c r="C256" s="25"/>
      <c r="D256" s="21"/>
      <c r="E256" s="22">
        <f>SUM(F256:I256)</f>
        <v>2805.7</v>
      </c>
      <c r="F256" s="22">
        <f t="shared" si="15"/>
        <v>0</v>
      </c>
      <c r="G256" s="22">
        <f t="shared" si="15"/>
        <v>0</v>
      </c>
      <c r="H256" s="22">
        <f>H232+H238+H244+H250</f>
        <v>2805.7</v>
      </c>
      <c r="I256" s="22">
        <f>I232+I238+I244</f>
        <v>0</v>
      </c>
      <c r="J256" s="40">
        <v>0</v>
      </c>
      <c r="K256" s="22">
        <v>0</v>
      </c>
      <c r="L256" s="22">
        <v>2170</v>
      </c>
      <c r="M256" s="22">
        <v>0</v>
      </c>
    </row>
    <row r="257" spans="1:13" ht="15" customHeight="1">
      <c r="A257" s="52"/>
      <c r="B257" s="21" t="s">
        <v>328</v>
      </c>
      <c r="C257" s="25"/>
      <c r="D257" s="21"/>
      <c r="E257" s="22">
        <f>SUM(F257:I257)</f>
        <v>279.8</v>
      </c>
      <c r="F257" s="22">
        <f t="shared" si="15"/>
        <v>0</v>
      </c>
      <c r="G257" s="22">
        <f t="shared" si="15"/>
        <v>0</v>
      </c>
      <c r="H257" s="22">
        <f>H233+H239+H245+H251</f>
        <v>279.8</v>
      </c>
      <c r="I257" s="22">
        <f>I233+I239+I245</f>
        <v>0</v>
      </c>
      <c r="J257" s="40">
        <v>0</v>
      </c>
      <c r="K257" s="22">
        <v>0</v>
      </c>
      <c r="L257" s="22">
        <v>2200</v>
      </c>
      <c r="M257" s="22">
        <v>0</v>
      </c>
    </row>
    <row r="258" spans="1:13" ht="15" customHeight="1">
      <c r="A258" s="53"/>
      <c r="B258" s="44" t="s">
        <v>329</v>
      </c>
      <c r="C258" s="25"/>
      <c r="D258" s="21"/>
      <c r="E258" s="22">
        <f>SUM(F258:I258)</f>
        <v>671.6</v>
      </c>
      <c r="F258" s="22">
        <f t="shared" si="15"/>
        <v>0</v>
      </c>
      <c r="G258" s="22">
        <f t="shared" si="15"/>
        <v>0</v>
      </c>
      <c r="H258" s="22">
        <f>H234+H240+H246+H252</f>
        <v>671.6</v>
      </c>
      <c r="I258" s="22">
        <f>I234+I240+I246</f>
        <v>0</v>
      </c>
      <c r="J258" s="40">
        <v>0</v>
      </c>
      <c r="K258" s="22">
        <v>0</v>
      </c>
      <c r="L258" s="22">
        <v>3800</v>
      </c>
      <c r="M258" s="22">
        <v>0</v>
      </c>
    </row>
    <row r="259" spans="1:9" ht="17.25" customHeight="1">
      <c r="A259" s="33"/>
      <c r="B259" s="78" t="s">
        <v>61</v>
      </c>
      <c r="C259" s="78"/>
      <c r="D259" s="78"/>
      <c r="E259" s="78"/>
      <c r="F259" s="78"/>
      <c r="G259" s="78"/>
      <c r="H259" s="78"/>
      <c r="I259" s="78"/>
    </row>
    <row r="260" spans="1:9" ht="17.25" customHeight="1">
      <c r="A260" s="34"/>
      <c r="B260" s="78" t="s">
        <v>370</v>
      </c>
      <c r="C260" s="78"/>
      <c r="D260" s="78"/>
      <c r="E260" s="78"/>
      <c r="F260" s="78"/>
      <c r="G260" s="78"/>
      <c r="H260" s="78"/>
      <c r="I260" s="78"/>
    </row>
    <row r="261" spans="1:10" ht="19.5" customHeight="1">
      <c r="A261" s="34" t="s">
        <v>185</v>
      </c>
      <c r="B261" s="81" t="s">
        <v>390</v>
      </c>
      <c r="C261" s="81"/>
      <c r="D261" s="81"/>
      <c r="E261" s="81"/>
      <c r="F261" s="81"/>
      <c r="G261" s="81"/>
      <c r="H261" s="81"/>
      <c r="I261" s="81"/>
      <c r="J261" s="28" t="s">
        <v>143</v>
      </c>
    </row>
    <row r="262" spans="1:9" ht="47.25" customHeight="1">
      <c r="A262" s="70" t="s">
        <v>144</v>
      </c>
      <c r="B262" s="20" t="s">
        <v>109</v>
      </c>
      <c r="C262" s="25"/>
      <c r="D262" s="23"/>
      <c r="E262" s="23"/>
      <c r="F262" s="23"/>
      <c r="G262" s="23"/>
      <c r="H262" s="23"/>
      <c r="I262" s="23"/>
    </row>
    <row r="263" spans="1:9" ht="128.25" customHeight="1">
      <c r="A263" s="71" t="s">
        <v>145</v>
      </c>
      <c r="B263" s="20" t="s">
        <v>391</v>
      </c>
      <c r="C263" s="25" t="s">
        <v>76</v>
      </c>
      <c r="D263" s="20" t="s">
        <v>392</v>
      </c>
      <c r="E263" s="22"/>
      <c r="F263" s="22"/>
      <c r="G263" s="22"/>
      <c r="H263" s="22"/>
      <c r="I263" s="22"/>
    </row>
    <row r="264" spans="1:9" ht="80.25" customHeight="1">
      <c r="A264" s="59" t="s">
        <v>146</v>
      </c>
      <c r="B264" s="20" t="s">
        <v>204</v>
      </c>
      <c r="C264" s="25" t="s">
        <v>314</v>
      </c>
      <c r="D264" s="20" t="s">
        <v>207</v>
      </c>
      <c r="E264" s="22"/>
      <c r="F264" s="22"/>
      <c r="G264" s="22"/>
      <c r="H264" s="22"/>
      <c r="I264" s="22"/>
    </row>
    <row r="265" spans="1:9" ht="46.5" customHeight="1">
      <c r="A265" s="66" t="s">
        <v>147</v>
      </c>
      <c r="B265" s="55" t="s">
        <v>205</v>
      </c>
      <c r="C265" s="25" t="s">
        <v>314</v>
      </c>
      <c r="D265" s="20" t="s">
        <v>103</v>
      </c>
      <c r="E265" s="22">
        <f>SUM(E266:E272)</f>
        <v>37.2</v>
      </c>
      <c r="F265" s="22">
        <f>SUM(F266:F272)</f>
        <v>0</v>
      </c>
      <c r="G265" s="22">
        <f>SUM(G266:G272)</f>
        <v>0</v>
      </c>
      <c r="H265" s="22">
        <f>SUM(H266:H272)</f>
        <v>37.2</v>
      </c>
      <c r="I265" s="22">
        <f>SUM(I266:I272)</f>
        <v>0</v>
      </c>
    </row>
    <row r="266" spans="1:9" ht="15" customHeight="1">
      <c r="A266" s="52"/>
      <c r="B266" s="49" t="s">
        <v>257</v>
      </c>
      <c r="C266" s="25"/>
      <c r="D266" s="20"/>
      <c r="E266" s="22">
        <f aca="true" t="shared" si="16" ref="E266:E272">SUM(F266:I266)</f>
        <v>0</v>
      </c>
      <c r="F266" s="22">
        <v>0</v>
      </c>
      <c r="G266" s="22">
        <v>0</v>
      </c>
      <c r="H266" s="22">
        <v>0</v>
      </c>
      <c r="I266" s="22">
        <v>0</v>
      </c>
    </row>
    <row r="267" spans="1:9" ht="15" customHeight="1">
      <c r="A267" s="52"/>
      <c r="B267" s="49" t="s">
        <v>258</v>
      </c>
      <c r="C267" s="25"/>
      <c r="D267" s="20"/>
      <c r="E267" s="22">
        <f t="shared" si="16"/>
        <v>0</v>
      </c>
      <c r="F267" s="22">
        <v>0</v>
      </c>
      <c r="G267" s="22">
        <v>0</v>
      </c>
      <c r="H267" s="22">
        <v>0</v>
      </c>
      <c r="I267" s="22">
        <v>0</v>
      </c>
    </row>
    <row r="268" spans="1:9" ht="15" customHeight="1">
      <c r="A268" s="52"/>
      <c r="B268" s="49" t="s">
        <v>259</v>
      </c>
      <c r="C268" s="25"/>
      <c r="D268" s="20"/>
      <c r="E268" s="22">
        <f t="shared" si="16"/>
        <v>0</v>
      </c>
      <c r="F268" s="22">
        <v>0</v>
      </c>
      <c r="G268" s="22">
        <v>0</v>
      </c>
      <c r="H268" s="22">
        <v>0</v>
      </c>
      <c r="I268" s="22">
        <v>0</v>
      </c>
    </row>
    <row r="269" spans="1:9" ht="15" customHeight="1">
      <c r="A269" s="52"/>
      <c r="B269" s="50" t="s">
        <v>260</v>
      </c>
      <c r="C269" s="45"/>
      <c r="D269" s="46"/>
      <c r="E269" s="47">
        <f t="shared" si="16"/>
        <v>37.2</v>
      </c>
      <c r="F269" s="47">
        <v>0</v>
      </c>
      <c r="G269" s="47">
        <v>0</v>
      </c>
      <c r="H269" s="47">
        <v>37.2</v>
      </c>
      <c r="I269" s="47">
        <v>0</v>
      </c>
    </row>
    <row r="270" spans="1:9" ht="15" customHeight="1">
      <c r="A270" s="52"/>
      <c r="B270" s="49" t="s">
        <v>31</v>
      </c>
      <c r="C270" s="25"/>
      <c r="D270" s="20"/>
      <c r="E270" s="22">
        <f t="shared" si="16"/>
        <v>0</v>
      </c>
      <c r="F270" s="22">
        <v>0</v>
      </c>
      <c r="G270" s="22">
        <v>0</v>
      </c>
      <c r="H270" s="22">
        <v>0</v>
      </c>
      <c r="I270" s="22">
        <v>0</v>
      </c>
    </row>
    <row r="271" spans="1:9" ht="15" customHeight="1">
      <c r="A271" s="52"/>
      <c r="B271" s="49" t="s">
        <v>32</v>
      </c>
      <c r="C271" s="25"/>
      <c r="D271" s="20"/>
      <c r="E271" s="22">
        <f t="shared" si="16"/>
        <v>0</v>
      </c>
      <c r="F271" s="22">
        <v>0</v>
      </c>
      <c r="G271" s="22">
        <v>0</v>
      </c>
      <c r="H271" s="22">
        <v>0</v>
      </c>
      <c r="I271" s="22">
        <v>0</v>
      </c>
    </row>
    <row r="272" spans="1:9" ht="15" customHeight="1">
      <c r="A272" s="53"/>
      <c r="B272" s="49" t="s">
        <v>33</v>
      </c>
      <c r="C272" s="25"/>
      <c r="D272" s="20"/>
      <c r="E272" s="22">
        <f t="shared" si="16"/>
        <v>0</v>
      </c>
      <c r="F272" s="22">
        <v>0</v>
      </c>
      <c r="G272" s="22">
        <v>0</v>
      </c>
      <c r="H272" s="22">
        <v>0</v>
      </c>
      <c r="I272" s="22">
        <v>0</v>
      </c>
    </row>
    <row r="273" spans="1:9" ht="66.75" customHeight="1">
      <c r="A273" s="66" t="s">
        <v>148</v>
      </c>
      <c r="B273" s="20" t="s">
        <v>206</v>
      </c>
      <c r="C273" s="25" t="s">
        <v>314</v>
      </c>
      <c r="D273" s="20" t="s">
        <v>208</v>
      </c>
      <c r="E273" s="22">
        <f>SUM(E274:E280)</f>
        <v>74.4</v>
      </c>
      <c r="F273" s="22">
        <f>SUM(F274:F280)</f>
        <v>0</v>
      </c>
      <c r="G273" s="22">
        <f>SUM(G274:G280)</f>
        <v>0</v>
      </c>
      <c r="H273" s="22">
        <f>SUM(H274:H280)</f>
        <v>74.4</v>
      </c>
      <c r="I273" s="22">
        <f>SUM(I274:I280)</f>
        <v>0</v>
      </c>
    </row>
    <row r="274" spans="1:9" ht="15" customHeight="1">
      <c r="A274" s="52"/>
      <c r="B274" s="21" t="s">
        <v>257</v>
      </c>
      <c r="C274" s="25"/>
      <c r="D274" s="20"/>
      <c r="E274" s="22">
        <f aca="true" t="shared" si="17" ref="E274:E280">SUM(F274:I274)</f>
        <v>0</v>
      </c>
      <c r="F274" s="22">
        <v>0</v>
      </c>
      <c r="G274" s="22">
        <v>0</v>
      </c>
      <c r="H274" s="22"/>
      <c r="I274" s="22">
        <v>0</v>
      </c>
    </row>
    <row r="275" spans="1:9" ht="15" customHeight="1">
      <c r="A275" s="52"/>
      <c r="B275" s="21" t="s">
        <v>258</v>
      </c>
      <c r="C275" s="25"/>
      <c r="D275" s="20"/>
      <c r="E275" s="22">
        <f t="shared" si="17"/>
        <v>0</v>
      </c>
      <c r="F275" s="22">
        <v>0</v>
      </c>
      <c r="G275" s="22">
        <v>0</v>
      </c>
      <c r="H275" s="22"/>
      <c r="I275" s="22">
        <v>0</v>
      </c>
    </row>
    <row r="276" spans="1:9" ht="15" customHeight="1">
      <c r="A276" s="52"/>
      <c r="B276" s="21" t="s">
        <v>259</v>
      </c>
      <c r="C276" s="25"/>
      <c r="D276" s="20"/>
      <c r="E276" s="22">
        <f t="shared" si="17"/>
        <v>0</v>
      </c>
      <c r="F276" s="22">
        <v>0</v>
      </c>
      <c r="G276" s="22">
        <v>0</v>
      </c>
      <c r="H276" s="22"/>
      <c r="I276" s="22">
        <v>0</v>
      </c>
    </row>
    <row r="277" spans="1:9" ht="15" customHeight="1">
      <c r="A277" s="52"/>
      <c r="B277" s="21" t="s">
        <v>260</v>
      </c>
      <c r="C277" s="25"/>
      <c r="D277" s="20"/>
      <c r="E277" s="22">
        <f t="shared" si="17"/>
        <v>37.2</v>
      </c>
      <c r="F277" s="22">
        <v>0</v>
      </c>
      <c r="G277" s="22">
        <v>0</v>
      </c>
      <c r="H277" s="22">
        <v>37.2</v>
      </c>
      <c r="I277" s="22">
        <v>0</v>
      </c>
    </row>
    <row r="278" spans="1:9" ht="15" customHeight="1">
      <c r="A278" s="52"/>
      <c r="B278" s="21" t="s">
        <v>31</v>
      </c>
      <c r="C278" s="25"/>
      <c r="D278" s="20"/>
      <c r="E278" s="22">
        <f t="shared" si="17"/>
        <v>37.2</v>
      </c>
      <c r="F278" s="22">
        <v>0</v>
      </c>
      <c r="G278" s="22">
        <v>0</v>
      </c>
      <c r="H278" s="22">
        <v>37.2</v>
      </c>
      <c r="I278" s="22">
        <v>0</v>
      </c>
    </row>
    <row r="279" spans="1:9" ht="15" customHeight="1">
      <c r="A279" s="52"/>
      <c r="B279" s="21" t="s">
        <v>32</v>
      </c>
      <c r="C279" s="25"/>
      <c r="D279" s="20"/>
      <c r="E279" s="22">
        <f t="shared" si="17"/>
        <v>0</v>
      </c>
      <c r="F279" s="22">
        <v>0</v>
      </c>
      <c r="G279" s="22">
        <v>0</v>
      </c>
      <c r="H279" s="22">
        <v>0</v>
      </c>
      <c r="I279" s="22">
        <v>0</v>
      </c>
    </row>
    <row r="280" spans="1:9" ht="15" customHeight="1">
      <c r="A280" s="53"/>
      <c r="B280" s="21" t="s">
        <v>33</v>
      </c>
      <c r="C280" s="25"/>
      <c r="D280" s="20"/>
      <c r="E280" s="22">
        <f t="shared" si="17"/>
        <v>0</v>
      </c>
      <c r="F280" s="22">
        <v>0</v>
      </c>
      <c r="G280" s="22">
        <v>0</v>
      </c>
      <c r="H280" s="22">
        <v>0</v>
      </c>
      <c r="I280" s="22">
        <v>0</v>
      </c>
    </row>
    <row r="281" spans="1:9" ht="326.25" customHeight="1">
      <c r="A281" s="66" t="s">
        <v>149</v>
      </c>
      <c r="B281" s="20" t="s">
        <v>110</v>
      </c>
      <c r="C281" s="25" t="s">
        <v>314</v>
      </c>
      <c r="D281" s="20" t="s">
        <v>393</v>
      </c>
      <c r="E281" s="22">
        <f>SUM(E282:E288)</f>
        <v>348.1</v>
      </c>
      <c r="F281" s="22">
        <f>SUM(F282:F288)</f>
        <v>0</v>
      </c>
      <c r="G281" s="22">
        <f>SUM(G282:G288)</f>
        <v>0</v>
      </c>
      <c r="H281" s="22">
        <f>SUM(H282:H288)</f>
        <v>148.1</v>
      </c>
      <c r="I281" s="22">
        <f>SUM(I282:I288)</f>
        <v>200</v>
      </c>
    </row>
    <row r="282" spans="1:9" ht="15" customHeight="1">
      <c r="A282" s="52"/>
      <c r="B282" s="21" t="s">
        <v>257</v>
      </c>
      <c r="C282" s="25"/>
      <c r="D282" s="20"/>
      <c r="E282" s="22">
        <f aca="true" t="shared" si="18" ref="E282:E288">SUM(F282:I282)</f>
        <v>20</v>
      </c>
      <c r="F282" s="22">
        <v>0</v>
      </c>
      <c r="G282" s="22">
        <v>0</v>
      </c>
      <c r="H282" s="22">
        <v>20</v>
      </c>
      <c r="I282" s="22">
        <v>0</v>
      </c>
    </row>
    <row r="283" spans="1:9" ht="15" customHeight="1">
      <c r="A283" s="52"/>
      <c r="B283" s="21" t="s">
        <v>258</v>
      </c>
      <c r="C283" s="25"/>
      <c r="D283" s="20"/>
      <c r="E283" s="22">
        <f t="shared" si="18"/>
        <v>25</v>
      </c>
      <c r="F283" s="22">
        <v>0</v>
      </c>
      <c r="G283" s="22">
        <v>0</v>
      </c>
      <c r="H283" s="22">
        <v>25</v>
      </c>
      <c r="I283" s="22">
        <v>0</v>
      </c>
    </row>
    <row r="284" spans="1:9" ht="15" customHeight="1">
      <c r="A284" s="52"/>
      <c r="B284" s="21" t="s">
        <v>259</v>
      </c>
      <c r="C284" s="25"/>
      <c r="D284" s="20"/>
      <c r="E284" s="22">
        <f t="shared" si="18"/>
        <v>26.6</v>
      </c>
      <c r="F284" s="22">
        <v>0</v>
      </c>
      <c r="G284" s="22">
        <v>0</v>
      </c>
      <c r="H284" s="22">
        <v>26.6</v>
      </c>
      <c r="I284" s="22">
        <v>0</v>
      </c>
    </row>
    <row r="285" spans="1:9" ht="15" customHeight="1">
      <c r="A285" s="52"/>
      <c r="B285" s="21" t="s">
        <v>260</v>
      </c>
      <c r="C285" s="25"/>
      <c r="D285" s="20"/>
      <c r="E285" s="22">
        <f t="shared" si="18"/>
        <v>135.7</v>
      </c>
      <c r="F285" s="22">
        <v>0</v>
      </c>
      <c r="G285" s="22">
        <v>0</v>
      </c>
      <c r="H285" s="22">
        <v>35.7</v>
      </c>
      <c r="I285" s="22">
        <f>80+20</f>
        <v>100</v>
      </c>
    </row>
    <row r="286" spans="1:9" ht="15" customHeight="1">
      <c r="A286" s="52"/>
      <c r="B286" s="21" t="s">
        <v>31</v>
      </c>
      <c r="C286" s="25"/>
      <c r="D286" s="20"/>
      <c r="E286" s="22">
        <f t="shared" si="18"/>
        <v>140.8</v>
      </c>
      <c r="F286" s="22">
        <v>0</v>
      </c>
      <c r="G286" s="22">
        <v>0</v>
      </c>
      <c r="H286" s="22">
        <v>40.8</v>
      </c>
      <c r="I286" s="22">
        <f>80+20</f>
        <v>100</v>
      </c>
    </row>
    <row r="287" spans="1:9" ht="15" customHeight="1">
      <c r="A287" s="52"/>
      <c r="B287" s="21" t="s">
        <v>32</v>
      </c>
      <c r="C287" s="25"/>
      <c r="D287" s="20"/>
      <c r="E287" s="22">
        <f t="shared" si="18"/>
        <v>0</v>
      </c>
      <c r="F287" s="22">
        <v>0</v>
      </c>
      <c r="G287" s="22">
        <v>0</v>
      </c>
      <c r="H287" s="22">
        <v>0</v>
      </c>
      <c r="I287" s="22">
        <v>0</v>
      </c>
    </row>
    <row r="288" spans="1:9" ht="15" customHeight="1">
      <c r="A288" s="53"/>
      <c r="B288" s="21" t="s">
        <v>33</v>
      </c>
      <c r="C288" s="25"/>
      <c r="D288" s="20"/>
      <c r="E288" s="22">
        <f t="shared" si="18"/>
        <v>0</v>
      </c>
      <c r="F288" s="22">
        <v>0</v>
      </c>
      <c r="G288" s="22">
        <v>0</v>
      </c>
      <c r="H288" s="22">
        <v>0</v>
      </c>
      <c r="I288" s="22">
        <v>0</v>
      </c>
    </row>
    <row r="289" spans="1:9" ht="63" customHeight="1">
      <c r="A289" s="66" t="s">
        <v>150</v>
      </c>
      <c r="B289" s="20" t="s">
        <v>111</v>
      </c>
      <c r="C289" s="25" t="s">
        <v>314</v>
      </c>
      <c r="D289" s="20" t="s">
        <v>112</v>
      </c>
      <c r="E289" s="22">
        <f>SUM(E290:E296)</f>
        <v>50</v>
      </c>
      <c r="F289" s="22">
        <f>SUM(F290:F296)</f>
        <v>0</v>
      </c>
      <c r="G289" s="22">
        <f>SUM(G290:G296)</f>
        <v>0</v>
      </c>
      <c r="H289" s="22">
        <f>SUM(H290:H296)</f>
        <v>50</v>
      </c>
      <c r="I289" s="22">
        <f>SUM(I290:I296)</f>
        <v>0</v>
      </c>
    </row>
    <row r="290" spans="1:9" ht="15" customHeight="1">
      <c r="A290" s="52"/>
      <c r="B290" s="21" t="s">
        <v>257</v>
      </c>
      <c r="C290" s="25"/>
      <c r="D290" s="20"/>
      <c r="E290" s="22">
        <f aca="true" t="shared" si="19" ref="E290:E296">SUM(F290:I290)</f>
        <v>10</v>
      </c>
      <c r="F290" s="22">
        <v>0</v>
      </c>
      <c r="G290" s="22">
        <v>0</v>
      </c>
      <c r="H290" s="22">
        <v>10</v>
      </c>
      <c r="I290" s="22">
        <v>0</v>
      </c>
    </row>
    <row r="291" spans="1:9" ht="15" customHeight="1">
      <c r="A291" s="52"/>
      <c r="B291" s="21" t="s">
        <v>258</v>
      </c>
      <c r="C291" s="25"/>
      <c r="D291" s="20"/>
      <c r="E291" s="22">
        <f t="shared" si="19"/>
        <v>10</v>
      </c>
      <c r="F291" s="22">
        <v>0</v>
      </c>
      <c r="G291" s="22">
        <v>0</v>
      </c>
      <c r="H291" s="22">
        <v>10</v>
      </c>
      <c r="I291" s="22">
        <v>0</v>
      </c>
    </row>
    <row r="292" spans="1:9" ht="15" customHeight="1">
      <c r="A292" s="52"/>
      <c r="B292" s="21" t="s">
        <v>259</v>
      </c>
      <c r="C292" s="25"/>
      <c r="D292" s="20"/>
      <c r="E292" s="22">
        <f t="shared" si="19"/>
        <v>10</v>
      </c>
      <c r="F292" s="22">
        <v>0</v>
      </c>
      <c r="G292" s="22">
        <v>0</v>
      </c>
      <c r="H292" s="22">
        <v>10</v>
      </c>
      <c r="I292" s="22">
        <v>0</v>
      </c>
    </row>
    <row r="293" spans="1:9" ht="15" customHeight="1">
      <c r="A293" s="52"/>
      <c r="B293" s="21" t="s">
        <v>260</v>
      </c>
      <c r="C293" s="25"/>
      <c r="D293" s="20"/>
      <c r="E293" s="22">
        <f t="shared" si="19"/>
        <v>10</v>
      </c>
      <c r="F293" s="22">
        <v>0</v>
      </c>
      <c r="G293" s="22">
        <v>0</v>
      </c>
      <c r="H293" s="22">
        <v>10</v>
      </c>
      <c r="I293" s="22">
        <v>0</v>
      </c>
    </row>
    <row r="294" spans="1:9" ht="15" customHeight="1">
      <c r="A294" s="52"/>
      <c r="B294" s="21" t="s">
        <v>31</v>
      </c>
      <c r="C294" s="25"/>
      <c r="D294" s="20"/>
      <c r="E294" s="22">
        <f t="shared" si="19"/>
        <v>10</v>
      </c>
      <c r="F294" s="22">
        <v>0</v>
      </c>
      <c r="G294" s="22">
        <v>0</v>
      </c>
      <c r="H294" s="22">
        <v>10</v>
      </c>
      <c r="I294" s="22">
        <v>0</v>
      </c>
    </row>
    <row r="295" spans="1:9" ht="15" customHeight="1">
      <c r="A295" s="52"/>
      <c r="B295" s="21" t="s">
        <v>32</v>
      </c>
      <c r="C295" s="25"/>
      <c r="D295" s="20"/>
      <c r="E295" s="22">
        <f t="shared" si="19"/>
        <v>0</v>
      </c>
      <c r="F295" s="22">
        <v>0</v>
      </c>
      <c r="G295" s="22">
        <v>0</v>
      </c>
      <c r="H295" s="22">
        <v>0</v>
      </c>
      <c r="I295" s="22">
        <v>0</v>
      </c>
    </row>
    <row r="296" spans="1:9" ht="15" customHeight="1">
      <c r="A296" s="53"/>
      <c r="B296" s="21" t="s">
        <v>33</v>
      </c>
      <c r="C296" s="25"/>
      <c r="D296" s="20"/>
      <c r="E296" s="22">
        <f t="shared" si="19"/>
        <v>0</v>
      </c>
      <c r="F296" s="22">
        <v>0</v>
      </c>
      <c r="G296" s="22">
        <v>0</v>
      </c>
      <c r="H296" s="22">
        <v>0</v>
      </c>
      <c r="I296" s="22">
        <v>0</v>
      </c>
    </row>
    <row r="297" spans="1:9" ht="50.25" customHeight="1">
      <c r="A297" s="71" t="s">
        <v>151</v>
      </c>
      <c r="B297" s="20" t="s">
        <v>113</v>
      </c>
      <c r="C297" s="25" t="s">
        <v>314</v>
      </c>
      <c r="D297" s="20" t="s">
        <v>285</v>
      </c>
      <c r="E297" s="22">
        <f>SUM(E298:E304)</f>
        <v>2.2</v>
      </c>
      <c r="F297" s="22">
        <f>SUM(F298:F304)</f>
        <v>0</v>
      </c>
      <c r="G297" s="22">
        <f>SUM(G298:G304)</f>
        <v>0</v>
      </c>
      <c r="H297" s="22">
        <f>SUM(H298:H304)</f>
        <v>2.2</v>
      </c>
      <c r="I297" s="22">
        <f>SUM(I298:I304)</f>
        <v>0</v>
      </c>
    </row>
    <row r="298" spans="1:9" ht="15" customHeight="1">
      <c r="A298" s="35"/>
      <c r="B298" s="21" t="s">
        <v>257</v>
      </c>
      <c r="C298" s="25"/>
      <c r="D298" s="20"/>
      <c r="E298" s="22">
        <f aca="true" t="shared" si="20" ref="E298:E304">SUM(F298:I298)</f>
        <v>0</v>
      </c>
      <c r="F298" s="22">
        <v>0</v>
      </c>
      <c r="G298" s="22">
        <v>0</v>
      </c>
      <c r="H298" s="22">
        <v>0</v>
      </c>
      <c r="I298" s="22">
        <v>0</v>
      </c>
    </row>
    <row r="299" spans="1:9" ht="15" customHeight="1">
      <c r="A299" s="35"/>
      <c r="B299" s="21" t="s">
        <v>258</v>
      </c>
      <c r="C299" s="25"/>
      <c r="D299" s="20"/>
      <c r="E299" s="22">
        <f t="shared" si="20"/>
        <v>0</v>
      </c>
      <c r="F299" s="22">
        <v>0</v>
      </c>
      <c r="G299" s="22">
        <v>0</v>
      </c>
      <c r="H299" s="22">
        <v>0</v>
      </c>
      <c r="I299" s="22">
        <v>0</v>
      </c>
    </row>
    <row r="300" spans="1:9" ht="15" customHeight="1">
      <c r="A300" s="35"/>
      <c r="B300" s="21" t="s">
        <v>259</v>
      </c>
      <c r="C300" s="25"/>
      <c r="D300" s="20"/>
      <c r="E300" s="22">
        <f t="shared" si="20"/>
        <v>0</v>
      </c>
      <c r="F300" s="22">
        <v>0</v>
      </c>
      <c r="G300" s="22">
        <v>0</v>
      </c>
      <c r="H300" s="22">
        <v>0</v>
      </c>
      <c r="I300" s="22">
        <v>0</v>
      </c>
    </row>
    <row r="301" spans="1:9" ht="15" customHeight="1">
      <c r="A301" s="35"/>
      <c r="B301" s="21" t="s">
        <v>260</v>
      </c>
      <c r="C301" s="25"/>
      <c r="D301" s="20"/>
      <c r="E301" s="22">
        <f t="shared" si="20"/>
        <v>1.1</v>
      </c>
      <c r="F301" s="22">
        <v>0</v>
      </c>
      <c r="G301" s="22">
        <v>0</v>
      </c>
      <c r="H301" s="22">
        <v>1.1</v>
      </c>
      <c r="I301" s="22">
        <v>0</v>
      </c>
    </row>
    <row r="302" spans="1:9" ht="15" customHeight="1">
      <c r="A302" s="35"/>
      <c r="B302" s="21" t="s">
        <v>31</v>
      </c>
      <c r="C302" s="25"/>
      <c r="D302" s="20"/>
      <c r="E302" s="22">
        <f t="shared" si="20"/>
        <v>1.1</v>
      </c>
      <c r="F302" s="22">
        <v>0</v>
      </c>
      <c r="G302" s="22">
        <v>0</v>
      </c>
      <c r="H302" s="22">
        <v>1.1</v>
      </c>
      <c r="I302" s="22">
        <v>0</v>
      </c>
    </row>
    <row r="303" spans="1:9" ht="15" customHeight="1">
      <c r="A303" s="35"/>
      <c r="B303" s="21" t="s">
        <v>32</v>
      </c>
      <c r="C303" s="25"/>
      <c r="D303" s="20"/>
      <c r="E303" s="22">
        <f t="shared" si="20"/>
        <v>0</v>
      </c>
      <c r="F303" s="22">
        <v>0</v>
      </c>
      <c r="G303" s="22">
        <v>0</v>
      </c>
      <c r="H303" s="22">
        <v>0</v>
      </c>
      <c r="I303" s="22">
        <v>0</v>
      </c>
    </row>
    <row r="304" spans="1:9" ht="15" customHeight="1">
      <c r="A304" s="36"/>
      <c r="B304" s="21" t="s">
        <v>33</v>
      </c>
      <c r="C304" s="25"/>
      <c r="D304" s="20"/>
      <c r="E304" s="22">
        <f t="shared" si="20"/>
        <v>0</v>
      </c>
      <c r="F304" s="22">
        <v>0</v>
      </c>
      <c r="G304" s="22">
        <v>0</v>
      </c>
      <c r="H304" s="22">
        <v>0</v>
      </c>
      <c r="I304" s="22">
        <v>0</v>
      </c>
    </row>
    <row r="305" spans="1:9" ht="80.25" customHeight="1">
      <c r="A305" s="71" t="s">
        <v>152</v>
      </c>
      <c r="B305" s="20" t="s">
        <v>114</v>
      </c>
      <c r="C305" s="25" t="s">
        <v>314</v>
      </c>
      <c r="D305" s="20" t="s">
        <v>115</v>
      </c>
      <c r="E305" s="22"/>
      <c r="F305" s="22"/>
      <c r="G305" s="22"/>
      <c r="H305" s="22"/>
      <c r="I305" s="22"/>
    </row>
    <row r="306" spans="1:9" ht="66" customHeight="1">
      <c r="A306" s="58" t="s">
        <v>154</v>
      </c>
      <c r="B306" s="20" t="s">
        <v>116</v>
      </c>
      <c r="C306" s="25"/>
      <c r="D306" s="20"/>
      <c r="E306" s="22"/>
      <c r="F306" s="22"/>
      <c r="G306" s="22"/>
      <c r="H306" s="22"/>
      <c r="I306" s="22"/>
    </row>
    <row r="307" spans="1:9" ht="79.5" customHeight="1">
      <c r="A307" s="59" t="s">
        <v>153</v>
      </c>
      <c r="B307" s="20" t="s">
        <v>117</v>
      </c>
      <c r="C307" s="25" t="s">
        <v>315</v>
      </c>
      <c r="D307" s="20" t="s">
        <v>189</v>
      </c>
      <c r="E307" s="22">
        <f>SUM(E308:E314)</f>
        <v>50.00000000000001</v>
      </c>
      <c r="F307" s="22">
        <f>SUM(F308:F314)</f>
        <v>19</v>
      </c>
      <c r="G307" s="22">
        <f>SUM(G308:G314)</f>
        <v>30.700000000000003</v>
      </c>
      <c r="H307" s="22">
        <f>SUM(H308:H314)</f>
        <v>0.30000000000000004</v>
      </c>
      <c r="I307" s="22">
        <f>SUM(I308:I314)</f>
        <v>0</v>
      </c>
    </row>
    <row r="308" spans="1:9" ht="15" customHeight="1">
      <c r="A308" s="35"/>
      <c r="B308" s="21" t="s">
        <v>257</v>
      </c>
      <c r="C308" s="25"/>
      <c r="D308" s="20"/>
      <c r="E308" s="22">
        <f aca="true" t="shared" si="21" ref="E308:E314">SUM(F308:I308)</f>
        <v>0</v>
      </c>
      <c r="F308" s="22">
        <v>0</v>
      </c>
      <c r="G308" s="22">
        <v>0</v>
      </c>
      <c r="H308" s="22">
        <v>0</v>
      </c>
      <c r="I308" s="22">
        <v>0</v>
      </c>
    </row>
    <row r="309" spans="1:9" ht="15" customHeight="1">
      <c r="A309" s="35"/>
      <c r="B309" s="21" t="s">
        <v>258</v>
      </c>
      <c r="C309" s="25"/>
      <c r="D309" s="20"/>
      <c r="E309" s="22">
        <f t="shared" si="21"/>
        <v>23.5</v>
      </c>
      <c r="F309" s="22">
        <v>9.5</v>
      </c>
      <c r="G309" s="22">
        <v>13.9</v>
      </c>
      <c r="H309" s="22">
        <v>0.1</v>
      </c>
      <c r="I309" s="22">
        <v>0</v>
      </c>
    </row>
    <row r="310" spans="1:9" ht="15" customHeight="1">
      <c r="A310" s="35"/>
      <c r="B310" s="21" t="s">
        <v>259</v>
      </c>
      <c r="C310" s="25"/>
      <c r="D310" s="20"/>
      <c r="E310" s="22">
        <f t="shared" si="21"/>
        <v>17.900000000000002</v>
      </c>
      <c r="F310" s="22">
        <v>9.5</v>
      </c>
      <c r="G310" s="22">
        <v>8.3</v>
      </c>
      <c r="H310" s="22">
        <v>0.1</v>
      </c>
      <c r="I310" s="22">
        <v>0</v>
      </c>
    </row>
    <row r="311" spans="1:9" ht="15" customHeight="1">
      <c r="A311" s="35"/>
      <c r="B311" s="21" t="s">
        <v>260</v>
      </c>
      <c r="C311" s="25"/>
      <c r="D311" s="20"/>
      <c r="E311" s="22">
        <f t="shared" si="21"/>
        <v>8.6</v>
      </c>
      <c r="F311" s="22">
        <v>0</v>
      </c>
      <c r="G311" s="22">
        <v>8.5</v>
      </c>
      <c r="H311" s="22">
        <v>0.1</v>
      </c>
      <c r="I311" s="22">
        <v>0</v>
      </c>
    </row>
    <row r="312" spans="1:9" ht="15" customHeight="1">
      <c r="A312" s="35"/>
      <c r="B312" s="21" t="s">
        <v>31</v>
      </c>
      <c r="C312" s="25"/>
      <c r="D312" s="20"/>
      <c r="E312" s="22">
        <f t="shared" si="21"/>
        <v>0</v>
      </c>
      <c r="F312" s="22">
        <v>0</v>
      </c>
      <c r="G312" s="22">
        <v>0</v>
      </c>
      <c r="H312" s="22">
        <v>0</v>
      </c>
      <c r="I312" s="22">
        <v>0</v>
      </c>
    </row>
    <row r="313" spans="1:9" ht="15" customHeight="1">
      <c r="A313" s="35"/>
      <c r="B313" s="21" t="s">
        <v>32</v>
      </c>
      <c r="C313" s="25"/>
      <c r="D313" s="20"/>
      <c r="E313" s="22">
        <f t="shared" si="21"/>
        <v>0</v>
      </c>
      <c r="F313" s="22">
        <v>0</v>
      </c>
      <c r="G313" s="22">
        <v>0</v>
      </c>
      <c r="H313" s="22">
        <v>0</v>
      </c>
      <c r="I313" s="22">
        <v>0</v>
      </c>
    </row>
    <row r="314" spans="1:9" ht="15" customHeight="1">
      <c r="A314" s="36"/>
      <c r="B314" s="21" t="s">
        <v>33</v>
      </c>
      <c r="C314" s="25"/>
      <c r="D314" s="20"/>
      <c r="E314" s="22">
        <f t="shared" si="21"/>
        <v>0</v>
      </c>
      <c r="F314" s="22">
        <v>0</v>
      </c>
      <c r="G314" s="22">
        <v>0</v>
      </c>
      <c r="H314" s="22">
        <v>0</v>
      </c>
      <c r="I314" s="22">
        <v>0</v>
      </c>
    </row>
    <row r="315" spans="1:9" ht="63" customHeight="1">
      <c r="A315" s="59" t="s">
        <v>155</v>
      </c>
      <c r="B315" s="20" t="s">
        <v>118</v>
      </c>
      <c r="C315" s="25" t="s">
        <v>315</v>
      </c>
      <c r="D315" s="20" t="s">
        <v>309</v>
      </c>
      <c r="E315" s="22">
        <f>SUM(E316:E322)</f>
        <v>181.1</v>
      </c>
      <c r="F315" s="22">
        <f>SUM(F316:F322)</f>
        <v>181.1</v>
      </c>
      <c r="G315" s="22">
        <f>SUM(G316:G322)</f>
        <v>0</v>
      </c>
      <c r="H315" s="22">
        <f>SUM(H316:H322)</f>
        <v>0</v>
      </c>
      <c r="I315" s="22">
        <f>SUM(I316:I322)</f>
        <v>0</v>
      </c>
    </row>
    <row r="316" spans="1:9" ht="15" customHeight="1">
      <c r="A316" s="35"/>
      <c r="B316" s="21" t="s">
        <v>257</v>
      </c>
      <c r="C316" s="25"/>
      <c r="D316" s="20"/>
      <c r="E316" s="22">
        <f aca="true" t="shared" si="22" ref="E316:E322">SUM(F316:I316)</f>
        <v>0</v>
      </c>
      <c r="F316" s="22">
        <v>0</v>
      </c>
      <c r="G316" s="22">
        <v>0</v>
      </c>
      <c r="H316" s="22">
        <v>0</v>
      </c>
      <c r="I316" s="22">
        <v>0</v>
      </c>
    </row>
    <row r="317" spans="1:9" ht="15" customHeight="1">
      <c r="A317" s="35"/>
      <c r="B317" s="21" t="s">
        <v>258</v>
      </c>
      <c r="C317" s="25"/>
      <c r="D317" s="20"/>
      <c r="E317" s="22">
        <f t="shared" si="22"/>
        <v>33.7</v>
      </c>
      <c r="F317" s="22">
        <v>33.7</v>
      </c>
      <c r="G317" s="22">
        <v>0</v>
      </c>
      <c r="H317" s="22">
        <v>0</v>
      </c>
      <c r="I317" s="22">
        <v>0</v>
      </c>
    </row>
    <row r="318" spans="1:9" ht="15" customHeight="1">
      <c r="A318" s="35"/>
      <c r="B318" s="21" t="s">
        <v>259</v>
      </c>
      <c r="C318" s="25"/>
      <c r="D318" s="20"/>
      <c r="E318" s="22">
        <f t="shared" si="22"/>
        <v>36.4</v>
      </c>
      <c r="F318" s="22">
        <v>36.4</v>
      </c>
      <c r="G318" s="22">
        <v>0</v>
      </c>
      <c r="H318" s="22">
        <v>0</v>
      </c>
      <c r="I318" s="22">
        <v>0</v>
      </c>
    </row>
    <row r="319" spans="1:9" ht="15" customHeight="1">
      <c r="A319" s="35"/>
      <c r="B319" s="21" t="s">
        <v>260</v>
      </c>
      <c r="C319" s="25"/>
      <c r="D319" s="20"/>
      <c r="E319" s="22">
        <f t="shared" si="22"/>
        <v>40</v>
      </c>
      <c r="F319" s="22">
        <v>40</v>
      </c>
      <c r="G319" s="22">
        <v>0</v>
      </c>
      <c r="H319" s="22">
        <v>0</v>
      </c>
      <c r="I319" s="22">
        <v>0</v>
      </c>
    </row>
    <row r="320" spans="1:9" ht="15" customHeight="1">
      <c r="A320" s="35"/>
      <c r="B320" s="21" t="s">
        <v>31</v>
      </c>
      <c r="C320" s="25"/>
      <c r="D320" s="20"/>
      <c r="E320" s="22">
        <f t="shared" si="22"/>
        <v>71</v>
      </c>
      <c r="F320" s="22">
        <v>71</v>
      </c>
      <c r="G320" s="22">
        <v>0</v>
      </c>
      <c r="H320" s="22">
        <v>0</v>
      </c>
      <c r="I320" s="22">
        <v>0</v>
      </c>
    </row>
    <row r="321" spans="1:9" ht="15" customHeight="1">
      <c r="A321" s="35"/>
      <c r="B321" s="21" t="s">
        <v>32</v>
      </c>
      <c r="C321" s="25"/>
      <c r="D321" s="20"/>
      <c r="E321" s="22">
        <f t="shared" si="22"/>
        <v>0</v>
      </c>
      <c r="F321" s="22">
        <v>0</v>
      </c>
      <c r="G321" s="22">
        <v>0</v>
      </c>
      <c r="H321" s="22">
        <v>0</v>
      </c>
      <c r="I321" s="22">
        <v>0</v>
      </c>
    </row>
    <row r="322" spans="1:9" ht="15" customHeight="1">
      <c r="A322" s="36"/>
      <c r="B322" s="21" t="s">
        <v>33</v>
      </c>
      <c r="C322" s="25"/>
      <c r="D322" s="20"/>
      <c r="E322" s="22">
        <f t="shared" si="22"/>
        <v>0</v>
      </c>
      <c r="F322" s="22">
        <v>0</v>
      </c>
      <c r="G322" s="22">
        <v>0</v>
      </c>
      <c r="H322" s="22">
        <v>0</v>
      </c>
      <c r="I322" s="22">
        <v>0</v>
      </c>
    </row>
    <row r="323" spans="1:9" ht="63" customHeight="1">
      <c r="A323" s="59" t="s">
        <v>156</v>
      </c>
      <c r="B323" s="20" t="s">
        <v>119</v>
      </c>
      <c r="C323" s="25">
        <v>2010</v>
      </c>
      <c r="D323" s="20" t="s">
        <v>140</v>
      </c>
      <c r="E323" s="22">
        <f>SUM(E324:E330)</f>
        <v>228</v>
      </c>
      <c r="F323" s="22">
        <f>SUM(F324:F330)</f>
        <v>0</v>
      </c>
      <c r="G323" s="22">
        <f>SUM(G324:G330)</f>
        <v>0</v>
      </c>
      <c r="H323" s="22">
        <f>SUM(H324:H330)</f>
        <v>228</v>
      </c>
      <c r="I323" s="22">
        <f>SUM(I324:I330)</f>
        <v>0</v>
      </c>
    </row>
    <row r="324" spans="1:9" ht="15" customHeight="1">
      <c r="A324" s="35"/>
      <c r="B324" s="21" t="s">
        <v>257</v>
      </c>
      <c r="C324" s="25"/>
      <c r="D324" s="20"/>
      <c r="E324" s="22">
        <f aca="true" t="shared" si="23" ref="E324:E330">SUM(F324:I324)</f>
        <v>0</v>
      </c>
      <c r="F324" s="22">
        <v>0</v>
      </c>
      <c r="G324" s="22">
        <v>0</v>
      </c>
      <c r="H324" s="22">
        <v>0</v>
      </c>
      <c r="I324" s="22">
        <v>0</v>
      </c>
    </row>
    <row r="325" spans="1:9" ht="15" customHeight="1">
      <c r="A325" s="35"/>
      <c r="B325" s="21" t="s">
        <v>258</v>
      </c>
      <c r="C325" s="25"/>
      <c r="D325" s="20"/>
      <c r="E325" s="22">
        <f t="shared" si="23"/>
        <v>228</v>
      </c>
      <c r="F325" s="22">
        <v>0</v>
      </c>
      <c r="G325" s="22">
        <v>0</v>
      </c>
      <c r="H325" s="22">
        <v>228</v>
      </c>
      <c r="I325" s="22">
        <v>0</v>
      </c>
    </row>
    <row r="326" spans="1:9" ht="15" customHeight="1">
      <c r="A326" s="35"/>
      <c r="B326" s="21" t="s">
        <v>259</v>
      </c>
      <c r="C326" s="25"/>
      <c r="D326" s="20"/>
      <c r="E326" s="22">
        <f t="shared" si="23"/>
        <v>0</v>
      </c>
      <c r="F326" s="22">
        <v>0</v>
      </c>
      <c r="G326" s="22">
        <v>0</v>
      </c>
      <c r="H326" s="22">
        <v>0</v>
      </c>
      <c r="I326" s="22">
        <v>0</v>
      </c>
    </row>
    <row r="327" spans="1:9" ht="15" customHeight="1">
      <c r="A327" s="35"/>
      <c r="B327" s="21" t="s">
        <v>260</v>
      </c>
      <c r="C327" s="25"/>
      <c r="D327" s="20"/>
      <c r="E327" s="22">
        <f t="shared" si="23"/>
        <v>0</v>
      </c>
      <c r="F327" s="22">
        <v>0</v>
      </c>
      <c r="G327" s="22">
        <v>0</v>
      </c>
      <c r="H327" s="22">
        <v>0</v>
      </c>
      <c r="I327" s="22">
        <v>0</v>
      </c>
    </row>
    <row r="328" spans="1:9" ht="15" customHeight="1">
      <c r="A328" s="35"/>
      <c r="B328" s="21" t="s">
        <v>31</v>
      </c>
      <c r="C328" s="25"/>
      <c r="D328" s="20"/>
      <c r="E328" s="22">
        <f t="shared" si="23"/>
        <v>0</v>
      </c>
      <c r="F328" s="22">
        <v>0</v>
      </c>
      <c r="G328" s="22">
        <v>0</v>
      </c>
      <c r="H328" s="22">
        <v>0</v>
      </c>
      <c r="I328" s="22">
        <v>0</v>
      </c>
    </row>
    <row r="329" spans="1:9" ht="15" customHeight="1">
      <c r="A329" s="35"/>
      <c r="B329" s="21" t="s">
        <v>32</v>
      </c>
      <c r="C329" s="25"/>
      <c r="D329" s="20"/>
      <c r="E329" s="22">
        <f t="shared" si="23"/>
        <v>0</v>
      </c>
      <c r="F329" s="22">
        <v>0</v>
      </c>
      <c r="G329" s="22">
        <v>0</v>
      </c>
      <c r="H329" s="22">
        <v>0</v>
      </c>
      <c r="I329" s="22">
        <v>0</v>
      </c>
    </row>
    <row r="330" spans="1:9" ht="15" customHeight="1">
      <c r="A330" s="36"/>
      <c r="B330" s="21" t="s">
        <v>33</v>
      </c>
      <c r="C330" s="25"/>
      <c r="D330" s="20"/>
      <c r="E330" s="22">
        <f t="shared" si="23"/>
        <v>0</v>
      </c>
      <c r="F330" s="22">
        <v>0</v>
      </c>
      <c r="G330" s="22">
        <v>0</v>
      </c>
      <c r="H330" s="22">
        <v>0</v>
      </c>
      <c r="I330" s="22">
        <v>0</v>
      </c>
    </row>
    <row r="331" spans="1:9" ht="62.25" customHeight="1">
      <c r="A331" s="71" t="s">
        <v>157</v>
      </c>
      <c r="B331" s="20" t="s">
        <v>120</v>
      </c>
      <c r="C331" s="25" t="s">
        <v>314</v>
      </c>
      <c r="D331" s="20" t="s">
        <v>141</v>
      </c>
      <c r="E331" s="22"/>
      <c r="F331" s="22"/>
      <c r="G331" s="22"/>
      <c r="H331" s="22"/>
      <c r="I331" s="22"/>
    </row>
    <row r="332" spans="1:9" ht="15.75" customHeight="1">
      <c r="A332" s="66"/>
      <c r="B332" s="23" t="s">
        <v>313</v>
      </c>
      <c r="C332" s="25"/>
      <c r="D332" s="20"/>
      <c r="E332" s="22">
        <f>SUM(E333:E339)</f>
        <v>971.0000000000001</v>
      </c>
      <c r="F332" s="22">
        <f>SUM(F333:F339)</f>
        <v>200.1</v>
      </c>
      <c r="G332" s="22">
        <f>SUM(G333:G339)</f>
        <v>30.700000000000003</v>
      </c>
      <c r="H332" s="22">
        <f>SUM(H333:H339)</f>
        <v>540.2</v>
      </c>
      <c r="I332" s="22">
        <f>SUM(I333:I339)</f>
        <v>200</v>
      </c>
    </row>
    <row r="333" spans="1:13" ht="15" customHeight="1">
      <c r="A333" s="52"/>
      <c r="B333" s="21" t="s">
        <v>257</v>
      </c>
      <c r="C333" s="25"/>
      <c r="D333" s="21"/>
      <c r="E333" s="22">
        <f aca="true" t="shared" si="24" ref="E333:E339">SUM(F333:I333)</f>
        <v>30</v>
      </c>
      <c r="F333" s="22">
        <f aca="true" t="shared" si="25" ref="F333:I339">F266+F274+F282+F290+F298+F308+F316+F324</f>
        <v>0</v>
      </c>
      <c r="G333" s="22">
        <f t="shared" si="25"/>
        <v>0</v>
      </c>
      <c r="H333" s="22">
        <f t="shared" si="25"/>
        <v>30</v>
      </c>
      <c r="I333" s="22">
        <f t="shared" si="25"/>
        <v>0</v>
      </c>
      <c r="J333" s="40">
        <v>0</v>
      </c>
      <c r="K333" s="22">
        <v>0</v>
      </c>
      <c r="L333" s="22">
        <v>30</v>
      </c>
      <c r="M333" s="22">
        <v>0</v>
      </c>
    </row>
    <row r="334" spans="1:13" ht="15" customHeight="1">
      <c r="A334" s="52"/>
      <c r="B334" s="21" t="s">
        <v>258</v>
      </c>
      <c r="C334" s="25"/>
      <c r="D334" s="21"/>
      <c r="E334" s="22">
        <f t="shared" si="24"/>
        <v>320.20000000000005</v>
      </c>
      <c r="F334" s="22">
        <f>F267+F275+F283+F291+F299+F309+F317+F325</f>
        <v>43.2</v>
      </c>
      <c r="G334" s="22">
        <f t="shared" si="25"/>
        <v>13.9</v>
      </c>
      <c r="H334" s="22">
        <f t="shared" si="25"/>
        <v>263.1</v>
      </c>
      <c r="I334" s="22">
        <f t="shared" si="25"/>
        <v>0</v>
      </c>
      <c r="J334" s="40">
        <v>43.2</v>
      </c>
      <c r="K334" s="22">
        <v>13.9</v>
      </c>
      <c r="L334" s="22">
        <f>263+0.1</f>
        <v>263.1</v>
      </c>
      <c r="M334" s="22">
        <v>0</v>
      </c>
    </row>
    <row r="335" spans="1:13" ht="15" customHeight="1">
      <c r="A335" s="52"/>
      <c r="B335" s="21" t="s">
        <v>259</v>
      </c>
      <c r="C335" s="25"/>
      <c r="D335" s="21"/>
      <c r="E335" s="22">
        <f t="shared" si="24"/>
        <v>90.9</v>
      </c>
      <c r="F335" s="22">
        <f t="shared" si="25"/>
        <v>45.9</v>
      </c>
      <c r="G335" s="22">
        <f t="shared" si="25"/>
        <v>8.3</v>
      </c>
      <c r="H335" s="22">
        <f t="shared" si="25"/>
        <v>36.7</v>
      </c>
      <c r="I335" s="22">
        <f t="shared" si="25"/>
        <v>0</v>
      </c>
      <c r="J335" s="40">
        <v>45.9</v>
      </c>
      <c r="K335" s="22">
        <v>8.3</v>
      </c>
      <c r="L335" s="22">
        <f>36.6+0.1</f>
        <v>36.7</v>
      </c>
      <c r="M335" s="22">
        <v>0</v>
      </c>
    </row>
    <row r="336" spans="1:13" ht="15" customHeight="1">
      <c r="A336" s="52"/>
      <c r="B336" s="21" t="s">
        <v>260</v>
      </c>
      <c r="C336" s="25"/>
      <c r="D336" s="21"/>
      <c r="E336" s="22">
        <f t="shared" si="24"/>
        <v>269.8</v>
      </c>
      <c r="F336" s="22">
        <f t="shared" si="25"/>
        <v>40</v>
      </c>
      <c r="G336" s="22">
        <f t="shared" si="25"/>
        <v>8.5</v>
      </c>
      <c r="H336" s="22">
        <f t="shared" si="25"/>
        <v>121.3</v>
      </c>
      <c r="I336" s="22">
        <f t="shared" si="25"/>
        <v>100</v>
      </c>
      <c r="J336" s="40">
        <v>39.5</v>
      </c>
      <c r="K336" s="22">
        <v>8.5</v>
      </c>
      <c r="L336" s="22">
        <f>38+0.1</f>
        <v>38.1</v>
      </c>
      <c r="M336" s="22">
        <v>0</v>
      </c>
    </row>
    <row r="337" spans="1:13" ht="15" customHeight="1">
      <c r="A337" s="52"/>
      <c r="B337" s="21" t="s">
        <v>31</v>
      </c>
      <c r="C337" s="25"/>
      <c r="D337" s="21"/>
      <c r="E337" s="22">
        <f>SUM(F337:I337)</f>
        <v>260.1</v>
      </c>
      <c r="F337" s="22">
        <f t="shared" si="25"/>
        <v>71</v>
      </c>
      <c r="G337" s="22">
        <f t="shared" si="25"/>
        <v>0</v>
      </c>
      <c r="H337" s="22">
        <f t="shared" si="25"/>
        <v>89.1</v>
      </c>
      <c r="I337" s="22">
        <f t="shared" si="25"/>
        <v>100</v>
      </c>
      <c r="J337" s="40">
        <v>39.5</v>
      </c>
      <c r="K337" s="22">
        <v>8.5</v>
      </c>
      <c r="L337" s="22">
        <f>38+0.1</f>
        <v>38.1</v>
      </c>
      <c r="M337" s="22">
        <v>0</v>
      </c>
    </row>
    <row r="338" spans="1:13" ht="15" customHeight="1">
      <c r="A338" s="52"/>
      <c r="B338" s="21" t="s">
        <v>32</v>
      </c>
      <c r="C338" s="25"/>
      <c r="D338" s="21"/>
      <c r="E338" s="22">
        <f t="shared" si="24"/>
        <v>0</v>
      </c>
      <c r="F338" s="22">
        <f t="shared" si="25"/>
        <v>0</v>
      </c>
      <c r="G338" s="22">
        <f t="shared" si="25"/>
        <v>0</v>
      </c>
      <c r="H338" s="22">
        <f t="shared" si="25"/>
        <v>0</v>
      </c>
      <c r="I338" s="22">
        <f t="shared" si="25"/>
        <v>0</v>
      </c>
      <c r="J338" s="40">
        <v>39.5</v>
      </c>
      <c r="K338" s="22">
        <v>8.5</v>
      </c>
      <c r="L338" s="22">
        <f>38+0.1</f>
        <v>38.1</v>
      </c>
      <c r="M338" s="22">
        <v>0</v>
      </c>
    </row>
    <row r="339" spans="1:13" ht="15" customHeight="1">
      <c r="A339" s="53"/>
      <c r="B339" s="21" t="s">
        <v>33</v>
      </c>
      <c r="C339" s="25"/>
      <c r="D339" s="21"/>
      <c r="E339" s="22">
        <f t="shared" si="24"/>
        <v>0</v>
      </c>
      <c r="F339" s="22">
        <f t="shared" si="25"/>
        <v>0</v>
      </c>
      <c r="G339" s="22">
        <f t="shared" si="25"/>
        <v>0</v>
      </c>
      <c r="H339" s="22">
        <f t="shared" si="25"/>
        <v>0</v>
      </c>
      <c r="I339" s="22">
        <f t="shared" si="25"/>
        <v>0</v>
      </c>
      <c r="J339" s="40">
        <v>39.5</v>
      </c>
      <c r="K339" s="22">
        <v>8.5</v>
      </c>
      <c r="L339" s="22">
        <f>38+0.1</f>
        <v>38.1</v>
      </c>
      <c r="M339" s="22">
        <v>0</v>
      </c>
    </row>
    <row r="340" spans="1:13" ht="15" customHeight="1">
      <c r="A340" s="36"/>
      <c r="B340" s="78" t="s">
        <v>371</v>
      </c>
      <c r="C340" s="78"/>
      <c r="D340" s="78"/>
      <c r="E340" s="78"/>
      <c r="F340" s="78"/>
      <c r="G340" s="78"/>
      <c r="H340" s="78"/>
      <c r="I340" s="78"/>
      <c r="J340" s="24"/>
      <c r="K340" s="24"/>
      <c r="L340" s="24"/>
      <c r="M340" s="24"/>
    </row>
    <row r="341" spans="1:9" ht="18.75" customHeight="1">
      <c r="A341" s="71" t="s">
        <v>372</v>
      </c>
      <c r="B341" s="82" t="s">
        <v>373</v>
      </c>
      <c r="C341" s="83"/>
      <c r="D341" s="83"/>
      <c r="E341" s="83"/>
      <c r="F341" s="83"/>
      <c r="G341" s="83"/>
      <c r="H341" s="83"/>
      <c r="I341" s="84"/>
    </row>
    <row r="342" spans="1:9" ht="99.75" customHeight="1">
      <c r="A342" s="77" t="s">
        <v>397</v>
      </c>
      <c r="B342" s="20" t="s">
        <v>400</v>
      </c>
      <c r="C342" s="25" t="s">
        <v>337</v>
      </c>
      <c r="D342" s="20" t="s">
        <v>395</v>
      </c>
      <c r="E342" s="22">
        <f aca="true" t="shared" si="26" ref="E342:E359">SUM(F342:I342)</f>
        <v>1316.5</v>
      </c>
      <c r="F342" s="22">
        <f>+F344+F345+F346+F347+F343</f>
        <v>0</v>
      </c>
      <c r="G342" s="22">
        <f>+G344+G345+G346+G347+G343</f>
        <v>0</v>
      </c>
      <c r="H342" s="22">
        <f>+H344+H345+H346+H347+H343</f>
        <v>1316.5</v>
      </c>
      <c r="I342" s="22">
        <f>+I344+I345+I346+I347+I343</f>
        <v>0</v>
      </c>
    </row>
    <row r="343" spans="1:9" ht="16.5" customHeight="1">
      <c r="A343" s="77"/>
      <c r="B343" s="21" t="s">
        <v>325</v>
      </c>
      <c r="C343" s="25"/>
      <c r="D343" s="20"/>
      <c r="E343" s="22">
        <f t="shared" si="26"/>
        <v>263.3</v>
      </c>
      <c r="F343" s="22">
        <v>0</v>
      </c>
      <c r="G343" s="22">
        <v>0</v>
      </c>
      <c r="H343" s="22">
        <v>263.3</v>
      </c>
      <c r="I343" s="22">
        <v>0</v>
      </c>
    </row>
    <row r="344" spans="1:9" ht="18" customHeight="1">
      <c r="A344" s="77"/>
      <c r="B344" s="21" t="s">
        <v>326</v>
      </c>
      <c r="C344" s="25"/>
      <c r="D344" s="21"/>
      <c r="E344" s="22">
        <f t="shared" si="26"/>
        <v>263.3</v>
      </c>
      <c r="F344" s="22">
        <v>0</v>
      </c>
      <c r="G344" s="22">
        <v>0</v>
      </c>
      <c r="H344" s="22">
        <v>263.3</v>
      </c>
      <c r="I344" s="22">
        <v>0</v>
      </c>
    </row>
    <row r="345" spans="1:9" ht="16.5" customHeight="1">
      <c r="A345" s="77"/>
      <c r="B345" s="21" t="s">
        <v>333</v>
      </c>
      <c r="C345" s="25"/>
      <c r="D345" s="21"/>
      <c r="E345" s="22">
        <f t="shared" si="26"/>
        <v>263.3</v>
      </c>
      <c r="F345" s="22">
        <v>0</v>
      </c>
      <c r="G345" s="22">
        <v>0</v>
      </c>
      <c r="H345" s="22">
        <v>263.3</v>
      </c>
      <c r="I345" s="22">
        <v>0</v>
      </c>
    </row>
    <row r="346" spans="1:9" ht="17.25" customHeight="1">
      <c r="A346" s="77"/>
      <c r="B346" s="21" t="s">
        <v>374</v>
      </c>
      <c r="C346" s="25"/>
      <c r="D346" s="21"/>
      <c r="E346" s="22">
        <f t="shared" si="26"/>
        <v>263.3</v>
      </c>
      <c r="F346" s="22">
        <v>0</v>
      </c>
      <c r="G346" s="22">
        <v>0</v>
      </c>
      <c r="H346" s="22">
        <v>263.3</v>
      </c>
      <c r="I346" s="22">
        <v>0</v>
      </c>
    </row>
    <row r="347" spans="1:13" ht="15" customHeight="1">
      <c r="A347" s="52"/>
      <c r="B347" s="21" t="s">
        <v>375</v>
      </c>
      <c r="C347" s="25"/>
      <c r="D347" s="21"/>
      <c r="E347" s="22">
        <f t="shared" si="26"/>
        <v>263.3</v>
      </c>
      <c r="F347" s="22">
        <v>0</v>
      </c>
      <c r="G347" s="22">
        <v>0</v>
      </c>
      <c r="H347" s="22">
        <v>263.3</v>
      </c>
      <c r="I347" s="22">
        <v>0</v>
      </c>
      <c r="J347" s="40">
        <v>0</v>
      </c>
      <c r="K347" s="22">
        <v>0</v>
      </c>
      <c r="L347" s="22">
        <v>30</v>
      </c>
      <c r="M347" s="22">
        <v>0</v>
      </c>
    </row>
    <row r="348" spans="1:9" ht="99.75" customHeight="1">
      <c r="A348" s="77" t="s">
        <v>398</v>
      </c>
      <c r="B348" s="20" t="s">
        <v>399</v>
      </c>
      <c r="C348" s="25" t="s">
        <v>337</v>
      </c>
      <c r="D348" s="20" t="s">
        <v>396</v>
      </c>
      <c r="E348" s="22">
        <f t="shared" si="26"/>
        <v>2000</v>
      </c>
      <c r="F348" s="22">
        <f>+F350+F351+F352+F353+F349</f>
        <v>0</v>
      </c>
      <c r="G348" s="22">
        <f>+G350+G351+G352+G353+G349</f>
        <v>0</v>
      </c>
      <c r="H348" s="22">
        <f>+H350+H351+H352+H353+H349</f>
        <v>2000</v>
      </c>
      <c r="I348" s="22">
        <f>+I350+I351+I352+I353+I349</f>
        <v>0</v>
      </c>
    </row>
    <row r="349" spans="1:9" ht="16.5" customHeight="1">
      <c r="A349" s="77"/>
      <c r="B349" s="21" t="s">
        <v>325</v>
      </c>
      <c r="C349" s="25"/>
      <c r="D349" s="20"/>
      <c r="E349" s="22">
        <f t="shared" si="26"/>
        <v>400</v>
      </c>
      <c r="F349" s="22">
        <v>0</v>
      </c>
      <c r="G349" s="22">
        <v>0</v>
      </c>
      <c r="H349" s="22">
        <f>300+100</f>
        <v>400</v>
      </c>
      <c r="I349" s="22">
        <v>0</v>
      </c>
    </row>
    <row r="350" spans="1:9" ht="18" customHeight="1">
      <c r="A350" s="77"/>
      <c r="B350" s="21" t="s">
        <v>326</v>
      </c>
      <c r="C350" s="25"/>
      <c r="D350" s="21"/>
      <c r="E350" s="22">
        <f t="shared" si="26"/>
        <v>400</v>
      </c>
      <c r="F350" s="22">
        <v>0</v>
      </c>
      <c r="G350" s="22">
        <v>0</v>
      </c>
      <c r="H350" s="22">
        <f>300+100</f>
        <v>400</v>
      </c>
      <c r="I350" s="22">
        <v>0</v>
      </c>
    </row>
    <row r="351" spans="1:9" ht="16.5" customHeight="1">
      <c r="A351" s="77"/>
      <c r="B351" s="21" t="s">
        <v>333</v>
      </c>
      <c r="C351" s="25"/>
      <c r="D351" s="21"/>
      <c r="E351" s="22">
        <f t="shared" si="26"/>
        <v>400</v>
      </c>
      <c r="F351" s="22">
        <v>0</v>
      </c>
      <c r="G351" s="22">
        <v>0</v>
      </c>
      <c r="H351" s="22">
        <f>300+100</f>
        <v>400</v>
      </c>
      <c r="I351" s="22">
        <v>0</v>
      </c>
    </row>
    <row r="352" spans="1:9" ht="17.25" customHeight="1">
      <c r="A352" s="77"/>
      <c r="B352" s="21" t="s">
        <v>374</v>
      </c>
      <c r="C352" s="25"/>
      <c r="D352" s="21"/>
      <c r="E352" s="22">
        <f t="shared" si="26"/>
        <v>400</v>
      </c>
      <c r="F352" s="22">
        <v>0</v>
      </c>
      <c r="G352" s="22">
        <v>0</v>
      </c>
      <c r="H352" s="22">
        <f>300+100</f>
        <v>400</v>
      </c>
      <c r="I352" s="22">
        <v>0</v>
      </c>
    </row>
    <row r="353" spans="1:13" ht="15" customHeight="1">
      <c r="A353" s="52"/>
      <c r="B353" s="21" t="s">
        <v>375</v>
      </c>
      <c r="C353" s="25"/>
      <c r="D353" s="21"/>
      <c r="E353" s="22">
        <f t="shared" si="26"/>
        <v>400</v>
      </c>
      <c r="F353" s="22">
        <v>0</v>
      </c>
      <c r="G353" s="22">
        <v>0</v>
      </c>
      <c r="H353" s="22">
        <f>300+100</f>
        <v>400</v>
      </c>
      <c r="I353" s="22">
        <v>0</v>
      </c>
      <c r="J353" s="40">
        <v>0</v>
      </c>
      <c r="K353" s="22">
        <v>0</v>
      </c>
      <c r="L353" s="22">
        <v>30</v>
      </c>
      <c r="M353" s="22">
        <v>0</v>
      </c>
    </row>
    <row r="354" spans="1:13" ht="15" customHeight="1">
      <c r="A354" s="52"/>
      <c r="B354" s="23" t="s">
        <v>313</v>
      </c>
      <c r="C354" s="25"/>
      <c r="D354" s="21"/>
      <c r="E354" s="22">
        <f t="shared" si="26"/>
        <v>3316.5</v>
      </c>
      <c r="F354" s="22">
        <f>+F356+F357+F358+F359+F355</f>
        <v>0</v>
      </c>
      <c r="G354" s="22">
        <f>+G356+G357+G358+G359+G355</f>
        <v>0</v>
      </c>
      <c r="H354" s="22">
        <f>+H356+H357+H358+H359+H355</f>
        <v>3316.5</v>
      </c>
      <c r="I354" s="22">
        <f>+I356+I357+I358+I359+I355</f>
        <v>0</v>
      </c>
      <c r="J354" s="40">
        <v>43.2</v>
      </c>
      <c r="K354" s="22">
        <v>13.9</v>
      </c>
      <c r="L354" s="22">
        <f>263+0.1</f>
        <v>263.1</v>
      </c>
      <c r="M354" s="22">
        <v>0</v>
      </c>
    </row>
    <row r="355" spans="1:9" ht="16.5" customHeight="1">
      <c r="A355" s="77"/>
      <c r="B355" s="21" t="s">
        <v>325</v>
      </c>
      <c r="C355" s="25"/>
      <c r="D355" s="20"/>
      <c r="E355" s="22">
        <f t="shared" si="26"/>
        <v>663.3</v>
      </c>
      <c r="F355" s="22">
        <f aca="true" t="shared" si="27" ref="F355:I359">F349+F343</f>
        <v>0</v>
      </c>
      <c r="G355" s="22">
        <f t="shared" si="27"/>
        <v>0</v>
      </c>
      <c r="H355" s="22">
        <f t="shared" si="27"/>
        <v>663.3</v>
      </c>
      <c r="I355" s="22">
        <f t="shared" si="27"/>
        <v>0</v>
      </c>
    </row>
    <row r="356" spans="1:9" ht="18" customHeight="1">
      <c r="A356" s="77"/>
      <c r="B356" s="21" t="s">
        <v>326</v>
      </c>
      <c r="C356" s="25"/>
      <c r="D356" s="21"/>
      <c r="E356" s="22">
        <f t="shared" si="26"/>
        <v>663.3</v>
      </c>
      <c r="F356" s="22">
        <f t="shared" si="27"/>
        <v>0</v>
      </c>
      <c r="G356" s="22">
        <f t="shared" si="27"/>
        <v>0</v>
      </c>
      <c r="H356" s="22">
        <f t="shared" si="27"/>
        <v>663.3</v>
      </c>
      <c r="I356" s="22">
        <f t="shared" si="27"/>
        <v>0</v>
      </c>
    </row>
    <row r="357" spans="1:9" ht="16.5" customHeight="1">
      <c r="A357" s="77"/>
      <c r="B357" s="21" t="s">
        <v>333</v>
      </c>
      <c r="C357" s="25"/>
      <c r="D357" s="21"/>
      <c r="E357" s="22">
        <f t="shared" si="26"/>
        <v>663.3</v>
      </c>
      <c r="F357" s="22">
        <f t="shared" si="27"/>
        <v>0</v>
      </c>
      <c r="G357" s="22">
        <f t="shared" si="27"/>
        <v>0</v>
      </c>
      <c r="H357" s="22">
        <f t="shared" si="27"/>
        <v>663.3</v>
      </c>
      <c r="I357" s="22">
        <f t="shared" si="27"/>
        <v>0</v>
      </c>
    </row>
    <row r="358" spans="1:9" ht="17.25" customHeight="1">
      <c r="A358" s="77"/>
      <c r="B358" s="21" t="s">
        <v>374</v>
      </c>
      <c r="C358" s="25"/>
      <c r="D358" s="21"/>
      <c r="E358" s="22">
        <f t="shared" si="26"/>
        <v>663.3</v>
      </c>
      <c r="F358" s="22">
        <f t="shared" si="27"/>
        <v>0</v>
      </c>
      <c r="G358" s="22">
        <f t="shared" si="27"/>
        <v>0</v>
      </c>
      <c r="H358" s="22">
        <f t="shared" si="27"/>
        <v>663.3</v>
      </c>
      <c r="I358" s="22">
        <f t="shared" si="27"/>
        <v>0</v>
      </c>
    </row>
    <row r="359" spans="1:13" ht="15" customHeight="1">
      <c r="A359" s="52"/>
      <c r="B359" s="21" t="s">
        <v>375</v>
      </c>
      <c r="C359" s="25"/>
      <c r="D359" s="21"/>
      <c r="E359" s="22">
        <f t="shared" si="26"/>
        <v>663.3</v>
      </c>
      <c r="F359" s="22">
        <f t="shared" si="27"/>
        <v>0</v>
      </c>
      <c r="G359" s="22">
        <f t="shared" si="27"/>
        <v>0</v>
      </c>
      <c r="H359" s="22">
        <f t="shared" si="27"/>
        <v>663.3</v>
      </c>
      <c r="I359" s="22">
        <f t="shared" si="27"/>
        <v>0</v>
      </c>
      <c r="J359" s="40">
        <v>0</v>
      </c>
      <c r="K359" s="22">
        <v>0</v>
      </c>
      <c r="L359" s="22">
        <v>30</v>
      </c>
      <c r="M359" s="22">
        <v>0</v>
      </c>
    </row>
    <row r="360" spans="1:9" ht="17.25" customHeight="1">
      <c r="A360" s="33"/>
      <c r="B360" s="93" t="s">
        <v>59</v>
      </c>
      <c r="C360" s="94"/>
      <c r="D360" s="94"/>
      <c r="E360" s="94"/>
      <c r="F360" s="94"/>
      <c r="G360" s="94"/>
      <c r="H360" s="94"/>
      <c r="I360" s="95"/>
    </row>
    <row r="361" spans="1:10" ht="47.25" customHeight="1">
      <c r="A361" s="34" t="s">
        <v>69</v>
      </c>
      <c r="B361" s="82" t="s">
        <v>376</v>
      </c>
      <c r="C361" s="83"/>
      <c r="D361" s="83"/>
      <c r="E361" s="83"/>
      <c r="F361" s="83"/>
      <c r="G361" s="83"/>
      <c r="H361" s="83"/>
      <c r="I361" s="84"/>
      <c r="J361" s="28" t="s">
        <v>56</v>
      </c>
    </row>
    <row r="362" spans="1:9" ht="93" customHeight="1">
      <c r="A362" s="56" t="s">
        <v>214</v>
      </c>
      <c r="B362" s="55" t="s">
        <v>240</v>
      </c>
      <c r="C362" s="25" t="s">
        <v>308</v>
      </c>
      <c r="D362" s="20" t="s">
        <v>354</v>
      </c>
      <c r="E362" s="22">
        <f>SUM(E363:E375)</f>
        <v>8089.5</v>
      </c>
      <c r="F362" s="22">
        <f>SUM(F363:F375)</f>
        <v>0</v>
      </c>
      <c r="G362" s="22">
        <f>SUM(G363:G375)</f>
        <v>0</v>
      </c>
      <c r="H362" s="22">
        <f>SUM(H363:H375)</f>
        <v>8089.5</v>
      </c>
      <c r="I362" s="22">
        <f>SUM(I363:I375)</f>
        <v>0</v>
      </c>
    </row>
    <row r="363" spans="1:9" ht="15" customHeight="1">
      <c r="A363" s="52"/>
      <c r="B363" s="49" t="s">
        <v>256</v>
      </c>
      <c r="C363" s="25"/>
      <c r="D363" s="20"/>
      <c r="E363" s="22">
        <f aca="true" t="shared" si="28" ref="E363:E370">SUM(F363:I363)</f>
        <v>4083.8</v>
      </c>
      <c r="F363" s="22">
        <v>0</v>
      </c>
      <c r="G363" s="22">
        <v>0</v>
      </c>
      <c r="H363" s="22">
        <v>4083.8</v>
      </c>
      <c r="I363" s="22">
        <v>0</v>
      </c>
    </row>
    <row r="364" spans="1:9" ht="15" customHeight="1">
      <c r="A364" s="52"/>
      <c r="B364" s="49" t="s">
        <v>257</v>
      </c>
      <c r="C364" s="25"/>
      <c r="D364" s="20"/>
      <c r="E364" s="22">
        <f t="shared" si="28"/>
        <v>1816.3</v>
      </c>
      <c r="F364" s="22">
        <v>0</v>
      </c>
      <c r="G364" s="22">
        <v>0</v>
      </c>
      <c r="H364" s="22">
        <v>1816.3</v>
      </c>
      <c r="I364" s="22">
        <v>0</v>
      </c>
    </row>
    <row r="365" spans="1:9" ht="15" customHeight="1">
      <c r="A365" s="52"/>
      <c r="B365" s="49" t="s">
        <v>258</v>
      </c>
      <c r="C365" s="25"/>
      <c r="D365" s="20"/>
      <c r="E365" s="22">
        <f t="shared" si="28"/>
        <v>0</v>
      </c>
      <c r="F365" s="22">
        <v>0</v>
      </c>
      <c r="G365" s="22">
        <v>0</v>
      </c>
      <c r="H365" s="22">
        <v>0</v>
      </c>
      <c r="I365" s="22">
        <v>0</v>
      </c>
    </row>
    <row r="366" spans="1:9" ht="15" customHeight="1">
      <c r="A366" s="52"/>
      <c r="B366" s="49" t="s">
        <v>259</v>
      </c>
      <c r="C366" s="25"/>
      <c r="D366" s="20"/>
      <c r="E366" s="22">
        <f t="shared" si="28"/>
        <v>2189.4</v>
      </c>
      <c r="F366" s="22">
        <v>0</v>
      </c>
      <c r="G366" s="22">
        <v>0</v>
      </c>
      <c r="H366" s="22">
        <v>2189.4</v>
      </c>
      <c r="I366" s="22">
        <v>0</v>
      </c>
    </row>
    <row r="367" spans="1:9" ht="15" customHeight="1">
      <c r="A367" s="52"/>
      <c r="B367" s="49" t="s">
        <v>260</v>
      </c>
      <c r="C367" s="25"/>
      <c r="D367" s="20"/>
      <c r="E367" s="22">
        <f t="shared" si="28"/>
        <v>0</v>
      </c>
      <c r="F367" s="22">
        <v>0</v>
      </c>
      <c r="G367" s="22">
        <v>0</v>
      </c>
      <c r="H367" s="22">
        <v>0</v>
      </c>
      <c r="I367" s="22">
        <v>0</v>
      </c>
    </row>
    <row r="368" spans="1:9" ht="15" customHeight="1">
      <c r="A368" s="52"/>
      <c r="B368" s="49" t="s">
        <v>31</v>
      </c>
      <c r="C368" s="25"/>
      <c r="D368" s="20"/>
      <c r="E368" s="22">
        <f t="shared" si="28"/>
        <v>0</v>
      </c>
      <c r="F368" s="22">
        <v>0</v>
      </c>
      <c r="G368" s="22">
        <v>0</v>
      </c>
      <c r="H368" s="22">
        <v>0</v>
      </c>
      <c r="I368" s="22">
        <v>0</v>
      </c>
    </row>
    <row r="369" spans="1:9" ht="15" customHeight="1">
      <c r="A369" s="52"/>
      <c r="B369" s="49" t="s">
        <v>32</v>
      </c>
      <c r="C369" s="25"/>
      <c r="D369" s="20"/>
      <c r="E369" s="22">
        <f t="shared" si="28"/>
        <v>0</v>
      </c>
      <c r="F369" s="22">
        <v>0</v>
      </c>
      <c r="G369" s="22">
        <v>0</v>
      </c>
      <c r="H369" s="22">
        <v>0</v>
      </c>
      <c r="I369" s="22">
        <v>0</v>
      </c>
    </row>
    <row r="370" spans="1:9" ht="15" customHeight="1">
      <c r="A370" s="52"/>
      <c r="B370" s="49" t="s">
        <v>33</v>
      </c>
      <c r="C370" s="25"/>
      <c r="D370" s="20"/>
      <c r="E370" s="22">
        <f t="shared" si="28"/>
        <v>0</v>
      </c>
      <c r="F370" s="22">
        <v>0</v>
      </c>
      <c r="G370" s="22">
        <v>0</v>
      </c>
      <c r="H370" s="22">
        <v>0</v>
      </c>
      <c r="I370" s="22">
        <v>0</v>
      </c>
    </row>
    <row r="371" spans="1:13" ht="15" customHeight="1">
      <c r="A371" s="52"/>
      <c r="B371" s="49" t="s">
        <v>325</v>
      </c>
      <c r="C371" s="25"/>
      <c r="D371" s="20"/>
      <c r="E371" s="22">
        <f>SUM(F371:I371)</f>
        <v>0</v>
      </c>
      <c r="F371" s="22">
        <v>0</v>
      </c>
      <c r="G371" s="22">
        <v>0</v>
      </c>
      <c r="H371" s="22">
        <v>0</v>
      </c>
      <c r="I371" s="22">
        <v>0</v>
      </c>
      <c r="J371" s="24"/>
      <c r="K371" s="24"/>
      <c r="L371" s="24"/>
      <c r="M371" s="24"/>
    </row>
    <row r="372" spans="1:13" ht="15" customHeight="1">
      <c r="A372" s="52"/>
      <c r="B372" s="49" t="s">
        <v>326</v>
      </c>
      <c r="C372" s="25"/>
      <c r="D372" s="20"/>
      <c r="E372" s="22">
        <f>SUM(F372:I372)</f>
        <v>0</v>
      </c>
      <c r="F372" s="22">
        <v>0</v>
      </c>
      <c r="G372" s="22">
        <v>0</v>
      </c>
      <c r="H372" s="22">
        <v>0</v>
      </c>
      <c r="I372" s="22">
        <v>0</v>
      </c>
      <c r="J372" s="24"/>
      <c r="K372" s="24"/>
      <c r="L372" s="24"/>
      <c r="M372" s="24"/>
    </row>
    <row r="373" spans="1:13" ht="15" customHeight="1">
      <c r="A373" s="52"/>
      <c r="B373" s="49" t="s">
        <v>333</v>
      </c>
      <c r="C373" s="25"/>
      <c r="D373" s="20"/>
      <c r="E373" s="22">
        <f>SUM(F373:I373)</f>
        <v>0</v>
      </c>
      <c r="F373" s="22">
        <v>0</v>
      </c>
      <c r="G373" s="22">
        <v>0</v>
      </c>
      <c r="H373" s="22">
        <v>0</v>
      </c>
      <c r="I373" s="22">
        <v>0</v>
      </c>
      <c r="J373" s="24"/>
      <c r="K373" s="24"/>
      <c r="L373" s="24"/>
      <c r="M373" s="24"/>
    </row>
    <row r="374" spans="1:13" ht="15" customHeight="1">
      <c r="A374" s="52"/>
      <c r="B374" s="49" t="s">
        <v>328</v>
      </c>
      <c r="C374" s="25"/>
      <c r="D374" s="20"/>
      <c r="E374" s="22">
        <f>SUM(F374:I374)</f>
        <v>0</v>
      </c>
      <c r="F374" s="22">
        <v>0</v>
      </c>
      <c r="G374" s="22">
        <v>0</v>
      </c>
      <c r="H374" s="22">
        <v>0</v>
      </c>
      <c r="I374" s="22">
        <v>0</v>
      </c>
      <c r="J374" s="24"/>
      <c r="K374" s="24"/>
      <c r="L374" s="24"/>
      <c r="M374" s="24"/>
    </row>
    <row r="375" spans="1:13" ht="15" customHeight="1">
      <c r="A375" s="53"/>
      <c r="B375" s="50" t="s">
        <v>329</v>
      </c>
      <c r="C375" s="25"/>
      <c r="D375" s="20"/>
      <c r="E375" s="22">
        <f>SUM(F375:I375)</f>
        <v>0</v>
      </c>
      <c r="F375" s="22">
        <v>0</v>
      </c>
      <c r="G375" s="22">
        <v>0</v>
      </c>
      <c r="H375" s="22">
        <v>0</v>
      </c>
      <c r="I375" s="22">
        <v>0</v>
      </c>
      <c r="J375" s="24"/>
      <c r="K375" s="24"/>
      <c r="L375" s="24"/>
      <c r="M375" s="24"/>
    </row>
    <row r="376" spans="1:9" ht="79.5" customHeight="1">
      <c r="A376" s="56" t="s">
        <v>215</v>
      </c>
      <c r="B376" s="20" t="s">
        <v>241</v>
      </c>
      <c r="C376" s="25" t="s">
        <v>247</v>
      </c>
      <c r="D376" s="20" t="s">
        <v>248</v>
      </c>
      <c r="E376" s="22">
        <f>SUM(E377:E389)</f>
        <v>2798.3999999999996</v>
      </c>
      <c r="F376" s="22">
        <f>SUM(F377:F389)</f>
        <v>0</v>
      </c>
      <c r="G376" s="22">
        <f>SUM(G377:G389)</f>
        <v>0</v>
      </c>
      <c r="H376" s="22">
        <f>SUM(H377:H389)</f>
        <v>2798.3999999999996</v>
      </c>
      <c r="I376" s="22">
        <f>SUM(I377:I389)</f>
        <v>0</v>
      </c>
    </row>
    <row r="377" spans="1:9" ht="15" customHeight="1">
      <c r="A377" s="52"/>
      <c r="B377" s="21" t="s">
        <v>256</v>
      </c>
      <c r="C377" s="25"/>
      <c r="D377" s="20"/>
      <c r="E377" s="22">
        <f aca="true" t="shared" si="29" ref="E377:E384">SUM(F377:I377)</f>
        <v>0</v>
      </c>
      <c r="F377" s="22">
        <v>0</v>
      </c>
      <c r="G377" s="22">
        <v>0</v>
      </c>
      <c r="H377" s="22">
        <v>0</v>
      </c>
      <c r="I377" s="22">
        <v>0</v>
      </c>
    </row>
    <row r="378" spans="1:9" ht="15" customHeight="1">
      <c r="A378" s="52"/>
      <c r="B378" s="21" t="s">
        <v>257</v>
      </c>
      <c r="C378" s="25"/>
      <c r="D378" s="20"/>
      <c r="E378" s="22">
        <f t="shared" si="29"/>
        <v>1684.3</v>
      </c>
      <c r="F378" s="22">
        <v>0</v>
      </c>
      <c r="G378" s="22">
        <v>0</v>
      </c>
      <c r="H378" s="22">
        <v>1684.3</v>
      </c>
      <c r="I378" s="22">
        <v>0</v>
      </c>
    </row>
    <row r="379" spans="1:9" ht="15" customHeight="1">
      <c r="A379" s="52"/>
      <c r="B379" s="21" t="s">
        <v>258</v>
      </c>
      <c r="C379" s="25"/>
      <c r="D379" s="20"/>
      <c r="E379" s="22">
        <f t="shared" si="29"/>
        <v>1114.1</v>
      </c>
      <c r="F379" s="22">
        <v>0</v>
      </c>
      <c r="G379" s="22">
        <v>0</v>
      </c>
      <c r="H379" s="22">
        <v>1114.1</v>
      </c>
      <c r="I379" s="22">
        <v>0</v>
      </c>
    </row>
    <row r="380" spans="1:9" ht="15" customHeight="1">
      <c r="A380" s="52"/>
      <c r="B380" s="21" t="s">
        <v>259</v>
      </c>
      <c r="C380" s="25"/>
      <c r="D380" s="20"/>
      <c r="E380" s="22">
        <f t="shared" si="29"/>
        <v>0</v>
      </c>
      <c r="F380" s="22">
        <v>0</v>
      </c>
      <c r="G380" s="22">
        <v>0</v>
      </c>
      <c r="H380" s="22">
        <v>0</v>
      </c>
      <c r="I380" s="22">
        <v>0</v>
      </c>
    </row>
    <row r="381" spans="1:9" ht="15" customHeight="1">
      <c r="A381" s="52"/>
      <c r="B381" s="21" t="s">
        <v>260</v>
      </c>
      <c r="C381" s="25"/>
      <c r="D381" s="20"/>
      <c r="E381" s="22">
        <f t="shared" si="29"/>
        <v>0</v>
      </c>
      <c r="F381" s="22">
        <v>0</v>
      </c>
      <c r="G381" s="22">
        <v>0</v>
      </c>
      <c r="H381" s="22">
        <v>0</v>
      </c>
      <c r="I381" s="22">
        <v>0</v>
      </c>
    </row>
    <row r="382" spans="1:9" ht="15" customHeight="1">
      <c r="A382" s="52"/>
      <c r="B382" s="21" t="s">
        <v>31</v>
      </c>
      <c r="C382" s="25"/>
      <c r="D382" s="20"/>
      <c r="E382" s="22">
        <f t="shared" si="29"/>
        <v>0</v>
      </c>
      <c r="F382" s="22">
        <v>0</v>
      </c>
      <c r="G382" s="22">
        <v>0</v>
      </c>
      <c r="H382" s="22">
        <v>0</v>
      </c>
      <c r="I382" s="22">
        <v>0</v>
      </c>
    </row>
    <row r="383" spans="1:9" ht="15" customHeight="1">
      <c r="A383" s="52"/>
      <c r="B383" s="21" t="s">
        <v>32</v>
      </c>
      <c r="C383" s="25"/>
      <c r="D383" s="20"/>
      <c r="E383" s="22">
        <f t="shared" si="29"/>
        <v>0</v>
      </c>
      <c r="F383" s="22">
        <v>0</v>
      </c>
      <c r="G383" s="22">
        <v>0</v>
      </c>
      <c r="H383" s="22">
        <v>0</v>
      </c>
      <c r="I383" s="22">
        <v>0</v>
      </c>
    </row>
    <row r="384" spans="1:9" ht="15" customHeight="1">
      <c r="A384" s="52"/>
      <c r="B384" s="21" t="s">
        <v>33</v>
      </c>
      <c r="C384" s="25"/>
      <c r="D384" s="20"/>
      <c r="E384" s="22">
        <f t="shared" si="29"/>
        <v>0</v>
      </c>
      <c r="F384" s="22">
        <v>0</v>
      </c>
      <c r="G384" s="22">
        <v>0</v>
      </c>
      <c r="H384" s="22">
        <v>0</v>
      </c>
      <c r="I384" s="22">
        <v>0</v>
      </c>
    </row>
    <row r="385" spans="1:13" ht="15" customHeight="1">
      <c r="A385" s="52"/>
      <c r="B385" s="21" t="s">
        <v>325</v>
      </c>
      <c r="C385" s="25"/>
      <c r="D385" s="20"/>
      <c r="E385" s="22">
        <f>SUM(F385:I385)</f>
        <v>0</v>
      </c>
      <c r="F385" s="22">
        <v>0</v>
      </c>
      <c r="G385" s="22">
        <v>0</v>
      </c>
      <c r="H385" s="22">
        <v>0</v>
      </c>
      <c r="I385" s="22">
        <v>0</v>
      </c>
      <c r="J385" s="24"/>
      <c r="K385" s="24"/>
      <c r="L385" s="24"/>
      <c r="M385" s="24"/>
    </row>
    <row r="386" spans="1:13" ht="15" customHeight="1">
      <c r="A386" s="52"/>
      <c r="B386" s="21" t="s">
        <v>326</v>
      </c>
      <c r="C386" s="25"/>
      <c r="D386" s="20"/>
      <c r="E386" s="22">
        <f>SUM(F386:I386)</f>
        <v>0</v>
      </c>
      <c r="F386" s="22">
        <v>0</v>
      </c>
      <c r="G386" s="22">
        <v>0</v>
      </c>
      <c r="H386" s="22">
        <v>0</v>
      </c>
      <c r="I386" s="22">
        <v>0</v>
      </c>
      <c r="J386" s="24"/>
      <c r="K386" s="24"/>
      <c r="L386" s="24"/>
      <c r="M386" s="24"/>
    </row>
    <row r="387" spans="1:13" ht="15" customHeight="1">
      <c r="A387" s="52"/>
      <c r="B387" s="21" t="s">
        <v>333</v>
      </c>
      <c r="C387" s="25"/>
      <c r="D387" s="20"/>
      <c r="E387" s="22">
        <f>SUM(F387:I387)</f>
        <v>0</v>
      </c>
      <c r="F387" s="22">
        <v>0</v>
      </c>
      <c r="G387" s="22">
        <v>0</v>
      </c>
      <c r="H387" s="22">
        <v>0</v>
      </c>
      <c r="I387" s="22">
        <v>0</v>
      </c>
      <c r="J387" s="24"/>
      <c r="K387" s="24"/>
      <c r="L387" s="24"/>
      <c r="M387" s="24"/>
    </row>
    <row r="388" spans="1:13" ht="15" customHeight="1">
      <c r="A388" s="52"/>
      <c r="B388" s="21" t="s">
        <v>328</v>
      </c>
      <c r="C388" s="25"/>
      <c r="D388" s="20"/>
      <c r="E388" s="22">
        <f>SUM(F388:I388)</f>
        <v>0</v>
      </c>
      <c r="F388" s="22">
        <v>0</v>
      </c>
      <c r="G388" s="22">
        <v>0</v>
      </c>
      <c r="H388" s="22">
        <v>0</v>
      </c>
      <c r="I388" s="22">
        <v>0</v>
      </c>
      <c r="J388" s="24"/>
      <c r="K388" s="24"/>
      <c r="L388" s="24"/>
      <c r="M388" s="24"/>
    </row>
    <row r="389" spans="1:13" ht="15" customHeight="1">
      <c r="A389" s="53"/>
      <c r="B389" s="44" t="s">
        <v>329</v>
      </c>
      <c r="C389" s="25"/>
      <c r="D389" s="20"/>
      <c r="E389" s="22">
        <f>SUM(F389:I389)</f>
        <v>0</v>
      </c>
      <c r="F389" s="22">
        <v>0</v>
      </c>
      <c r="G389" s="22">
        <v>0</v>
      </c>
      <c r="H389" s="22">
        <v>0</v>
      </c>
      <c r="I389" s="22">
        <v>0</v>
      </c>
      <c r="J389" s="24"/>
      <c r="K389" s="24"/>
      <c r="L389" s="24"/>
      <c r="M389" s="24"/>
    </row>
    <row r="390" spans="1:9" ht="33" customHeight="1">
      <c r="A390" s="56" t="s">
        <v>216</v>
      </c>
      <c r="B390" s="20" t="s">
        <v>242</v>
      </c>
      <c r="C390" s="25" t="s">
        <v>247</v>
      </c>
      <c r="D390" s="20" t="s">
        <v>249</v>
      </c>
      <c r="E390" s="22">
        <f>SUM(E391:E403)</f>
        <v>949.8</v>
      </c>
      <c r="F390" s="22">
        <f>SUM(F391:F403)</f>
        <v>0</v>
      </c>
      <c r="G390" s="22">
        <f>SUM(G391:G403)</f>
        <v>0</v>
      </c>
      <c r="H390" s="22">
        <f>SUM(H391:H403)</f>
        <v>949.8</v>
      </c>
      <c r="I390" s="22">
        <f>SUM(I391:I403)</f>
        <v>0</v>
      </c>
    </row>
    <row r="391" spans="1:9" ht="15" customHeight="1">
      <c r="A391" s="52"/>
      <c r="B391" s="21" t="s">
        <v>256</v>
      </c>
      <c r="C391" s="25"/>
      <c r="D391" s="20"/>
      <c r="E391" s="22">
        <f aca="true" t="shared" si="30" ref="E391:E398">SUM(F391:I391)</f>
        <v>0</v>
      </c>
      <c r="F391" s="22">
        <v>0</v>
      </c>
      <c r="G391" s="22">
        <v>0</v>
      </c>
      <c r="H391" s="22">
        <v>0</v>
      </c>
      <c r="I391" s="22">
        <v>0</v>
      </c>
    </row>
    <row r="392" spans="1:9" ht="15" customHeight="1">
      <c r="A392" s="52"/>
      <c r="B392" s="21" t="s">
        <v>257</v>
      </c>
      <c r="C392" s="25"/>
      <c r="D392" s="20"/>
      <c r="E392" s="22">
        <f t="shared" si="30"/>
        <v>500</v>
      </c>
      <c r="F392" s="22">
        <v>0</v>
      </c>
      <c r="G392" s="22">
        <v>0</v>
      </c>
      <c r="H392" s="22">
        <v>500</v>
      </c>
      <c r="I392" s="22">
        <v>0</v>
      </c>
    </row>
    <row r="393" spans="1:9" ht="15" customHeight="1">
      <c r="A393" s="52"/>
      <c r="B393" s="21" t="s">
        <v>258</v>
      </c>
      <c r="C393" s="25"/>
      <c r="D393" s="20"/>
      <c r="E393" s="22">
        <f t="shared" si="30"/>
        <v>449.8</v>
      </c>
      <c r="F393" s="22">
        <v>0</v>
      </c>
      <c r="G393" s="22">
        <v>0</v>
      </c>
      <c r="H393" s="22">
        <v>449.8</v>
      </c>
      <c r="I393" s="22">
        <v>0</v>
      </c>
    </row>
    <row r="394" spans="1:9" ht="15" customHeight="1">
      <c r="A394" s="52"/>
      <c r="B394" s="21" t="s">
        <v>259</v>
      </c>
      <c r="C394" s="25"/>
      <c r="D394" s="20"/>
      <c r="E394" s="22">
        <f t="shared" si="30"/>
        <v>0</v>
      </c>
      <c r="F394" s="22">
        <v>0</v>
      </c>
      <c r="G394" s="22">
        <v>0</v>
      </c>
      <c r="H394" s="22">
        <v>0</v>
      </c>
      <c r="I394" s="22">
        <v>0</v>
      </c>
    </row>
    <row r="395" spans="1:9" ht="15" customHeight="1">
      <c r="A395" s="52"/>
      <c r="B395" s="21" t="s">
        <v>260</v>
      </c>
      <c r="C395" s="25"/>
      <c r="D395" s="20"/>
      <c r="E395" s="22">
        <f t="shared" si="30"/>
        <v>0</v>
      </c>
      <c r="F395" s="22">
        <v>0</v>
      </c>
      <c r="G395" s="22">
        <v>0</v>
      </c>
      <c r="H395" s="22">
        <v>0</v>
      </c>
      <c r="I395" s="22">
        <v>0</v>
      </c>
    </row>
    <row r="396" spans="1:9" ht="15" customHeight="1">
      <c r="A396" s="52"/>
      <c r="B396" s="21" t="s">
        <v>31</v>
      </c>
      <c r="C396" s="25"/>
      <c r="D396" s="20"/>
      <c r="E396" s="22">
        <f t="shared" si="30"/>
        <v>0</v>
      </c>
      <c r="F396" s="22">
        <v>0</v>
      </c>
      <c r="G396" s="22">
        <v>0</v>
      </c>
      <c r="H396" s="22">
        <v>0</v>
      </c>
      <c r="I396" s="22">
        <v>0</v>
      </c>
    </row>
    <row r="397" spans="1:9" ht="15" customHeight="1">
      <c r="A397" s="52"/>
      <c r="B397" s="21" t="s">
        <v>32</v>
      </c>
      <c r="C397" s="25"/>
      <c r="D397" s="20"/>
      <c r="E397" s="22">
        <f t="shared" si="30"/>
        <v>0</v>
      </c>
      <c r="F397" s="22">
        <v>0</v>
      </c>
      <c r="G397" s="22">
        <v>0</v>
      </c>
      <c r="H397" s="22">
        <v>0</v>
      </c>
      <c r="I397" s="22">
        <v>0</v>
      </c>
    </row>
    <row r="398" spans="1:9" ht="15" customHeight="1">
      <c r="A398" s="52"/>
      <c r="B398" s="21" t="s">
        <v>33</v>
      </c>
      <c r="C398" s="25"/>
      <c r="D398" s="20"/>
      <c r="E398" s="22">
        <f t="shared" si="30"/>
        <v>0</v>
      </c>
      <c r="F398" s="22">
        <v>0</v>
      </c>
      <c r="G398" s="22">
        <v>0</v>
      </c>
      <c r="H398" s="22">
        <v>0</v>
      </c>
      <c r="I398" s="22">
        <v>0</v>
      </c>
    </row>
    <row r="399" spans="1:13" ht="15" customHeight="1">
      <c r="A399" s="52"/>
      <c r="B399" s="21" t="s">
        <v>325</v>
      </c>
      <c r="C399" s="25"/>
      <c r="D399" s="20"/>
      <c r="E399" s="22">
        <f>SUM(F399:I399)</f>
        <v>0</v>
      </c>
      <c r="F399" s="22">
        <v>0</v>
      </c>
      <c r="G399" s="22">
        <v>0</v>
      </c>
      <c r="H399" s="22">
        <v>0</v>
      </c>
      <c r="I399" s="22">
        <v>0</v>
      </c>
      <c r="J399" s="24"/>
      <c r="K399" s="24"/>
      <c r="L399" s="24"/>
      <c r="M399" s="24"/>
    </row>
    <row r="400" spans="1:13" ht="15" customHeight="1">
      <c r="A400" s="52"/>
      <c r="B400" s="21" t="s">
        <v>326</v>
      </c>
      <c r="C400" s="25"/>
      <c r="D400" s="20"/>
      <c r="E400" s="22">
        <f>SUM(F400:I400)</f>
        <v>0</v>
      </c>
      <c r="F400" s="22">
        <v>0</v>
      </c>
      <c r="G400" s="22">
        <v>0</v>
      </c>
      <c r="H400" s="22">
        <v>0</v>
      </c>
      <c r="I400" s="22">
        <v>0</v>
      </c>
      <c r="J400" s="24"/>
      <c r="K400" s="24"/>
      <c r="L400" s="24"/>
      <c r="M400" s="24"/>
    </row>
    <row r="401" spans="1:13" ht="15" customHeight="1">
      <c r="A401" s="52"/>
      <c r="B401" s="21" t="s">
        <v>333</v>
      </c>
      <c r="C401" s="25"/>
      <c r="D401" s="20"/>
      <c r="E401" s="22">
        <f>SUM(F401:I401)</f>
        <v>0</v>
      </c>
      <c r="F401" s="22">
        <v>0</v>
      </c>
      <c r="G401" s="22">
        <v>0</v>
      </c>
      <c r="H401" s="22">
        <v>0</v>
      </c>
      <c r="I401" s="22">
        <v>0</v>
      </c>
      <c r="J401" s="24"/>
      <c r="K401" s="24"/>
      <c r="L401" s="24"/>
      <c r="M401" s="24"/>
    </row>
    <row r="402" spans="1:13" ht="15" customHeight="1">
      <c r="A402" s="52"/>
      <c r="B402" s="21" t="s">
        <v>328</v>
      </c>
      <c r="C402" s="25"/>
      <c r="D402" s="20"/>
      <c r="E402" s="22">
        <f>SUM(F402:I402)</f>
        <v>0</v>
      </c>
      <c r="F402" s="22">
        <v>0</v>
      </c>
      <c r="G402" s="22">
        <v>0</v>
      </c>
      <c r="H402" s="22">
        <v>0</v>
      </c>
      <c r="I402" s="22">
        <v>0</v>
      </c>
      <c r="J402" s="24"/>
      <c r="K402" s="24"/>
      <c r="L402" s="24"/>
      <c r="M402" s="24"/>
    </row>
    <row r="403" spans="1:13" ht="15" customHeight="1">
      <c r="A403" s="53"/>
      <c r="B403" s="44" t="s">
        <v>329</v>
      </c>
      <c r="C403" s="25"/>
      <c r="D403" s="20"/>
      <c r="E403" s="22">
        <f>SUM(F403:I403)</f>
        <v>0</v>
      </c>
      <c r="F403" s="22">
        <v>0</v>
      </c>
      <c r="G403" s="22">
        <v>0</v>
      </c>
      <c r="H403" s="22">
        <v>0</v>
      </c>
      <c r="I403" s="22">
        <v>0</v>
      </c>
      <c r="J403" s="24"/>
      <c r="K403" s="24"/>
      <c r="L403" s="24"/>
      <c r="M403" s="24"/>
    </row>
    <row r="404" spans="1:10" ht="51" customHeight="1">
      <c r="A404" s="56" t="s">
        <v>217</v>
      </c>
      <c r="B404" s="20" t="s">
        <v>243</v>
      </c>
      <c r="C404" s="25" t="s">
        <v>138</v>
      </c>
      <c r="D404" s="20" t="s">
        <v>306</v>
      </c>
      <c r="E404" s="22">
        <f>SUM(E405:E417)</f>
        <v>5134</v>
      </c>
      <c r="F404" s="22">
        <f>SUM(F405:F417)</f>
        <v>0</v>
      </c>
      <c r="G404" s="22">
        <f>SUM(G405:G417)</f>
        <v>0</v>
      </c>
      <c r="H404" s="22">
        <f>SUM(H405:H417)</f>
        <v>5134</v>
      </c>
      <c r="I404" s="22">
        <f>SUM(I405:I417)</f>
        <v>0</v>
      </c>
      <c r="J404" s="28" t="s">
        <v>22</v>
      </c>
    </row>
    <row r="405" spans="1:9" ht="14.25" customHeight="1">
      <c r="A405" s="52"/>
      <c r="B405" s="21" t="s">
        <v>256</v>
      </c>
      <c r="C405" s="25"/>
      <c r="D405" s="20"/>
      <c r="E405" s="22">
        <f aca="true" t="shared" si="31" ref="E405:E412">SUM(F405:I405)</f>
        <v>0</v>
      </c>
      <c r="F405" s="22">
        <v>0</v>
      </c>
      <c r="G405" s="22">
        <v>0</v>
      </c>
      <c r="H405" s="22">
        <v>0</v>
      </c>
      <c r="I405" s="22">
        <v>0</v>
      </c>
    </row>
    <row r="406" spans="1:9" ht="14.25" customHeight="1">
      <c r="A406" s="52"/>
      <c r="B406" s="21" t="s">
        <v>257</v>
      </c>
      <c r="C406" s="25"/>
      <c r="D406" s="20"/>
      <c r="E406" s="22">
        <f t="shared" si="31"/>
        <v>1650</v>
      </c>
      <c r="F406" s="22">
        <v>0</v>
      </c>
      <c r="G406" s="22">
        <v>0</v>
      </c>
      <c r="H406" s="22">
        <v>1650</v>
      </c>
      <c r="I406" s="22">
        <v>0</v>
      </c>
    </row>
    <row r="407" spans="1:9" ht="14.25" customHeight="1">
      <c r="A407" s="52"/>
      <c r="B407" s="21" t="s">
        <v>258</v>
      </c>
      <c r="C407" s="25"/>
      <c r="D407" s="20"/>
      <c r="E407" s="22">
        <f t="shared" si="31"/>
        <v>0</v>
      </c>
      <c r="F407" s="22">
        <v>0</v>
      </c>
      <c r="G407" s="22">
        <v>0</v>
      </c>
      <c r="H407" s="22">
        <v>0</v>
      </c>
      <c r="I407" s="22">
        <v>0</v>
      </c>
    </row>
    <row r="408" spans="1:9" ht="14.25" customHeight="1">
      <c r="A408" s="52"/>
      <c r="B408" s="21" t="s">
        <v>259</v>
      </c>
      <c r="C408" s="25"/>
      <c r="D408" s="20"/>
      <c r="E408" s="22">
        <f t="shared" si="31"/>
        <v>0</v>
      </c>
      <c r="F408" s="22">
        <v>0</v>
      </c>
      <c r="G408" s="22">
        <v>0</v>
      </c>
      <c r="H408" s="22">
        <v>0</v>
      </c>
      <c r="I408" s="22">
        <v>0</v>
      </c>
    </row>
    <row r="409" spans="1:9" ht="14.25" customHeight="1">
      <c r="A409" s="52"/>
      <c r="B409" s="21" t="s">
        <v>260</v>
      </c>
      <c r="C409" s="25"/>
      <c r="D409" s="20"/>
      <c r="E409" s="22">
        <f t="shared" si="31"/>
        <v>3484</v>
      </c>
      <c r="F409" s="22">
        <v>0</v>
      </c>
      <c r="G409" s="22">
        <v>0</v>
      </c>
      <c r="H409" s="22">
        <v>3484</v>
      </c>
      <c r="I409" s="22">
        <v>0</v>
      </c>
    </row>
    <row r="410" spans="1:9" ht="14.25" customHeight="1">
      <c r="A410" s="52"/>
      <c r="B410" s="21" t="s">
        <v>31</v>
      </c>
      <c r="C410" s="25"/>
      <c r="D410" s="20"/>
      <c r="E410" s="22">
        <f t="shared" si="31"/>
        <v>0</v>
      </c>
      <c r="F410" s="22">
        <v>0</v>
      </c>
      <c r="G410" s="22">
        <v>0</v>
      </c>
      <c r="H410" s="22">
        <v>0</v>
      </c>
      <c r="I410" s="22">
        <v>0</v>
      </c>
    </row>
    <row r="411" spans="1:9" ht="14.25" customHeight="1">
      <c r="A411" s="52"/>
      <c r="B411" s="21" t="s">
        <v>32</v>
      </c>
      <c r="C411" s="25"/>
      <c r="D411" s="20"/>
      <c r="E411" s="22">
        <f t="shared" si="31"/>
        <v>0</v>
      </c>
      <c r="F411" s="22">
        <v>0</v>
      </c>
      <c r="G411" s="22">
        <v>0</v>
      </c>
      <c r="H411" s="22">
        <v>0</v>
      </c>
      <c r="I411" s="22">
        <v>0</v>
      </c>
    </row>
    <row r="412" spans="1:9" ht="14.25" customHeight="1">
      <c r="A412" s="52"/>
      <c r="B412" s="21" t="s">
        <v>33</v>
      </c>
      <c r="C412" s="25"/>
      <c r="D412" s="20"/>
      <c r="E412" s="22">
        <f t="shared" si="31"/>
        <v>0</v>
      </c>
      <c r="F412" s="22">
        <v>0</v>
      </c>
      <c r="G412" s="22">
        <v>0</v>
      </c>
      <c r="H412" s="22">
        <v>0</v>
      </c>
      <c r="I412" s="22">
        <v>0</v>
      </c>
    </row>
    <row r="413" spans="1:13" ht="15" customHeight="1">
      <c r="A413" s="52"/>
      <c r="B413" s="21" t="s">
        <v>325</v>
      </c>
      <c r="C413" s="25"/>
      <c r="D413" s="20"/>
      <c r="E413" s="22">
        <f>SUM(F413:I413)</f>
        <v>0</v>
      </c>
      <c r="F413" s="22">
        <v>0</v>
      </c>
      <c r="G413" s="22">
        <v>0</v>
      </c>
      <c r="H413" s="22">
        <v>0</v>
      </c>
      <c r="I413" s="22">
        <v>0</v>
      </c>
      <c r="J413" s="24"/>
      <c r="K413" s="24"/>
      <c r="L413" s="24"/>
      <c r="M413" s="24"/>
    </row>
    <row r="414" spans="1:13" ht="15" customHeight="1">
      <c r="A414" s="52"/>
      <c r="B414" s="21" t="s">
        <v>326</v>
      </c>
      <c r="C414" s="25"/>
      <c r="D414" s="20"/>
      <c r="E414" s="22">
        <f>SUM(F414:I414)</f>
        <v>0</v>
      </c>
      <c r="F414" s="22">
        <v>0</v>
      </c>
      <c r="G414" s="22">
        <v>0</v>
      </c>
      <c r="H414" s="22">
        <v>0</v>
      </c>
      <c r="I414" s="22">
        <v>0</v>
      </c>
      <c r="J414" s="24"/>
      <c r="K414" s="24"/>
      <c r="L414" s="24"/>
      <c r="M414" s="24"/>
    </row>
    <row r="415" spans="1:13" ht="15" customHeight="1">
      <c r="A415" s="52"/>
      <c r="B415" s="21" t="s">
        <v>333</v>
      </c>
      <c r="C415" s="25"/>
      <c r="D415" s="20"/>
      <c r="E415" s="22">
        <f>SUM(F415:I415)</f>
        <v>0</v>
      </c>
      <c r="F415" s="22">
        <v>0</v>
      </c>
      <c r="G415" s="22">
        <v>0</v>
      </c>
      <c r="H415" s="22">
        <v>0</v>
      </c>
      <c r="I415" s="22">
        <v>0</v>
      </c>
      <c r="J415" s="24"/>
      <c r="K415" s="24"/>
      <c r="L415" s="24"/>
      <c r="M415" s="24"/>
    </row>
    <row r="416" spans="1:13" ht="15" customHeight="1">
      <c r="A416" s="52"/>
      <c r="B416" s="21" t="s">
        <v>328</v>
      </c>
      <c r="C416" s="25"/>
      <c r="D416" s="20"/>
      <c r="E416" s="22">
        <f>SUM(F416:I416)</f>
        <v>0</v>
      </c>
      <c r="F416" s="22">
        <v>0</v>
      </c>
      <c r="G416" s="22">
        <v>0</v>
      </c>
      <c r="H416" s="22">
        <v>0</v>
      </c>
      <c r="I416" s="22">
        <v>0</v>
      </c>
      <c r="J416" s="24"/>
      <c r="K416" s="24"/>
      <c r="L416" s="24"/>
      <c r="M416" s="24"/>
    </row>
    <row r="417" spans="1:13" ht="15" customHeight="1">
      <c r="A417" s="53"/>
      <c r="B417" s="44" t="s">
        <v>329</v>
      </c>
      <c r="C417" s="25"/>
      <c r="D417" s="20"/>
      <c r="E417" s="22">
        <f>SUM(F417:I417)</f>
        <v>0</v>
      </c>
      <c r="F417" s="22">
        <v>0</v>
      </c>
      <c r="G417" s="22">
        <v>0</v>
      </c>
      <c r="H417" s="22">
        <v>0</v>
      </c>
      <c r="I417" s="22">
        <v>0</v>
      </c>
      <c r="J417" s="24"/>
      <c r="K417" s="24"/>
      <c r="L417" s="24"/>
      <c r="M417" s="24"/>
    </row>
    <row r="418" spans="1:10" ht="65.25" customHeight="1">
      <c r="A418" s="56" t="s">
        <v>301</v>
      </c>
      <c r="B418" s="20" t="s">
        <v>303</v>
      </c>
      <c r="C418" s="25" t="s">
        <v>300</v>
      </c>
      <c r="D418" s="20" t="s">
        <v>377</v>
      </c>
      <c r="E418" s="22">
        <f>SUM(E419:E431)</f>
        <v>9108.1</v>
      </c>
      <c r="F418" s="22">
        <f>SUM(F419:F431)</f>
        <v>0</v>
      </c>
      <c r="G418" s="22">
        <f>SUM(G419:G431)</f>
        <v>2649.4</v>
      </c>
      <c r="H418" s="22">
        <f>SUM(H419:H431)</f>
        <v>6458.7</v>
      </c>
      <c r="I418" s="22">
        <f>SUM(I419:I431)</f>
        <v>0</v>
      </c>
      <c r="J418" s="28" t="s">
        <v>22</v>
      </c>
    </row>
    <row r="419" spans="1:9" ht="14.25" customHeight="1">
      <c r="A419" s="52"/>
      <c r="B419" s="21" t="s">
        <v>256</v>
      </c>
      <c r="C419" s="25"/>
      <c r="D419" s="20"/>
      <c r="E419" s="22">
        <f aca="true" t="shared" si="32" ref="E419:E426">SUM(F419:I419)</f>
        <v>0</v>
      </c>
      <c r="F419" s="72">
        <v>0</v>
      </c>
      <c r="G419" s="72">
        <v>0</v>
      </c>
      <c r="H419" s="72">
        <v>0</v>
      </c>
      <c r="I419" s="72">
        <v>0</v>
      </c>
    </row>
    <row r="420" spans="1:9" ht="14.25" customHeight="1">
      <c r="A420" s="52"/>
      <c r="B420" s="21" t="s">
        <v>257</v>
      </c>
      <c r="C420" s="25"/>
      <c r="D420" s="20"/>
      <c r="E420" s="22">
        <f t="shared" si="32"/>
        <v>0</v>
      </c>
      <c r="F420" s="72">
        <v>0</v>
      </c>
      <c r="G420" s="72">
        <v>0</v>
      </c>
      <c r="H420" s="72">
        <v>0</v>
      </c>
      <c r="I420" s="72">
        <v>0</v>
      </c>
    </row>
    <row r="421" spans="1:9" ht="14.25" customHeight="1">
      <c r="A421" s="52"/>
      <c r="B421" s="21" t="s">
        <v>258</v>
      </c>
      <c r="C421" s="25"/>
      <c r="D421" s="20"/>
      <c r="E421" s="22">
        <f t="shared" si="32"/>
        <v>0</v>
      </c>
      <c r="F421" s="72">
        <v>0</v>
      </c>
      <c r="G421" s="72">
        <v>0</v>
      </c>
      <c r="H421" s="72">
        <v>0</v>
      </c>
      <c r="I421" s="72">
        <v>0</v>
      </c>
    </row>
    <row r="422" spans="1:9" ht="14.25" customHeight="1">
      <c r="A422" s="52"/>
      <c r="B422" s="21" t="s">
        <v>259</v>
      </c>
      <c r="C422" s="25"/>
      <c r="D422" s="20"/>
      <c r="E422" s="22">
        <f t="shared" si="32"/>
        <v>0</v>
      </c>
      <c r="F422" s="72">
        <v>0</v>
      </c>
      <c r="G422" s="72">
        <v>0</v>
      </c>
      <c r="H422" s="72">
        <v>0</v>
      </c>
      <c r="I422" s="72">
        <v>0</v>
      </c>
    </row>
    <row r="423" spans="1:9" ht="14.25" customHeight="1">
      <c r="A423" s="52"/>
      <c r="B423" s="21" t="s">
        <v>260</v>
      </c>
      <c r="C423" s="25"/>
      <c r="D423" s="20"/>
      <c r="E423" s="22">
        <f t="shared" si="32"/>
        <v>2738.1</v>
      </c>
      <c r="F423" s="72">
        <v>0</v>
      </c>
      <c r="G423" s="72">
        <v>2649.4</v>
      </c>
      <c r="H423" s="72">
        <v>88.7</v>
      </c>
      <c r="I423" s="72">
        <v>0</v>
      </c>
    </row>
    <row r="424" spans="1:9" ht="14.25" customHeight="1">
      <c r="A424" s="52"/>
      <c r="B424" s="21" t="s">
        <v>31</v>
      </c>
      <c r="C424" s="25"/>
      <c r="D424" s="20"/>
      <c r="E424" s="22">
        <f t="shared" si="32"/>
        <v>6370</v>
      </c>
      <c r="F424" s="72">
        <v>0</v>
      </c>
      <c r="G424" s="72">
        <v>0</v>
      </c>
      <c r="H424" s="72">
        <v>6370</v>
      </c>
      <c r="I424" s="72">
        <v>0</v>
      </c>
    </row>
    <row r="425" spans="1:9" ht="14.25" customHeight="1">
      <c r="A425" s="52"/>
      <c r="B425" s="21" t="s">
        <v>32</v>
      </c>
      <c r="C425" s="25"/>
      <c r="D425" s="20"/>
      <c r="E425" s="22">
        <f t="shared" si="32"/>
        <v>0</v>
      </c>
      <c r="F425" s="72">
        <v>0</v>
      </c>
      <c r="G425" s="72">
        <v>0</v>
      </c>
      <c r="H425" s="72">
        <v>0</v>
      </c>
      <c r="I425" s="72">
        <v>0</v>
      </c>
    </row>
    <row r="426" spans="1:9" ht="14.25" customHeight="1">
      <c r="A426" s="52"/>
      <c r="B426" s="21" t="s">
        <v>33</v>
      </c>
      <c r="C426" s="25"/>
      <c r="D426" s="20"/>
      <c r="E426" s="22">
        <f t="shared" si="32"/>
        <v>0</v>
      </c>
      <c r="F426" s="72">
        <v>0</v>
      </c>
      <c r="G426" s="72">
        <v>0</v>
      </c>
      <c r="H426" s="72">
        <v>0</v>
      </c>
      <c r="I426" s="72">
        <v>0</v>
      </c>
    </row>
    <row r="427" spans="1:13" ht="15" customHeight="1">
      <c r="A427" s="52"/>
      <c r="B427" s="21" t="s">
        <v>325</v>
      </c>
      <c r="C427" s="25"/>
      <c r="D427" s="20"/>
      <c r="E427" s="22">
        <f>SUM(F427:I427)</f>
        <v>0</v>
      </c>
      <c r="F427" s="22">
        <v>0</v>
      </c>
      <c r="G427" s="22">
        <v>0</v>
      </c>
      <c r="H427" s="22">
        <v>0</v>
      </c>
      <c r="I427" s="22">
        <v>0</v>
      </c>
      <c r="J427" s="24"/>
      <c r="K427" s="24"/>
      <c r="L427" s="24"/>
      <c r="M427" s="24"/>
    </row>
    <row r="428" spans="1:13" ht="15" customHeight="1">
      <c r="A428" s="52"/>
      <c r="B428" s="21" t="s">
        <v>326</v>
      </c>
      <c r="C428" s="25"/>
      <c r="D428" s="20"/>
      <c r="E428" s="22">
        <f>SUM(F428:I428)</f>
        <v>0</v>
      </c>
      <c r="F428" s="22">
        <v>0</v>
      </c>
      <c r="G428" s="22">
        <v>0</v>
      </c>
      <c r="H428" s="22">
        <v>0</v>
      </c>
      <c r="I428" s="22">
        <v>0</v>
      </c>
      <c r="J428" s="24"/>
      <c r="K428" s="24"/>
      <c r="L428" s="24"/>
      <c r="M428" s="24"/>
    </row>
    <row r="429" spans="1:13" ht="15" customHeight="1">
      <c r="A429" s="52"/>
      <c r="B429" s="21" t="s">
        <v>333</v>
      </c>
      <c r="C429" s="25"/>
      <c r="D429" s="20"/>
      <c r="E429" s="22">
        <f>SUM(F429:I429)</f>
        <v>0</v>
      </c>
      <c r="F429" s="22">
        <v>0</v>
      </c>
      <c r="G429" s="22">
        <v>0</v>
      </c>
      <c r="H429" s="22">
        <v>0</v>
      </c>
      <c r="I429" s="22">
        <v>0</v>
      </c>
      <c r="J429" s="24"/>
      <c r="K429" s="24"/>
      <c r="L429" s="24"/>
      <c r="M429" s="24"/>
    </row>
    <row r="430" spans="1:13" ht="15" customHeight="1">
      <c r="A430" s="52"/>
      <c r="B430" s="21" t="s">
        <v>328</v>
      </c>
      <c r="C430" s="25"/>
      <c r="D430" s="20"/>
      <c r="E430" s="22">
        <f>SUM(F430:I430)</f>
        <v>0</v>
      </c>
      <c r="F430" s="22">
        <v>0</v>
      </c>
      <c r="G430" s="22">
        <v>0</v>
      </c>
      <c r="H430" s="22">
        <v>0</v>
      </c>
      <c r="I430" s="22">
        <v>0</v>
      </c>
      <c r="J430" s="24"/>
      <c r="K430" s="24"/>
      <c r="L430" s="24"/>
      <c r="M430" s="24"/>
    </row>
    <row r="431" spans="1:13" ht="15" customHeight="1">
      <c r="A431" s="53"/>
      <c r="B431" s="44" t="s">
        <v>329</v>
      </c>
      <c r="C431" s="25"/>
      <c r="D431" s="20"/>
      <c r="E431" s="22">
        <f>SUM(F431:I431)</f>
        <v>0</v>
      </c>
      <c r="F431" s="22">
        <v>0</v>
      </c>
      <c r="G431" s="22">
        <v>0</v>
      </c>
      <c r="H431" s="22">
        <v>0</v>
      </c>
      <c r="I431" s="22">
        <v>0</v>
      </c>
      <c r="J431" s="24"/>
      <c r="K431" s="24"/>
      <c r="L431" s="24"/>
      <c r="M431" s="24"/>
    </row>
    <row r="432" spans="1:10" ht="49.5" customHeight="1">
      <c r="A432" s="56" t="s">
        <v>302</v>
      </c>
      <c r="B432" s="20" t="s">
        <v>304</v>
      </c>
      <c r="C432" s="25" t="s">
        <v>300</v>
      </c>
      <c r="D432" s="20" t="s">
        <v>378</v>
      </c>
      <c r="E432" s="22">
        <f>SUM(E433:E445)</f>
        <v>7658.2</v>
      </c>
      <c r="F432" s="22">
        <f>SUM(F433:F445)</f>
        <v>0</v>
      </c>
      <c r="G432" s="22">
        <f>SUM(G433:G445)</f>
        <v>0</v>
      </c>
      <c r="H432" s="22">
        <f>SUM(H433:H445)</f>
        <v>7658.2</v>
      </c>
      <c r="I432" s="22">
        <f>SUM(I433:I445)</f>
        <v>0</v>
      </c>
      <c r="J432" s="28" t="s">
        <v>22</v>
      </c>
    </row>
    <row r="433" spans="1:9" ht="14.25" customHeight="1">
      <c r="A433" s="52"/>
      <c r="B433" s="21" t="s">
        <v>256</v>
      </c>
      <c r="C433" s="25"/>
      <c r="D433" s="20"/>
      <c r="E433" s="22">
        <f aca="true" t="shared" si="33" ref="E433:E440">SUM(F433:I433)</f>
        <v>0</v>
      </c>
      <c r="F433" s="72">
        <v>0</v>
      </c>
      <c r="G433" s="72">
        <v>0</v>
      </c>
      <c r="H433" s="72">
        <v>0</v>
      </c>
      <c r="I433" s="72">
        <v>0</v>
      </c>
    </row>
    <row r="434" spans="1:9" ht="14.25" customHeight="1">
      <c r="A434" s="52"/>
      <c r="B434" s="21" t="s">
        <v>257</v>
      </c>
      <c r="C434" s="25"/>
      <c r="D434" s="20"/>
      <c r="E434" s="22">
        <f t="shared" si="33"/>
        <v>0</v>
      </c>
      <c r="F434" s="72">
        <v>0</v>
      </c>
      <c r="G434" s="72">
        <v>0</v>
      </c>
      <c r="H434" s="72">
        <v>0</v>
      </c>
      <c r="I434" s="72">
        <v>0</v>
      </c>
    </row>
    <row r="435" spans="1:9" ht="14.25" customHeight="1">
      <c r="A435" s="52"/>
      <c r="B435" s="21" t="s">
        <v>258</v>
      </c>
      <c r="C435" s="25"/>
      <c r="D435" s="20"/>
      <c r="E435" s="22">
        <f t="shared" si="33"/>
        <v>0</v>
      </c>
      <c r="F435" s="72">
        <v>0</v>
      </c>
      <c r="G435" s="72">
        <v>0</v>
      </c>
      <c r="H435" s="72">
        <v>0</v>
      </c>
      <c r="I435" s="72">
        <v>0</v>
      </c>
    </row>
    <row r="436" spans="1:9" ht="14.25" customHeight="1">
      <c r="A436" s="52"/>
      <c r="B436" s="21" t="s">
        <v>259</v>
      </c>
      <c r="C436" s="25"/>
      <c r="D436" s="20"/>
      <c r="E436" s="22">
        <f t="shared" si="33"/>
        <v>0</v>
      </c>
      <c r="F436" s="72">
        <v>0</v>
      </c>
      <c r="G436" s="72">
        <v>0</v>
      </c>
      <c r="H436" s="72">
        <v>0</v>
      </c>
      <c r="I436" s="72">
        <v>0</v>
      </c>
    </row>
    <row r="437" spans="1:9" ht="14.25" customHeight="1">
      <c r="A437" s="52"/>
      <c r="B437" s="21" t="s">
        <v>260</v>
      </c>
      <c r="C437" s="25"/>
      <c r="D437" s="20"/>
      <c r="E437" s="22">
        <f t="shared" si="33"/>
        <v>99.2</v>
      </c>
      <c r="F437" s="72">
        <v>0</v>
      </c>
      <c r="G437" s="72">
        <v>0</v>
      </c>
      <c r="H437" s="72">
        <v>99.2</v>
      </c>
      <c r="I437" s="72">
        <v>0</v>
      </c>
    </row>
    <row r="438" spans="1:9" ht="14.25" customHeight="1">
      <c r="A438" s="52"/>
      <c r="B438" s="21" t="s">
        <v>31</v>
      </c>
      <c r="C438" s="25"/>
      <c r="D438" s="20"/>
      <c r="E438" s="22">
        <f t="shared" si="33"/>
        <v>7559</v>
      </c>
      <c r="F438" s="72">
        <v>0</v>
      </c>
      <c r="G438" s="72">
        <v>0</v>
      </c>
      <c r="H438" s="72">
        <v>7559</v>
      </c>
      <c r="I438" s="72">
        <v>0</v>
      </c>
    </row>
    <row r="439" spans="1:9" ht="14.25" customHeight="1">
      <c r="A439" s="52"/>
      <c r="B439" s="21" t="s">
        <v>32</v>
      </c>
      <c r="C439" s="25"/>
      <c r="D439" s="20"/>
      <c r="E439" s="22">
        <f t="shared" si="33"/>
        <v>0</v>
      </c>
      <c r="F439" s="72">
        <v>0</v>
      </c>
      <c r="G439" s="72">
        <v>0</v>
      </c>
      <c r="H439" s="72">
        <v>0</v>
      </c>
      <c r="I439" s="72">
        <v>0</v>
      </c>
    </row>
    <row r="440" spans="1:9" ht="14.25" customHeight="1">
      <c r="A440" s="52"/>
      <c r="B440" s="21" t="s">
        <v>33</v>
      </c>
      <c r="C440" s="25"/>
      <c r="D440" s="20"/>
      <c r="E440" s="22">
        <f t="shared" si="33"/>
        <v>0</v>
      </c>
      <c r="F440" s="72">
        <v>0</v>
      </c>
      <c r="G440" s="72">
        <v>0</v>
      </c>
      <c r="H440" s="72">
        <v>0</v>
      </c>
      <c r="I440" s="72">
        <v>0</v>
      </c>
    </row>
    <row r="441" spans="1:13" ht="15" customHeight="1">
      <c r="A441" s="52"/>
      <c r="B441" s="21" t="s">
        <v>325</v>
      </c>
      <c r="C441" s="25"/>
      <c r="D441" s="20"/>
      <c r="E441" s="22">
        <f>SUM(F441:I441)</f>
        <v>0</v>
      </c>
      <c r="F441" s="22">
        <v>0</v>
      </c>
      <c r="G441" s="22">
        <v>0</v>
      </c>
      <c r="H441" s="22">
        <v>0</v>
      </c>
      <c r="I441" s="22">
        <v>0</v>
      </c>
      <c r="J441" s="24"/>
      <c r="K441" s="24"/>
      <c r="L441" s="24"/>
      <c r="M441" s="24"/>
    </row>
    <row r="442" spans="1:13" ht="15" customHeight="1">
      <c r="A442" s="52"/>
      <c r="B442" s="21" t="s">
        <v>326</v>
      </c>
      <c r="C442" s="25"/>
      <c r="D442" s="20"/>
      <c r="E442" s="22">
        <f>SUM(F442:I442)</f>
        <v>0</v>
      </c>
      <c r="F442" s="22">
        <v>0</v>
      </c>
      <c r="G442" s="22">
        <v>0</v>
      </c>
      <c r="H442" s="22">
        <v>0</v>
      </c>
      <c r="I442" s="22">
        <v>0</v>
      </c>
      <c r="J442" s="24"/>
      <c r="K442" s="24"/>
      <c r="L442" s="24"/>
      <c r="M442" s="24"/>
    </row>
    <row r="443" spans="1:13" ht="15" customHeight="1">
      <c r="A443" s="52"/>
      <c r="B443" s="21" t="s">
        <v>333</v>
      </c>
      <c r="C443" s="25"/>
      <c r="D443" s="20"/>
      <c r="E443" s="22">
        <f>SUM(F443:I443)</f>
        <v>0</v>
      </c>
      <c r="F443" s="22">
        <v>0</v>
      </c>
      <c r="G443" s="22">
        <v>0</v>
      </c>
      <c r="H443" s="22">
        <v>0</v>
      </c>
      <c r="I443" s="22">
        <v>0</v>
      </c>
      <c r="J443" s="24"/>
      <c r="K443" s="24"/>
      <c r="L443" s="24"/>
      <c r="M443" s="24"/>
    </row>
    <row r="444" spans="1:13" ht="15" customHeight="1">
      <c r="A444" s="52"/>
      <c r="B444" s="21" t="s">
        <v>328</v>
      </c>
      <c r="C444" s="25"/>
      <c r="D444" s="20"/>
      <c r="E444" s="22">
        <f>SUM(F444:I444)</f>
        <v>0</v>
      </c>
      <c r="F444" s="22">
        <v>0</v>
      </c>
      <c r="G444" s="22">
        <v>0</v>
      </c>
      <c r="H444" s="22">
        <v>0</v>
      </c>
      <c r="I444" s="22">
        <v>0</v>
      </c>
      <c r="J444" s="24"/>
      <c r="K444" s="24"/>
      <c r="L444" s="24"/>
      <c r="M444" s="24"/>
    </row>
    <row r="445" spans="1:13" ht="15" customHeight="1">
      <c r="A445" s="53"/>
      <c r="B445" s="44" t="s">
        <v>329</v>
      </c>
      <c r="C445" s="25"/>
      <c r="D445" s="20"/>
      <c r="E445" s="22">
        <f>SUM(F445:I445)</f>
        <v>0</v>
      </c>
      <c r="F445" s="22">
        <v>0</v>
      </c>
      <c r="G445" s="22">
        <v>0</v>
      </c>
      <c r="H445" s="22">
        <v>0</v>
      </c>
      <c r="I445" s="22">
        <v>0</v>
      </c>
      <c r="J445" s="24"/>
      <c r="K445" s="24"/>
      <c r="L445" s="24"/>
      <c r="M445" s="24"/>
    </row>
    <row r="446" spans="1:9" ht="30" customHeight="1">
      <c r="A446" s="56" t="s">
        <v>218</v>
      </c>
      <c r="B446" s="20" t="s">
        <v>244</v>
      </c>
      <c r="C446" s="25">
        <v>2010</v>
      </c>
      <c r="D446" s="20" t="s">
        <v>187</v>
      </c>
      <c r="E446" s="22">
        <f>SUM(E447:E459)</f>
        <v>513</v>
      </c>
      <c r="F446" s="22">
        <f>SUM(F447:F459)</f>
        <v>0</v>
      </c>
      <c r="G446" s="22">
        <f>SUM(G447:G459)</f>
        <v>0</v>
      </c>
      <c r="H446" s="22">
        <f>SUM(H447:H459)</f>
        <v>513</v>
      </c>
      <c r="I446" s="22">
        <f>SUM(I447:I459)</f>
        <v>0</v>
      </c>
    </row>
    <row r="447" spans="1:9" ht="14.25" customHeight="1">
      <c r="A447" s="52"/>
      <c r="B447" s="21" t="s">
        <v>256</v>
      </c>
      <c r="C447" s="25"/>
      <c r="D447" s="20"/>
      <c r="E447" s="22">
        <f aca="true" t="shared" si="34" ref="E447:E454">SUM(F447:I447)</f>
        <v>0</v>
      </c>
      <c r="F447" s="22">
        <v>0</v>
      </c>
      <c r="G447" s="22">
        <v>0</v>
      </c>
      <c r="H447" s="22">
        <v>0</v>
      </c>
      <c r="I447" s="22">
        <v>0</v>
      </c>
    </row>
    <row r="448" spans="1:9" ht="14.25" customHeight="1">
      <c r="A448" s="52"/>
      <c r="B448" s="21" t="s">
        <v>257</v>
      </c>
      <c r="C448" s="25"/>
      <c r="D448" s="20"/>
      <c r="E448" s="22">
        <f t="shared" si="34"/>
        <v>0</v>
      </c>
      <c r="F448" s="22">
        <v>0</v>
      </c>
      <c r="G448" s="22">
        <v>0</v>
      </c>
      <c r="H448" s="22">
        <v>0</v>
      </c>
      <c r="I448" s="22">
        <v>0</v>
      </c>
    </row>
    <row r="449" spans="1:9" ht="14.25" customHeight="1">
      <c r="A449" s="52"/>
      <c r="B449" s="21" t="s">
        <v>258</v>
      </c>
      <c r="C449" s="25"/>
      <c r="D449" s="20"/>
      <c r="E449" s="22">
        <f t="shared" si="34"/>
        <v>513</v>
      </c>
      <c r="F449" s="22">
        <v>0</v>
      </c>
      <c r="G449" s="22">
        <v>0</v>
      </c>
      <c r="H449" s="22">
        <v>513</v>
      </c>
      <c r="I449" s="22">
        <v>0</v>
      </c>
    </row>
    <row r="450" spans="1:9" ht="14.25" customHeight="1">
      <c r="A450" s="52"/>
      <c r="B450" s="21" t="s">
        <v>259</v>
      </c>
      <c r="C450" s="25"/>
      <c r="D450" s="20"/>
      <c r="E450" s="22">
        <f t="shared" si="34"/>
        <v>0</v>
      </c>
      <c r="F450" s="22">
        <v>0</v>
      </c>
      <c r="G450" s="22">
        <v>0</v>
      </c>
      <c r="H450" s="22">
        <v>0</v>
      </c>
      <c r="I450" s="22">
        <v>0</v>
      </c>
    </row>
    <row r="451" spans="1:9" ht="14.25" customHeight="1">
      <c r="A451" s="52"/>
      <c r="B451" s="21" t="s">
        <v>260</v>
      </c>
      <c r="C451" s="25"/>
      <c r="D451" s="20"/>
      <c r="E451" s="22">
        <f t="shared" si="34"/>
        <v>0</v>
      </c>
      <c r="F451" s="22">
        <v>0</v>
      </c>
      <c r="G451" s="22">
        <v>0</v>
      </c>
      <c r="H451" s="22">
        <v>0</v>
      </c>
      <c r="I451" s="22">
        <v>0</v>
      </c>
    </row>
    <row r="452" spans="1:9" ht="14.25" customHeight="1">
      <c r="A452" s="52"/>
      <c r="B452" s="21" t="s">
        <v>31</v>
      </c>
      <c r="C452" s="25"/>
      <c r="D452" s="20"/>
      <c r="E452" s="22">
        <f t="shared" si="34"/>
        <v>0</v>
      </c>
      <c r="F452" s="22">
        <v>0</v>
      </c>
      <c r="G452" s="22">
        <v>0</v>
      </c>
      <c r="H452" s="22">
        <v>0</v>
      </c>
      <c r="I452" s="22">
        <v>0</v>
      </c>
    </row>
    <row r="453" spans="1:9" ht="14.25" customHeight="1">
      <c r="A453" s="52"/>
      <c r="B453" s="21" t="s">
        <v>32</v>
      </c>
      <c r="C453" s="25"/>
      <c r="D453" s="20"/>
      <c r="E453" s="22">
        <f t="shared" si="34"/>
        <v>0</v>
      </c>
      <c r="F453" s="22">
        <v>0</v>
      </c>
      <c r="G453" s="22">
        <v>0</v>
      </c>
      <c r="H453" s="22">
        <v>0</v>
      </c>
      <c r="I453" s="22">
        <v>0</v>
      </c>
    </row>
    <row r="454" spans="1:9" ht="14.25" customHeight="1">
      <c r="A454" s="52"/>
      <c r="B454" s="21" t="s">
        <v>33</v>
      </c>
      <c r="C454" s="25"/>
      <c r="D454" s="20"/>
      <c r="E454" s="22">
        <f t="shared" si="34"/>
        <v>0</v>
      </c>
      <c r="F454" s="22">
        <v>0</v>
      </c>
      <c r="G454" s="22">
        <v>0</v>
      </c>
      <c r="H454" s="22">
        <v>0</v>
      </c>
      <c r="I454" s="22">
        <v>0</v>
      </c>
    </row>
    <row r="455" spans="1:13" ht="15" customHeight="1">
      <c r="A455" s="52"/>
      <c r="B455" s="21" t="s">
        <v>325</v>
      </c>
      <c r="C455" s="25"/>
      <c r="D455" s="20"/>
      <c r="E455" s="22">
        <f>SUM(F455:I455)</f>
        <v>0</v>
      </c>
      <c r="F455" s="22">
        <v>0</v>
      </c>
      <c r="G455" s="22">
        <v>0</v>
      </c>
      <c r="H455" s="22">
        <v>0</v>
      </c>
      <c r="I455" s="22">
        <v>0</v>
      </c>
      <c r="J455" s="24"/>
      <c r="K455" s="24"/>
      <c r="L455" s="24"/>
      <c r="M455" s="24"/>
    </row>
    <row r="456" spans="1:13" ht="15" customHeight="1">
      <c r="A456" s="52"/>
      <c r="B456" s="21" t="s">
        <v>326</v>
      </c>
      <c r="C456" s="25"/>
      <c r="D456" s="20"/>
      <c r="E456" s="22">
        <f>SUM(F456:I456)</f>
        <v>0</v>
      </c>
      <c r="F456" s="22">
        <v>0</v>
      </c>
      <c r="G456" s="22">
        <v>0</v>
      </c>
      <c r="H456" s="22">
        <v>0</v>
      </c>
      <c r="I456" s="22">
        <v>0</v>
      </c>
      <c r="J456" s="24"/>
      <c r="K456" s="24"/>
      <c r="L456" s="24"/>
      <c r="M456" s="24"/>
    </row>
    <row r="457" spans="1:13" ht="15" customHeight="1">
      <c r="A457" s="52"/>
      <c r="B457" s="21" t="s">
        <v>333</v>
      </c>
      <c r="C457" s="25"/>
      <c r="D457" s="20"/>
      <c r="E457" s="22">
        <f>SUM(F457:I457)</f>
        <v>0</v>
      </c>
      <c r="F457" s="22">
        <v>0</v>
      </c>
      <c r="G457" s="22">
        <v>0</v>
      </c>
      <c r="H457" s="22">
        <v>0</v>
      </c>
      <c r="I457" s="22">
        <v>0</v>
      </c>
      <c r="J457" s="24"/>
      <c r="K457" s="24"/>
      <c r="L457" s="24"/>
      <c r="M457" s="24"/>
    </row>
    <row r="458" spans="1:13" ht="15" customHeight="1">
      <c r="A458" s="52"/>
      <c r="B458" s="21" t="s">
        <v>328</v>
      </c>
      <c r="C458" s="25"/>
      <c r="D458" s="20"/>
      <c r="E458" s="22">
        <f>SUM(F458:I458)</f>
        <v>0</v>
      </c>
      <c r="F458" s="22">
        <v>0</v>
      </c>
      <c r="G458" s="22">
        <v>0</v>
      </c>
      <c r="H458" s="22">
        <v>0</v>
      </c>
      <c r="I458" s="22">
        <v>0</v>
      </c>
      <c r="J458" s="24"/>
      <c r="K458" s="24"/>
      <c r="L458" s="24"/>
      <c r="M458" s="24"/>
    </row>
    <row r="459" spans="1:13" ht="15" customHeight="1">
      <c r="A459" s="53"/>
      <c r="B459" s="44" t="s">
        <v>329</v>
      </c>
      <c r="C459" s="25"/>
      <c r="D459" s="20"/>
      <c r="E459" s="22">
        <f>SUM(F459:I459)</f>
        <v>0</v>
      </c>
      <c r="F459" s="22">
        <v>0</v>
      </c>
      <c r="G459" s="22">
        <v>0</v>
      </c>
      <c r="H459" s="22">
        <v>0</v>
      </c>
      <c r="I459" s="22">
        <v>0</v>
      </c>
      <c r="J459" s="24"/>
      <c r="K459" s="24"/>
      <c r="L459" s="24"/>
      <c r="M459" s="24"/>
    </row>
    <row r="460" spans="1:9" ht="409.5" customHeight="1">
      <c r="A460" s="56" t="s">
        <v>219</v>
      </c>
      <c r="B460" s="75" t="s">
        <v>213</v>
      </c>
      <c r="C460" s="76" t="s">
        <v>355</v>
      </c>
      <c r="D460" s="75" t="s">
        <v>401</v>
      </c>
      <c r="E460" s="42">
        <f>SUM(E462:E474)</f>
        <v>30424.4</v>
      </c>
      <c r="F460" s="42">
        <f>SUM(F462:F474)</f>
        <v>0</v>
      </c>
      <c r="G460" s="42">
        <f>SUM(G462:G474)</f>
        <v>165.4</v>
      </c>
      <c r="H460" s="42">
        <f>SUM(H462:H474)</f>
        <v>28541.300000000003</v>
      </c>
      <c r="I460" s="42">
        <f>SUM(I462:I474)</f>
        <v>1717.7</v>
      </c>
    </row>
    <row r="461" spans="1:9" ht="315.75" customHeight="1">
      <c r="A461" s="73"/>
      <c r="B461" s="46"/>
      <c r="C461" s="45"/>
      <c r="D461" s="46" t="s">
        <v>402</v>
      </c>
      <c r="E461" s="47"/>
      <c r="F461" s="47"/>
      <c r="G461" s="47"/>
      <c r="H461" s="47"/>
      <c r="I461" s="47"/>
    </row>
    <row r="462" spans="1:9" ht="15" customHeight="1">
      <c r="A462" s="52"/>
      <c r="B462" s="21" t="s">
        <v>256</v>
      </c>
      <c r="C462" s="25"/>
      <c r="D462" s="20"/>
      <c r="E462" s="22">
        <f aca="true" t="shared" si="35" ref="E462:E469">SUM(F462:I462)</f>
        <v>0</v>
      </c>
      <c r="F462" s="22">
        <v>0</v>
      </c>
      <c r="G462" s="22">
        <v>0</v>
      </c>
      <c r="H462" s="22">
        <v>0</v>
      </c>
      <c r="I462" s="22">
        <v>0</v>
      </c>
    </row>
    <row r="463" spans="1:9" ht="15" customHeight="1">
      <c r="A463" s="52"/>
      <c r="B463" s="21" t="s">
        <v>257</v>
      </c>
      <c r="C463" s="25"/>
      <c r="D463" s="20"/>
      <c r="E463" s="22">
        <f t="shared" si="35"/>
        <v>0</v>
      </c>
      <c r="F463" s="22">
        <v>0</v>
      </c>
      <c r="G463" s="22">
        <v>0</v>
      </c>
      <c r="H463" s="22">
        <v>0</v>
      </c>
      <c r="I463" s="22">
        <v>0</v>
      </c>
    </row>
    <row r="464" spans="1:9" ht="15" customHeight="1">
      <c r="A464" s="52"/>
      <c r="B464" s="21" t="s">
        <v>258</v>
      </c>
      <c r="C464" s="25"/>
      <c r="D464" s="20"/>
      <c r="E464" s="22">
        <f t="shared" si="35"/>
        <v>0</v>
      </c>
      <c r="F464" s="22">
        <v>0</v>
      </c>
      <c r="G464" s="22">
        <v>0</v>
      </c>
      <c r="H464" s="22">
        <v>0</v>
      </c>
      <c r="I464" s="22">
        <v>0</v>
      </c>
    </row>
    <row r="465" spans="1:9" ht="15" customHeight="1">
      <c r="A465" s="52"/>
      <c r="B465" s="21" t="s">
        <v>259</v>
      </c>
      <c r="C465" s="25"/>
      <c r="D465" s="20"/>
      <c r="E465" s="22">
        <f t="shared" si="35"/>
        <v>8012.700000000001</v>
      </c>
      <c r="F465" s="22">
        <v>0</v>
      </c>
      <c r="G465" s="22">
        <v>0</v>
      </c>
      <c r="H465" s="22">
        <f>286.7+429.7+405+27.5+191.6+50+2826.7+33+1714.9+40.5+1103.1</f>
        <v>7108.700000000001</v>
      </c>
      <c r="I465" s="22">
        <f>615+99.7+24.9+99+65.4</f>
        <v>904</v>
      </c>
    </row>
    <row r="466" spans="1:9" ht="15" customHeight="1">
      <c r="A466" s="52"/>
      <c r="B466" s="21" t="s">
        <v>260</v>
      </c>
      <c r="C466" s="25"/>
      <c r="D466" s="20"/>
      <c r="E466" s="22">
        <f t="shared" si="35"/>
        <v>3011.7</v>
      </c>
      <c r="F466" s="22">
        <v>0</v>
      </c>
      <c r="G466" s="22">
        <f>9.4+156</f>
        <v>165.4</v>
      </c>
      <c r="H466" s="22">
        <v>2032.6</v>
      </c>
      <c r="I466" s="22">
        <v>813.7</v>
      </c>
    </row>
    <row r="467" spans="1:9" ht="15" customHeight="1">
      <c r="A467" s="52"/>
      <c r="B467" s="21" t="s">
        <v>31</v>
      </c>
      <c r="C467" s="25"/>
      <c r="D467" s="20"/>
      <c r="E467" s="22">
        <f t="shared" si="35"/>
        <v>1587.3</v>
      </c>
      <c r="F467" s="22">
        <v>0</v>
      </c>
      <c r="G467" s="22">
        <v>0</v>
      </c>
      <c r="H467" s="22">
        <f>1136+136+195.3+120</f>
        <v>1587.3</v>
      </c>
      <c r="I467" s="22">
        <v>0</v>
      </c>
    </row>
    <row r="468" spans="1:9" ht="15" customHeight="1">
      <c r="A468" s="52"/>
      <c r="B468" s="21" t="s">
        <v>32</v>
      </c>
      <c r="C468" s="25"/>
      <c r="D468" s="20"/>
      <c r="E468" s="22">
        <f t="shared" si="35"/>
        <v>4871.400000000001</v>
      </c>
      <c r="F468" s="22">
        <v>0</v>
      </c>
      <c r="G468" s="22">
        <v>0</v>
      </c>
      <c r="H468" s="22">
        <f>513.7+188+2732.4+30+591.6+85.9+75.6+654.2</f>
        <v>4871.400000000001</v>
      </c>
      <c r="I468" s="22">
        <v>0</v>
      </c>
    </row>
    <row r="469" spans="1:9" ht="15" customHeight="1">
      <c r="A469" s="52"/>
      <c r="B469" s="21" t="s">
        <v>33</v>
      </c>
      <c r="C469" s="25"/>
      <c r="D469" s="20"/>
      <c r="E469" s="22">
        <f t="shared" si="35"/>
        <v>0</v>
      </c>
      <c r="F469" s="22">
        <v>0</v>
      </c>
      <c r="G469" s="22">
        <v>0</v>
      </c>
      <c r="H469" s="22">
        <v>0</v>
      </c>
      <c r="I469" s="22">
        <v>0</v>
      </c>
    </row>
    <row r="470" spans="1:13" ht="15" customHeight="1">
      <c r="A470" s="52"/>
      <c r="B470" s="21" t="s">
        <v>325</v>
      </c>
      <c r="C470" s="25"/>
      <c r="D470" s="20"/>
      <c r="E470" s="22">
        <f>SUM(F470:I470)</f>
        <v>9038.9</v>
      </c>
      <c r="F470" s="22">
        <v>0</v>
      </c>
      <c r="G470" s="22">
        <v>0</v>
      </c>
      <c r="H470" s="22">
        <v>9038.9</v>
      </c>
      <c r="I470" s="22">
        <v>0</v>
      </c>
      <c r="J470" s="24"/>
      <c r="K470" s="24"/>
      <c r="L470" s="24"/>
      <c r="M470" s="24"/>
    </row>
    <row r="471" spans="1:13" ht="15" customHeight="1">
      <c r="A471" s="52"/>
      <c r="B471" s="21" t="s">
        <v>326</v>
      </c>
      <c r="C471" s="25"/>
      <c r="D471" s="20"/>
      <c r="E471" s="22">
        <f>SUM(F471:I471)</f>
        <v>3902.3999999999996</v>
      </c>
      <c r="F471" s="22">
        <v>0</v>
      </c>
      <c r="G471" s="22">
        <v>0</v>
      </c>
      <c r="H471" s="22">
        <f>33.2+2309.7+1314.5+140+105</f>
        <v>3902.3999999999996</v>
      </c>
      <c r="I471" s="22">
        <v>0</v>
      </c>
      <c r="J471" s="24"/>
      <c r="K471" s="24"/>
      <c r="L471" s="24"/>
      <c r="M471" s="24"/>
    </row>
    <row r="472" spans="1:13" ht="15" customHeight="1">
      <c r="A472" s="52"/>
      <c r="B472" s="21" t="s">
        <v>333</v>
      </c>
      <c r="C472" s="25"/>
      <c r="D472" s="20"/>
      <c r="E472" s="22">
        <f>SUM(F472:I472)</f>
        <v>0</v>
      </c>
      <c r="F472" s="22">
        <v>0</v>
      </c>
      <c r="G472" s="22">
        <v>0</v>
      </c>
      <c r="H472" s="22">
        <v>0</v>
      </c>
      <c r="I472" s="22">
        <v>0</v>
      </c>
      <c r="J472" s="24"/>
      <c r="K472" s="24"/>
      <c r="L472" s="24"/>
      <c r="M472" s="24"/>
    </row>
    <row r="473" spans="1:13" ht="15" customHeight="1">
      <c r="A473" s="52"/>
      <c r="B473" s="21" t="s">
        <v>328</v>
      </c>
      <c r="C473" s="25"/>
      <c r="D473" s="20"/>
      <c r="E473" s="22">
        <f>SUM(F473:I473)</f>
        <v>0</v>
      </c>
      <c r="F473" s="22">
        <v>0</v>
      </c>
      <c r="G473" s="22">
        <v>0</v>
      </c>
      <c r="H473" s="22">
        <v>0</v>
      </c>
      <c r="I473" s="22">
        <v>0</v>
      </c>
      <c r="J473" s="24"/>
      <c r="K473" s="24"/>
      <c r="L473" s="24"/>
      <c r="M473" s="24"/>
    </row>
    <row r="474" spans="1:13" ht="15" customHeight="1">
      <c r="A474" s="53"/>
      <c r="B474" s="44" t="s">
        <v>329</v>
      </c>
      <c r="C474" s="25"/>
      <c r="D474" s="20"/>
      <c r="E474" s="22">
        <f>SUM(F474:I474)</f>
        <v>0</v>
      </c>
      <c r="F474" s="22">
        <v>0</v>
      </c>
      <c r="G474" s="22">
        <v>0</v>
      </c>
      <c r="H474" s="22">
        <v>0</v>
      </c>
      <c r="I474" s="22">
        <v>0</v>
      </c>
      <c r="J474" s="24"/>
      <c r="K474" s="24"/>
      <c r="L474" s="24"/>
      <c r="M474" s="24"/>
    </row>
    <row r="475" spans="1:9" ht="114" customHeight="1">
      <c r="A475" s="56" t="s">
        <v>220</v>
      </c>
      <c r="B475" s="20" t="s">
        <v>68</v>
      </c>
      <c r="C475" s="25" t="s">
        <v>355</v>
      </c>
      <c r="D475" s="20" t="s">
        <v>316</v>
      </c>
      <c r="E475" s="22">
        <f>SUM(E476:E488)</f>
        <v>7936</v>
      </c>
      <c r="F475" s="22">
        <f>SUM(F476:F488)</f>
        <v>0</v>
      </c>
      <c r="G475" s="22">
        <f>SUM(G476:G488)</f>
        <v>0</v>
      </c>
      <c r="H475" s="22">
        <f>SUM(H476:H488)</f>
        <v>7901.8</v>
      </c>
      <c r="I475" s="22">
        <f>SUM(I476:I488)</f>
        <v>34.2</v>
      </c>
    </row>
    <row r="476" spans="1:9" ht="15" customHeight="1">
      <c r="A476" s="52"/>
      <c r="B476" s="21" t="s">
        <v>256</v>
      </c>
      <c r="C476" s="25"/>
      <c r="D476" s="20"/>
      <c r="E476" s="22">
        <f aca="true" t="shared" si="36" ref="E476:E483">SUM(F476:I476)</f>
        <v>0</v>
      </c>
      <c r="F476" s="22">
        <v>0</v>
      </c>
      <c r="G476" s="22">
        <v>0</v>
      </c>
      <c r="H476" s="22">
        <v>0</v>
      </c>
      <c r="I476" s="22">
        <v>0</v>
      </c>
    </row>
    <row r="477" spans="1:9" ht="15" customHeight="1">
      <c r="A477" s="52"/>
      <c r="B477" s="21" t="s">
        <v>257</v>
      </c>
      <c r="C477" s="25"/>
      <c r="D477" s="20"/>
      <c r="E477" s="22">
        <f t="shared" si="36"/>
        <v>0</v>
      </c>
      <c r="F477" s="22">
        <v>0</v>
      </c>
      <c r="G477" s="22">
        <v>0</v>
      </c>
      <c r="H477" s="22">
        <v>0</v>
      </c>
      <c r="I477" s="22">
        <v>0</v>
      </c>
    </row>
    <row r="478" spans="1:9" ht="15" customHeight="1">
      <c r="A478" s="52"/>
      <c r="B478" s="44" t="s">
        <v>258</v>
      </c>
      <c r="C478" s="45"/>
      <c r="D478" s="46"/>
      <c r="E478" s="47">
        <f t="shared" si="36"/>
        <v>0</v>
      </c>
      <c r="F478" s="47">
        <v>0</v>
      </c>
      <c r="G478" s="47">
        <v>0</v>
      </c>
      <c r="H478" s="47">
        <v>0</v>
      </c>
      <c r="I478" s="47">
        <v>0</v>
      </c>
    </row>
    <row r="479" spans="1:9" ht="15" customHeight="1">
      <c r="A479" s="52"/>
      <c r="B479" s="21" t="s">
        <v>259</v>
      </c>
      <c r="C479" s="25"/>
      <c r="D479" s="20"/>
      <c r="E479" s="22">
        <f t="shared" si="36"/>
        <v>34.2</v>
      </c>
      <c r="F479" s="22">
        <v>0</v>
      </c>
      <c r="G479" s="22">
        <v>0</v>
      </c>
      <c r="H479" s="22">
        <v>0</v>
      </c>
      <c r="I479" s="22">
        <v>34.2</v>
      </c>
    </row>
    <row r="480" spans="1:9" ht="15" customHeight="1">
      <c r="A480" s="52"/>
      <c r="B480" s="21" t="s">
        <v>260</v>
      </c>
      <c r="C480" s="25"/>
      <c r="D480" s="20"/>
      <c r="E480" s="22">
        <f t="shared" si="36"/>
        <v>1030</v>
      </c>
      <c r="F480" s="22">
        <v>0</v>
      </c>
      <c r="G480" s="22">
        <v>0</v>
      </c>
      <c r="H480" s="22">
        <v>1030</v>
      </c>
      <c r="I480" s="22">
        <v>0</v>
      </c>
    </row>
    <row r="481" spans="1:9" ht="15" customHeight="1">
      <c r="A481" s="52"/>
      <c r="B481" s="21" t="s">
        <v>31</v>
      </c>
      <c r="C481" s="25"/>
      <c r="D481" s="20"/>
      <c r="E481" s="22">
        <f t="shared" si="36"/>
        <v>0</v>
      </c>
      <c r="F481" s="22">
        <v>0</v>
      </c>
      <c r="G481" s="22">
        <v>0</v>
      </c>
      <c r="H481" s="22">
        <v>0</v>
      </c>
      <c r="I481" s="22">
        <v>0</v>
      </c>
    </row>
    <row r="482" spans="1:9" ht="15" customHeight="1">
      <c r="A482" s="52"/>
      <c r="B482" s="21" t="s">
        <v>32</v>
      </c>
      <c r="C482" s="25"/>
      <c r="D482" s="20"/>
      <c r="E482" s="22">
        <f t="shared" si="36"/>
        <v>6780</v>
      </c>
      <c r="F482" s="22">
        <v>0</v>
      </c>
      <c r="G482" s="22">
        <v>0</v>
      </c>
      <c r="H482" s="22">
        <f>5780+1000</f>
        <v>6780</v>
      </c>
      <c r="I482" s="22">
        <v>0</v>
      </c>
    </row>
    <row r="483" spans="1:9" ht="15" customHeight="1">
      <c r="A483" s="52"/>
      <c r="B483" s="21" t="s">
        <v>33</v>
      </c>
      <c r="C483" s="25"/>
      <c r="D483" s="20"/>
      <c r="E483" s="22">
        <f t="shared" si="36"/>
        <v>0</v>
      </c>
      <c r="F483" s="22">
        <v>0</v>
      </c>
      <c r="G483" s="22">
        <v>0</v>
      </c>
      <c r="H483" s="22">
        <v>0</v>
      </c>
      <c r="I483" s="22">
        <v>0</v>
      </c>
    </row>
    <row r="484" spans="1:13" ht="15" customHeight="1">
      <c r="A484" s="52"/>
      <c r="B484" s="21" t="s">
        <v>325</v>
      </c>
      <c r="C484" s="25"/>
      <c r="D484" s="20"/>
      <c r="E484" s="22">
        <f>SUM(F484:I484)</f>
        <v>0</v>
      </c>
      <c r="F484" s="22">
        <v>0</v>
      </c>
      <c r="G484" s="22">
        <v>0</v>
      </c>
      <c r="H484" s="22">
        <v>0</v>
      </c>
      <c r="I484" s="22">
        <v>0</v>
      </c>
      <c r="J484" s="24"/>
      <c r="K484" s="24"/>
      <c r="L484" s="24"/>
      <c r="M484" s="24"/>
    </row>
    <row r="485" spans="1:13" ht="15" customHeight="1">
      <c r="A485" s="52"/>
      <c r="B485" s="21" t="s">
        <v>326</v>
      </c>
      <c r="C485" s="25"/>
      <c r="D485" s="20"/>
      <c r="E485" s="22">
        <f>SUM(F485:I485)</f>
        <v>91.8</v>
      </c>
      <c r="F485" s="22">
        <v>0</v>
      </c>
      <c r="G485" s="22">
        <v>0</v>
      </c>
      <c r="H485" s="22">
        <v>91.8</v>
      </c>
      <c r="I485" s="22">
        <v>0</v>
      </c>
      <c r="J485" s="24"/>
      <c r="K485" s="24"/>
      <c r="L485" s="24"/>
      <c r="M485" s="24"/>
    </row>
    <row r="486" spans="1:13" ht="15" customHeight="1">
      <c r="A486" s="52"/>
      <c r="B486" s="21" t="s">
        <v>333</v>
      </c>
      <c r="C486" s="25"/>
      <c r="D486" s="20"/>
      <c r="E486" s="22">
        <f>SUM(F486:I486)</f>
        <v>0</v>
      </c>
      <c r="F486" s="22">
        <v>0</v>
      </c>
      <c r="G486" s="22">
        <v>0</v>
      </c>
      <c r="H486" s="22">
        <v>0</v>
      </c>
      <c r="I486" s="22">
        <v>0</v>
      </c>
      <c r="J486" s="24"/>
      <c r="K486" s="24"/>
      <c r="L486" s="24"/>
      <c r="M486" s="24"/>
    </row>
    <row r="487" spans="1:13" ht="15" customHeight="1">
      <c r="A487" s="52"/>
      <c r="B487" s="21" t="s">
        <v>328</v>
      </c>
      <c r="C487" s="25"/>
      <c r="D487" s="20"/>
      <c r="E487" s="22">
        <f>SUM(F487:I487)</f>
        <v>0</v>
      </c>
      <c r="F487" s="22">
        <v>0</v>
      </c>
      <c r="G487" s="22">
        <v>0</v>
      </c>
      <c r="H487" s="22">
        <v>0</v>
      </c>
      <c r="I487" s="22">
        <v>0</v>
      </c>
      <c r="J487" s="24"/>
      <c r="K487" s="24"/>
      <c r="L487" s="24"/>
      <c r="M487" s="24"/>
    </row>
    <row r="488" spans="1:13" ht="15" customHeight="1">
      <c r="A488" s="53"/>
      <c r="B488" s="44" t="s">
        <v>329</v>
      </c>
      <c r="C488" s="25"/>
      <c r="D488" s="20"/>
      <c r="E488" s="22">
        <f>SUM(F488:I488)</f>
        <v>0</v>
      </c>
      <c r="F488" s="22">
        <v>0</v>
      </c>
      <c r="G488" s="22">
        <v>0</v>
      </c>
      <c r="H488" s="22">
        <v>0</v>
      </c>
      <c r="I488" s="22">
        <v>0</v>
      </c>
      <c r="J488" s="24"/>
      <c r="K488" s="24"/>
      <c r="L488" s="24"/>
      <c r="M488" s="24"/>
    </row>
    <row r="489" spans="1:9" ht="210" customHeight="1">
      <c r="A489" s="56" t="s">
        <v>221</v>
      </c>
      <c r="B489" s="20" t="s">
        <v>245</v>
      </c>
      <c r="C489" s="25" t="s">
        <v>324</v>
      </c>
      <c r="D489" s="20" t="s">
        <v>356</v>
      </c>
      <c r="E489" s="22">
        <f>SUM(E490:E502)</f>
        <v>2321</v>
      </c>
      <c r="F489" s="22">
        <f>SUM(F490:F502)</f>
        <v>0</v>
      </c>
      <c r="G489" s="22">
        <f>SUM(G490:G502)</f>
        <v>0</v>
      </c>
      <c r="H489" s="22">
        <f>SUM(H490:H502)</f>
        <v>2321</v>
      </c>
      <c r="I489" s="22">
        <f>SUM(I490:I502)</f>
        <v>0</v>
      </c>
    </row>
    <row r="490" spans="1:9" ht="15" customHeight="1">
      <c r="A490" s="52"/>
      <c r="B490" s="21" t="s">
        <v>256</v>
      </c>
      <c r="C490" s="25"/>
      <c r="D490" s="20"/>
      <c r="E490" s="22">
        <f aca="true" t="shared" si="37" ref="E490:E497">SUM(F490:I490)</f>
        <v>390</v>
      </c>
      <c r="F490" s="22">
        <v>0</v>
      </c>
      <c r="G490" s="22">
        <v>0</v>
      </c>
      <c r="H490" s="22">
        <v>390</v>
      </c>
      <c r="I490" s="22">
        <v>0</v>
      </c>
    </row>
    <row r="491" spans="1:9" ht="15" customHeight="1">
      <c r="A491" s="52"/>
      <c r="B491" s="21" t="s">
        <v>257</v>
      </c>
      <c r="C491" s="25"/>
      <c r="D491" s="20"/>
      <c r="E491" s="22">
        <f t="shared" si="37"/>
        <v>290</v>
      </c>
      <c r="F491" s="22">
        <v>0</v>
      </c>
      <c r="G491" s="22">
        <v>0</v>
      </c>
      <c r="H491" s="22">
        <v>290</v>
      </c>
      <c r="I491" s="22">
        <v>0</v>
      </c>
    </row>
    <row r="492" spans="1:9" ht="15" customHeight="1">
      <c r="A492" s="52"/>
      <c r="B492" s="21" t="s">
        <v>258</v>
      </c>
      <c r="C492" s="25"/>
      <c r="D492" s="20"/>
      <c r="E492" s="22">
        <f t="shared" si="37"/>
        <v>0</v>
      </c>
      <c r="F492" s="22">
        <v>0</v>
      </c>
      <c r="G492" s="22">
        <v>0</v>
      </c>
      <c r="H492" s="22">
        <v>0</v>
      </c>
      <c r="I492" s="22">
        <v>0</v>
      </c>
    </row>
    <row r="493" spans="1:9" ht="15" customHeight="1">
      <c r="A493" s="52"/>
      <c r="B493" s="21" t="s">
        <v>259</v>
      </c>
      <c r="C493" s="25"/>
      <c r="D493" s="20"/>
      <c r="E493" s="22">
        <f t="shared" si="37"/>
        <v>200</v>
      </c>
      <c r="F493" s="22">
        <v>0</v>
      </c>
      <c r="G493" s="22">
        <v>0</v>
      </c>
      <c r="H493" s="22">
        <v>200</v>
      </c>
      <c r="I493" s="22">
        <v>0</v>
      </c>
    </row>
    <row r="494" spans="1:9" ht="15" customHeight="1">
      <c r="A494" s="52"/>
      <c r="B494" s="21" t="s">
        <v>260</v>
      </c>
      <c r="C494" s="25"/>
      <c r="D494" s="20"/>
      <c r="E494" s="22">
        <f t="shared" si="37"/>
        <v>300</v>
      </c>
      <c r="F494" s="22">
        <v>0</v>
      </c>
      <c r="G494" s="22">
        <v>0</v>
      </c>
      <c r="H494" s="22">
        <v>300</v>
      </c>
      <c r="I494" s="22">
        <v>0</v>
      </c>
    </row>
    <row r="495" spans="1:9" ht="15" customHeight="1">
      <c r="A495" s="52"/>
      <c r="B495" s="21" t="s">
        <v>31</v>
      </c>
      <c r="C495" s="25"/>
      <c r="D495" s="20"/>
      <c r="E495" s="22">
        <f t="shared" si="37"/>
        <v>0</v>
      </c>
      <c r="F495" s="22">
        <v>0</v>
      </c>
      <c r="G495" s="22">
        <v>0</v>
      </c>
      <c r="H495" s="22">
        <v>0</v>
      </c>
      <c r="I495" s="22">
        <v>0</v>
      </c>
    </row>
    <row r="496" spans="1:9" ht="15" customHeight="1">
      <c r="A496" s="52"/>
      <c r="B496" s="21" t="s">
        <v>32</v>
      </c>
      <c r="C496" s="25"/>
      <c r="D496" s="20"/>
      <c r="E496" s="22">
        <f t="shared" si="37"/>
        <v>0</v>
      </c>
      <c r="F496" s="22">
        <v>0</v>
      </c>
      <c r="G496" s="22">
        <v>0</v>
      </c>
      <c r="H496" s="22">
        <v>0</v>
      </c>
      <c r="I496" s="22">
        <v>0</v>
      </c>
    </row>
    <row r="497" spans="1:9" ht="15" customHeight="1">
      <c r="A497" s="52"/>
      <c r="B497" s="21" t="s">
        <v>33</v>
      </c>
      <c r="C497" s="25"/>
      <c r="D497" s="20"/>
      <c r="E497" s="22">
        <f t="shared" si="37"/>
        <v>0</v>
      </c>
      <c r="F497" s="22">
        <v>0</v>
      </c>
      <c r="G497" s="22">
        <v>0</v>
      </c>
      <c r="H497" s="22">
        <v>0</v>
      </c>
      <c r="I497" s="22">
        <v>0</v>
      </c>
    </row>
    <row r="498" spans="1:13" ht="15" customHeight="1">
      <c r="A498" s="52"/>
      <c r="B498" s="21" t="s">
        <v>325</v>
      </c>
      <c r="C498" s="25"/>
      <c r="D498" s="20"/>
      <c r="E498" s="22">
        <f>SUM(F498:I498)</f>
        <v>220</v>
      </c>
      <c r="F498" s="22">
        <v>0</v>
      </c>
      <c r="G498" s="22">
        <v>0</v>
      </c>
      <c r="H498" s="22">
        <v>220</v>
      </c>
      <c r="I498" s="22">
        <v>0</v>
      </c>
      <c r="J498" s="24"/>
      <c r="K498" s="24"/>
      <c r="L498" s="24"/>
      <c r="M498" s="24"/>
    </row>
    <row r="499" spans="1:13" ht="15" customHeight="1">
      <c r="A499" s="52"/>
      <c r="B499" s="21" t="s">
        <v>326</v>
      </c>
      <c r="C499" s="25"/>
      <c r="D499" s="20"/>
      <c r="E499" s="22">
        <f>SUM(F499:I499)</f>
        <v>261</v>
      </c>
      <c r="F499" s="22">
        <v>0</v>
      </c>
      <c r="G499" s="22">
        <v>0</v>
      </c>
      <c r="H499" s="22">
        <f>41+220</f>
        <v>261</v>
      </c>
      <c r="I499" s="22">
        <v>0</v>
      </c>
      <c r="J499" s="24"/>
      <c r="K499" s="24"/>
      <c r="L499" s="24"/>
      <c r="M499" s="24"/>
    </row>
    <row r="500" spans="1:13" ht="15" customHeight="1">
      <c r="A500" s="52"/>
      <c r="B500" s="21" t="s">
        <v>333</v>
      </c>
      <c r="C500" s="25"/>
      <c r="D500" s="20"/>
      <c r="E500" s="22">
        <f>SUM(F500:I500)</f>
        <v>220</v>
      </c>
      <c r="F500" s="22">
        <v>0</v>
      </c>
      <c r="G500" s="22">
        <v>0</v>
      </c>
      <c r="H500" s="22">
        <v>220</v>
      </c>
      <c r="I500" s="22">
        <v>0</v>
      </c>
      <c r="J500" s="24"/>
      <c r="K500" s="24"/>
      <c r="L500" s="24"/>
      <c r="M500" s="24"/>
    </row>
    <row r="501" spans="1:13" ht="15" customHeight="1">
      <c r="A501" s="52"/>
      <c r="B501" s="21" t="s">
        <v>328</v>
      </c>
      <c r="C501" s="25"/>
      <c r="D501" s="20"/>
      <c r="E501" s="22">
        <f>SUM(F501:I501)</f>
        <v>220</v>
      </c>
      <c r="F501" s="22">
        <v>0</v>
      </c>
      <c r="G501" s="22">
        <v>0</v>
      </c>
      <c r="H501" s="22">
        <v>220</v>
      </c>
      <c r="I501" s="22">
        <v>0</v>
      </c>
      <c r="J501" s="24"/>
      <c r="K501" s="24"/>
      <c r="L501" s="24"/>
      <c r="M501" s="24"/>
    </row>
    <row r="502" spans="1:13" ht="15" customHeight="1">
      <c r="A502" s="53"/>
      <c r="B502" s="44" t="s">
        <v>329</v>
      </c>
      <c r="C502" s="25"/>
      <c r="D502" s="20"/>
      <c r="E502" s="22">
        <f>SUM(F502:I502)</f>
        <v>220</v>
      </c>
      <c r="F502" s="22">
        <v>0</v>
      </c>
      <c r="G502" s="22">
        <v>0</v>
      </c>
      <c r="H502" s="22">
        <v>220</v>
      </c>
      <c r="I502" s="22">
        <v>0</v>
      </c>
      <c r="J502" s="24"/>
      <c r="K502" s="24"/>
      <c r="L502" s="24"/>
      <c r="M502" s="24"/>
    </row>
    <row r="503" spans="1:9" ht="53.25" customHeight="1">
      <c r="A503" s="56" t="s">
        <v>222</v>
      </c>
      <c r="B503" s="20" t="s">
        <v>246</v>
      </c>
      <c r="C503" s="37" t="s">
        <v>247</v>
      </c>
      <c r="D503" s="20" t="s">
        <v>305</v>
      </c>
      <c r="E503" s="22">
        <f>SUM(E504:E516)</f>
        <v>703.6999999999999</v>
      </c>
      <c r="F503" s="22">
        <f>SUM(F504:F516)</f>
        <v>0</v>
      </c>
      <c r="G503" s="22">
        <f>SUM(G504:G516)</f>
        <v>0</v>
      </c>
      <c r="H503" s="22">
        <f>SUM(H504:H516)</f>
        <v>703.6999999999999</v>
      </c>
      <c r="I503" s="22">
        <f>SUM(I504:I516)</f>
        <v>0</v>
      </c>
    </row>
    <row r="504" spans="1:9" ht="15" customHeight="1">
      <c r="A504" s="52"/>
      <c r="B504" s="21" t="s">
        <v>256</v>
      </c>
      <c r="C504" s="25"/>
      <c r="D504" s="20"/>
      <c r="E504" s="22">
        <f aca="true" t="shared" si="38" ref="E504:E511">SUM(F504:I504)</f>
        <v>0</v>
      </c>
      <c r="F504" s="22">
        <v>0</v>
      </c>
      <c r="G504" s="22">
        <v>0</v>
      </c>
      <c r="H504" s="22">
        <v>0</v>
      </c>
      <c r="I504" s="22">
        <v>0</v>
      </c>
    </row>
    <row r="505" spans="1:9" ht="15" customHeight="1">
      <c r="A505" s="52"/>
      <c r="B505" s="21" t="s">
        <v>257</v>
      </c>
      <c r="C505" s="25"/>
      <c r="D505" s="20"/>
      <c r="E505" s="22">
        <f t="shared" si="38"/>
        <v>83.3</v>
      </c>
      <c r="F505" s="22">
        <v>0</v>
      </c>
      <c r="G505" s="22">
        <v>0</v>
      </c>
      <c r="H505" s="22">
        <v>83.3</v>
      </c>
      <c r="I505" s="22">
        <v>0</v>
      </c>
    </row>
    <row r="506" spans="1:9" ht="15" customHeight="1">
      <c r="A506" s="52"/>
      <c r="B506" s="21" t="s">
        <v>258</v>
      </c>
      <c r="C506" s="25"/>
      <c r="D506" s="20"/>
      <c r="E506" s="22">
        <f t="shared" si="38"/>
        <v>620.4</v>
      </c>
      <c r="F506" s="22">
        <v>0</v>
      </c>
      <c r="G506" s="22">
        <v>0</v>
      </c>
      <c r="H506" s="22">
        <v>620.4</v>
      </c>
      <c r="I506" s="22">
        <v>0</v>
      </c>
    </row>
    <row r="507" spans="1:9" ht="15" customHeight="1">
      <c r="A507" s="52"/>
      <c r="B507" s="21" t="s">
        <v>259</v>
      </c>
      <c r="C507" s="25"/>
      <c r="D507" s="20"/>
      <c r="E507" s="22">
        <f t="shared" si="38"/>
        <v>0</v>
      </c>
      <c r="F507" s="22">
        <v>0</v>
      </c>
      <c r="G507" s="22">
        <v>0</v>
      </c>
      <c r="H507" s="22">
        <v>0</v>
      </c>
      <c r="I507" s="22">
        <v>0</v>
      </c>
    </row>
    <row r="508" spans="1:9" ht="15" customHeight="1">
      <c r="A508" s="52"/>
      <c r="B508" s="21" t="s">
        <v>260</v>
      </c>
      <c r="C508" s="25"/>
      <c r="D508" s="20"/>
      <c r="E508" s="22">
        <f t="shared" si="38"/>
        <v>0</v>
      </c>
      <c r="F508" s="22">
        <v>0</v>
      </c>
      <c r="G508" s="22">
        <v>0</v>
      </c>
      <c r="H508" s="22">
        <v>0</v>
      </c>
      <c r="I508" s="22">
        <v>0</v>
      </c>
    </row>
    <row r="509" spans="1:9" ht="15" customHeight="1">
      <c r="A509" s="52"/>
      <c r="B509" s="21" t="s">
        <v>31</v>
      </c>
      <c r="C509" s="25"/>
      <c r="D509" s="20"/>
      <c r="E509" s="22">
        <f t="shared" si="38"/>
        <v>0</v>
      </c>
      <c r="F509" s="22">
        <v>0</v>
      </c>
      <c r="G509" s="22">
        <v>0</v>
      </c>
      <c r="H509" s="22">
        <v>0</v>
      </c>
      <c r="I509" s="22">
        <v>0</v>
      </c>
    </row>
    <row r="510" spans="1:9" ht="15" customHeight="1">
      <c r="A510" s="52"/>
      <c r="B510" s="21" t="s">
        <v>32</v>
      </c>
      <c r="C510" s="25"/>
      <c r="D510" s="20"/>
      <c r="E510" s="22">
        <f t="shared" si="38"/>
        <v>0</v>
      </c>
      <c r="F510" s="22">
        <v>0</v>
      </c>
      <c r="G510" s="22">
        <v>0</v>
      </c>
      <c r="H510" s="22">
        <v>0</v>
      </c>
      <c r="I510" s="22">
        <v>0</v>
      </c>
    </row>
    <row r="511" spans="1:9" ht="15" customHeight="1">
      <c r="A511" s="52"/>
      <c r="B511" s="21" t="s">
        <v>33</v>
      </c>
      <c r="C511" s="25"/>
      <c r="D511" s="20"/>
      <c r="E511" s="22">
        <f t="shared" si="38"/>
        <v>0</v>
      </c>
      <c r="F511" s="22">
        <v>0</v>
      </c>
      <c r="G511" s="22">
        <v>0</v>
      </c>
      <c r="H511" s="22">
        <v>0</v>
      </c>
      <c r="I511" s="22">
        <v>0</v>
      </c>
    </row>
    <row r="512" spans="1:13" ht="15" customHeight="1">
      <c r="A512" s="52"/>
      <c r="B512" s="21" t="s">
        <v>325</v>
      </c>
      <c r="C512" s="25"/>
      <c r="D512" s="20"/>
      <c r="E512" s="22">
        <f>SUM(F512:I512)</f>
        <v>0</v>
      </c>
      <c r="F512" s="22">
        <v>0</v>
      </c>
      <c r="G512" s="22">
        <v>0</v>
      </c>
      <c r="H512" s="22">
        <v>0</v>
      </c>
      <c r="I512" s="22">
        <v>0</v>
      </c>
      <c r="J512" s="24"/>
      <c r="K512" s="24"/>
      <c r="L512" s="24"/>
      <c r="M512" s="24"/>
    </row>
    <row r="513" spans="1:13" ht="15" customHeight="1">
      <c r="A513" s="52"/>
      <c r="B513" s="21" t="s">
        <v>326</v>
      </c>
      <c r="C513" s="25"/>
      <c r="D513" s="20"/>
      <c r="E513" s="22">
        <f>SUM(F513:I513)</f>
        <v>0</v>
      </c>
      <c r="F513" s="22">
        <v>0</v>
      </c>
      <c r="G513" s="22">
        <v>0</v>
      </c>
      <c r="H513" s="22">
        <v>0</v>
      </c>
      <c r="I513" s="22">
        <v>0</v>
      </c>
      <c r="J513" s="24"/>
      <c r="K513" s="24"/>
      <c r="L513" s="24"/>
      <c r="M513" s="24"/>
    </row>
    <row r="514" spans="1:13" ht="15" customHeight="1">
      <c r="A514" s="52"/>
      <c r="B514" s="21" t="s">
        <v>333</v>
      </c>
      <c r="C514" s="25"/>
      <c r="D514" s="20"/>
      <c r="E514" s="22">
        <f>SUM(F514:I514)</f>
        <v>0</v>
      </c>
      <c r="F514" s="22">
        <v>0</v>
      </c>
      <c r="G514" s="22">
        <v>0</v>
      </c>
      <c r="H514" s="22">
        <v>0</v>
      </c>
      <c r="I514" s="22">
        <v>0</v>
      </c>
      <c r="J514" s="24"/>
      <c r="K514" s="24"/>
      <c r="L514" s="24"/>
      <c r="M514" s="24"/>
    </row>
    <row r="515" spans="1:13" ht="15" customHeight="1">
      <c r="A515" s="52"/>
      <c r="B515" s="21" t="s">
        <v>328</v>
      </c>
      <c r="C515" s="25"/>
      <c r="D515" s="20"/>
      <c r="E515" s="22">
        <f>SUM(F515:I515)</f>
        <v>0</v>
      </c>
      <c r="F515" s="22">
        <v>0</v>
      </c>
      <c r="G515" s="22">
        <v>0</v>
      </c>
      <c r="H515" s="22">
        <v>0</v>
      </c>
      <c r="I515" s="22">
        <v>0</v>
      </c>
      <c r="J515" s="24"/>
      <c r="K515" s="24"/>
      <c r="L515" s="24"/>
      <c r="M515" s="24"/>
    </row>
    <row r="516" spans="1:13" ht="15" customHeight="1">
      <c r="A516" s="53"/>
      <c r="B516" s="44" t="s">
        <v>329</v>
      </c>
      <c r="C516" s="25"/>
      <c r="D516" s="20"/>
      <c r="E516" s="22">
        <f>SUM(F516:I516)</f>
        <v>0</v>
      </c>
      <c r="F516" s="22">
        <v>0</v>
      </c>
      <c r="G516" s="22">
        <v>0</v>
      </c>
      <c r="H516" s="22">
        <v>0</v>
      </c>
      <c r="I516" s="22">
        <v>0</v>
      </c>
      <c r="J516" s="24"/>
      <c r="K516" s="24"/>
      <c r="L516" s="24"/>
      <c r="M516" s="24"/>
    </row>
    <row r="517" spans="1:9" ht="192" customHeight="1">
      <c r="A517" s="56" t="s">
        <v>223</v>
      </c>
      <c r="B517" s="20" t="s">
        <v>357</v>
      </c>
      <c r="C517" s="37" t="s">
        <v>358</v>
      </c>
      <c r="D517" s="20" t="s">
        <v>379</v>
      </c>
      <c r="E517" s="22">
        <f>SUM(E518:E530)</f>
        <v>8600</v>
      </c>
      <c r="F517" s="22">
        <f>SUM(F518:F530)</f>
        <v>0</v>
      </c>
      <c r="G517" s="22">
        <f>SUM(G518:G530)</f>
        <v>0</v>
      </c>
      <c r="H517" s="22">
        <f>SUM(H518:H530)</f>
        <v>8600</v>
      </c>
      <c r="I517" s="22">
        <f>SUM(I518:I530)</f>
        <v>0</v>
      </c>
    </row>
    <row r="518" spans="1:9" ht="15" customHeight="1">
      <c r="A518" s="52"/>
      <c r="B518" s="21" t="s">
        <v>256</v>
      </c>
      <c r="C518" s="25"/>
      <c r="D518" s="20"/>
      <c r="E518" s="22">
        <f aca="true" t="shared" si="39" ref="E518:E525">SUM(F518:I518)</f>
        <v>0</v>
      </c>
      <c r="F518" s="22">
        <v>0</v>
      </c>
      <c r="G518" s="22">
        <v>0</v>
      </c>
      <c r="H518" s="22">
        <v>0</v>
      </c>
      <c r="I518" s="22">
        <v>0</v>
      </c>
    </row>
    <row r="519" spans="1:9" ht="15" customHeight="1">
      <c r="A519" s="52"/>
      <c r="B519" s="21" t="s">
        <v>257</v>
      </c>
      <c r="C519" s="25"/>
      <c r="D519" s="20"/>
      <c r="E519" s="22">
        <f t="shared" si="39"/>
        <v>0</v>
      </c>
      <c r="F519" s="22">
        <v>0</v>
      </c>
      <c r="G519" s="22">
        <v>0</v>
      </c>
      <c r="H519" s="22">
        <v>0</v>
      </c>
      <c r="I519" s="22">
        <v>0</v>
      </c>
    </row>
    <row r="520" spans="1:9" ht="15" customHeight="1">
      <c r="A520" s="52"/>
      <c r="B520" s="21" t="s">
        <v>258</v>
      </c>
      <c r="C520" s="25"/>
      <c r="D520" s="20"/>
      <c r="E520" s="22">
        <f t="shared" si="39"/>
        <v>0</v>
      </c>
      <c r="F520" s="22">
        <v>0</v>
      </c>
      <c r="G520" s="22">
        <v>0</v>
      </c>
      <c r="H520" s="22">
        <v>0</v>
      </c>
      <c r="I520" s="22">
        <v>0</v>
      </c>
    </row>
    <row r="521" spans="1:9" ht="15" customHeight="1">
      <c r="A521" s="52"/>
      <c r="B521" s="21" t="s">
        <v>259</v>
      </c>
      <c r="C521" s="25"/>
      <c r="D521" s="20"/>
      <c r="E521" s="22">
        <f t="shared" si="39"/>
        <v>0</v>
      </c>
      <c r="F521" s="22">
        <v>0</v>
      </c>
      <c r="G521" s="22">
        <v>0</v>
      </c>
      <c r="H521" s="22">
        <v>0</v>
      </c>
      <c r="I521" s="22">
        <v>0</v>
      </c>
    </row>
    <row r="522" spans="1:9" ht="15" customHeight="1">
      <c r="A522" s="52"/>
      <c r="B522" s="21" t="s">
        <v>260</v>
      </c>
      <c r="C522" s="25"/>
      <c r="D522" s="20"/>
      <c r="E522" s="22">
        <f t="shared" si="39"/>
        <v>300</v>
      </c>
      <c r="F522" s="22">
        <v>0</v>
      </c>
      <c r="G522" s="22">
        <v>0</v>
      </c>
      <c r="H522" s="22">
        <v>300</v>
      </c>
      <c r="I522" s="22">
        <v>0</v>
      </c>
    </row>
    <row r="523" spans="1:9" ht="15" customHeight="1">
      <c r="A523" s="52"/>
      <c r="B523" s="21" t="s">
        <v>31</v>
      </c>
      <c r="C523" s="25"/>
      <c r="D523" s="20"/>
      <c r="E523" s="22">
        <f t="shared" si="39"/>
        <v>0</v>
      </c>
      <c r="F523" s="22">
        <v>0</v>
      </c>
      <c r="G523" s="22">
        <v>0</v>
      </c>
      <c r="H523" s="22">
        <v>0</v>
      </c>
      <c r="I523" s="22">
        <v>0</v>
      </c>
    </row>
    <row r="524" spans="1:9" ht="15" customHeight="1">
      <c r="A524" s="52"/>
      <c r="B524" s="21" t="s">
        <v>32</v>
      </c>
      <c r="C524" s="25"/>
      <c r="D524" s="20"/>
      <c r="E524" s="22">
        <f t="shared" si="39"/>
        <v>300</v>
      </c>
      <c r="F524" s="22">
        <v>0</v>
      </c>
      <c r="G524" s="22">
        <v>0</v>
      </c>
      <c r="H524" s="22">
        <v>300</v>
      </c>
      <c r="I524" s="22">
        <v>0</v>
      </c>
    </row>
    <row r="525" spans="1:9" ht="15" customHeight="1">
      <c r="A525" s="52"/>
      <c r="B525" s="21" t="s">
        <v>33</v>
      </c>
      <c r="C525" s="25"/>
      <c r="D525" s="20"/>
      <c r="E525" s="22">
        <f t="shared" si="39"/>
        <v>0</v>
      </c>
      <c r="F525" s="22">
        <v>0</v>
      </c>
      <c r="G525" s="22">
        <v>0</v>
      </c>
      <c r="H525" s="22">
        <v>0</v>
      </c>
      <c r="I525" s="22">
        <v>0</v>
      </c>
    </row>
    <row r="526" spans="1:13" ht="15" customHeight="1">
      <c r="A526" s="52"/>
      <c r="B526" s="21" t="s">
        <v>325</v>
      </c>
      <c r="C526" s="25"/>
      <c r="D526" s="20"/>
      <c r="E526" s="22">
        <f>SUM(F526:I526)</f>
        <v>0</v>
      </c>
      <c r="F526" s="22">
        <v>0</v>
      </c>
      <c r="G526" s="22">
        <v>0</v>
      </c>
      <c r="H526" s="22">
        <v>0</v>
      </c>
      <c r="I526" s="22">
        <v>0</v>
      </c>
      <c r="J526" s="24"/>
      <c r="K526" s="24"/>
      <c r="L526" s="24"/>
      <c r="M526" s="24"/>
    </row>
    <row r="527" spans="1:13" ht="15" customHeight="1">
      <c r="A527" s="52"/>
      <c r="B527" s="21" t="s">
        <v>326</v>
      </c>
      <c r="C527" s="25"/>
      <c r="D527" s="20"/>
      <c r="E527" s="22">
        <f>SUM(F527:I527)</f>
        <v>2000</v>
      </c>
      <c r="F527" s="22">
        <v>0</v>
      </c>
      <c r="G527" s="22">
        <v>0</v>
      </c>
      <c r="H527" s="22">
        <v>2000</v>
      </c>
      <c r="I527" s="22">
        <v>0</v>
      </c>
      <c r="J527" s="24"/>
      <c r="K527" s="24"/>
      <c r="L527" s="24"/>
      <c r="M527" s="24"/>
    </row>
    <row r="528" spans="1:13" ht="15" customHeight="1">
      <c r="A528" s="52"/>
      <c r="B528" s="21" t="s">
        <v>333</v>
      </c>
      <c r="C528" s="25"/>
      <c r="D528" s="20"/>
      <c r="E528" s="22">
        <f>SUM(F528:I528)</f>
        <v>2000</v>
      </c>
      <c r="F528" s="22">
        <v>0</v>
      </c>
      <c r="G528" s="22">
        <v>0</v>
      </c>
      <c r="H528" s="22">
        <v>2000</v>
      </c>
      <c r="I528" s="22">
        <v>0</v>
      </c>
      <c r="J528" s="24"/>
      <c r="K528" s="24"/>
      <c r="L528" s="24"/>
      <c r="M528" s="24"/>
    </row>
    <row r="529" spans="1:13" ht="15" customHeight="1">
      <c r="A529" s="52"/>
      <c r="B529" s="21" t="s">
        <v>328</v>
      </c>
      <c r="C529" s="25"/>
      <c r="D529" s="20"/>
      <c r="E529" s="22">
        <f>SUM(F529:I529)</f>
        <v>2000</v>
      </c>
      <c r="F529" s="22">
        <v>0</v>
      </c>
      <c r="G529" s="22">
        <v>0</v>
      </c>
      <c r="H529" s="22">
        <v>2000</v>
      </c>
      <c r="I529" s="22">
        <v>0</v>
      </c>
      <c r="J529" s="24"/>
      <c r="K529" s="24"/>
      <c r="L529" s="24"/>
      <c r="M529" s="24"/>
    </row>
    <row r="530" spans="1:13" ht="15" customHeight="1">
      <c r="A530" s="53"/>
      <c r="B530" s="44" t="s">
        <v>329</v>
      </c>
      <c r="C530" s="25"/>
      <c r="D530" s="20"/>
      <c r="E530" s="22">
        <f>SUM(F530:I530)</f>
        <v>2000</v>
      </c>
      <c r="F530" s="22">
        <v>0</v>
      </c>
      <c r="G530" s="22">
        <v>0</v>
      </c>
      <c r="H530" s="22">
        <v>2000</v>
      </c>
      <c r="I530" s="22">
        <v>0</v>
      </c>
      <c r="J530" s="24"/>
      <c r="K530" s="24"/>
      <c r="L530" s="24"/>
      <c r="M530" s="24"/>
    </row>
    <row r="531" spans="1:9" ht="81" customHeight="1">
      <c r="A531" s="56" t="s">
        <v>347</v>
      </c>
      <c r="B531" s="20" t="s">
        <v>348</v>
      </c>
      <c r="C531" s="37" t="s">
        <v>340</v>
      </c>
      <c r="D531" s="20" t="s">
        <v>380</v>
      </c>
      <c r="E531" s="22">
        <f>SUM(E532:E544)</f>
        <v>2525</v>
      </c>
      <c r="F531" s="22">
        <f>SUM(F532:F544)</f>
        <v>0</v>
      </c>
      <c r="G531" s="22">
        <f>SUM(G532:G544)</f>
        <v>0</v>
      </c>
      <c r="H531" s="22">
        <f>SUM(H532:H544)</f>
        <v>2525</v>
      </c>
      <c r="I531" s="22">
        <f>SUM(I532:I544)</f>
        <v>0</v>
      </c>
    </row>
    <row r="532" spans="1:9" ht="15" customHeight="1">
      <c r="A532" s="52"/>
      <c r="B532" s="21" t="s">
        <v>256</v>
      </c>
      <c r="C532" s="25"/>
      <c r="D532" s="20"/>
      <c r="E532" s="22">
        <f aca="true" t="shared" si="40" ref="E532:E539">SUM(F532:I532)</f>
        <v>0</v>
      </c>
      <c r="F532" s="22">
        <v>0</v>
      </c>
      <c r="G532" s="22">
        <v>0</v>
      </c>
      <c r="H532" s="22">
        <v>0</v>
      </c>
      <c r="I532" s="22">
        <v>0</v>
      </c>
    </row>
    <row r="533" spans="1:9" ht="15" customHeight="1">
      <c r="A533" s="52"/>
      <c r="B533" s="21" t="s">
        <v>257</v>
      </c>
      <c r="C533" s="25"/>
      <c r="D533" s="20"/>
      <c r="E533" s="22">
        <f t="shared" si="40"/>
        <v>0</v>
      </c>
      <c r="F533" s="22">
        <v>0</v>
      </c>
      <c r="G533" s="22">
        <v>0</v>
      </c>
      <c r="H533" s="22">
        <v>0</v>
      </c>
      <c r="I533" s="22">
        <v>0</v>
      </c>
    </row>
    <row r="534" spans="1:9" ht="15" customHeight="1">
      <c r="A534" s="52"/>
      <c r="B534" s="21" t="s">
        <v>258</v>
      </c>
      <c r="C534" s="25"/>
      <c r="D534" s="20"/>
      <c r="E534" s="22">
        <f t="shared" si="40"/>
        <v>0</v>
      </c>
      <c r="F534" s="22">
        <v>0</v>
      </c>
      <c r="G534" s="22">
        <v>0</v>
      </c>
      <c r="H534" s="22">
        <v>0</v>
      </c>
      <c r="I534" s="22">
        <v>0</v>
      </c>
    </row>
    <row r="535" spans="1:9" ht="15" customHeight="1">
      <c r="A535" s="52"/>
      <c r="B535" s="21" t="s">
        <v>259</v>
      </c>
      <c r="C535" s="25"/>
      <c r="D535" s="20"/>
      <c r="E535" s="22">
        <f t="shared" si="40"/>
        <v>0</v>
      </c>
      <c r="F535" s="22">
        <v>0</v>
      </c>
      <c r="G535" s="22">
        <v>0</v>
      </c>
      <c r="H535" s="22">
        <v>0</v>
      </c>
      <c r="I535" s="22">
        <v>0</v>
      </c>
    </row>
    <row r="536" spans="1:9" ht="15" customHeight="1">
      <c r="A536" s="52"/>
      <c r="B536" s="21" t="s">
        <v>260</v>
      </c>
      <c r="C536" s="25"/>
      <c r="D536" s="20"/>
      <c r="E536" s="22">
        <f t="shared" si="40"/>
        <v>0</v>
      </c>
      <c r="F536" s="22">
        <v>0</v>
      </c>
      <c r="G536" s="22">
        <v>0</v>
      </c>
      <c r="H536" s="22">
        <v>0</v>
      </c>
      <c r="I536" s="22">
        <v>0</v>
      </c>
    </row>
    <row r="537" spans="1:9" ht="15" customHeight="1">
      <c r="A537" s="52"/>
      <c r="B537" s="21" t="s">
        <v>31</v>
      </c>
      <c r="C537" s="25"/>
      <c r="D537" s="20"/>
      <c r="E537" s="22">
        <f t="shared" si="40"/>
        <v>0</v>
      </c>
      <c r="F537" s="22">
        <v>0</v>
      </c>
      <c r="G537" s="22">
        <v>0</v>
      </c>
      <c r="H537" s="22">
        <v>0</v>
      </c>
      <c r="I537" s="22">
        <v>0</v>
      </c>
    </row>
    <row r="538" spans="1:9" ht="15" customHeight="1">
      <c r="A538" s="52"/>
      <c r="B538" s="21" t="s">
        <v>32</v>
      </c>
      <c r="C538" s="25"/>
      <c r="D538" s="20"/>
      <c r="E538" s="22">
        <f t="shared" si="40"/>
        <v>0</v>
      </c>
      <c r="F538" s="22">
        <v>0</v>
      </c>
      <c r="G538" s="22">
        <v>0</v>
      </c>
      <c r="H538" s="22">
        <v>0</v>
      </c>
      <c r="I538" s="22">
        <v>0</v>
      </c>
    </row>
    <row r="539" spans="1:9" ht="15" customHeight="1">
      <c r="A539" s="52"/>
      <c r="B539" s="21" t="s">
        <v>33</v>
      </c>
      <c r="C539" s="25"/>
      <c r="D539" s="20"/>
      <c r="E539" s="22">
        <f t="shared" si="40"/>
        <v>0</v>
      </c>
      <c r="F539" s="22">
        <v>0</v>
      </c>
      <c r="G539" s="22">
        <v>0</v>
      </c>
      <c r="H539" s="22">
        <v>0</v>
      </c>
      <c r="I539" s="22">
        <v>0</v>
      </c>
    </row>
    <row r="540" spans="1:13" ht="15" customHeight="1">
      <c r="A540" s="52"/>
      <c r="B540" s="21" t="s">
        <v>325</v>
      </c>
      <c r="C540" s="25"/>
      <c r="D540" s="20"/>
      <c r="E540" s="22">
        <f>SUM(F540:I540)</f>
        <v>200</v>
      </c>
      <c r="F540" s="22">
        <v>0</v>
      </c>
      <c r="G540" s="22">
        <v>0</v>
      </c>
      <c r="H540" s="22">
        <v>200</v>
      </c>
      <c r="I540" s="22">
        <v>0</v>
      </c>
      <c r="J540" s="24"/>
      <c r="K540" s="24"/>
      <c r="L540" s="24"/>
      <c r="M540" s="24"/>
    </row>
    <row r="541" spans="1:13" ht="15" customHeight="1">
      <c r="A541" s="52"/>
      <c r="B541" s="21" t="s">
        <v>326</v>
      </c>
      <c r="C541" s="25"/>
      <c r="D541" s="20"/>
      <c r="E541" s="22">
        <f>SUM(F541:I541)</f>
        <v>1725</v>
      </c>
      <c r="F541" s="22">
        <v>0</v>
      </c>
      <c r="G541" s="22">
        <v>0</v>
      </c>
      <c r="H541" s="22">
        <f>200+1525</f>
        <v>1725</v>
      </c>
      <c r="I541" s="22">
        <v>0</v>
      </c>
      <c r="J541" s="24"/>
      <c r="K541" s="24"/>
      <c r="L541" s="24"/>
      <c r="M541" s="24"/>
    </row>
    <row r="542" spans="1:13" ht="15" customHeight="1">
      <c r="A542" s="52"/>
      <c r="B542" s="21" t="s">
        <v>333</v>
      </c>
      <c r="C542" s="25"/>
      <c r="D542" s="20"/>
      <c r="E542" s="22">
        <f>SUM(F542:I542)</f>
        <v>200</v>
      </c>
      <c r="F542" s="22">
        <v>0</v>
      </c>
      <c r="G542" s="22">
        <v>0</v>
      </c>
      <c r="H542" s="22">
        <v>200</v>
      </c>
      <c r="I542" s="22">
        <v>0</v>
      </c>
      <c r="J542" s="24"/>
      <c r="K542" s="24"/>
      <c r="L542" s="24"/>
      <c r="M542" s="24"/>
    </row>
    <row r="543" spans="1:13" ht="15" customHeight="1">
      <c r="A543" s="52"/>
      <c r="B543" s="21" t="s">
        <v>328</v>
      </c>
      <c r="C543" s="25"/>
      <c r="D543" s="20"/>
      <c r="E543" s="22">
        <f>SUM(F543:I543)</f>
        <v>200</v>
      </c>
      <c r="F543" s="22">
        <v>0</v>
      </c>
      <c r="G543" s="22">
        <v>0</v>
      </c>
      <c r="H543" s="22">
        <v>200</v>
      </c>
      <c r="I543" s="22">
        <v>0</v>
      </c>
      <c r="J543" s="24"/>
      <c r="K543" s="24"/>
      <c r="L543" s="24"/>
      <c r="M543" s="24"/>
    </row>
    <row r="544" spans="1:13" ht="15" customHeight="1">
      <c r="A544" s="53"/>
      <c r="B544" s="44" t="s">
        <v>329</v>
      </c>
      <c r="C544" s="25"/>
      <c r="D544" s="20"/>
      <c r="E544" s="22">
        <f>SUM(F544:I544)</f>
        <v>200</v>
      </c>
      <c r="F544" s="22">
        <v>0</v>
      </c>
      <c r="G544" s="22">
        <v>0</v>
      </c>
      <c r="H544" s="22">
        <v>200</v>
      </c>
      <c r="I544" s="22">
        <v>0</v>
      </c>
      <c r="J544" s="24"/>
      <c r="K544" s="24"/>
      <c r="L544" s="24"/>
      <c r="M544" s="24"/>
    </row>
    <row r="545" spans="1:9" ht="16.5" customHeight="1">
      <c r="A545" s="56"/>
      <c r="B545" s="23" t="s">
        <v>313</v>
      </c>
      <c r="C545" s="25"/>
      <c r="D545" s="20"/>
      <c r="E545" s="22">
        <f>SUM(E546:E558)</f>
        <v>86761.1</v>
      </c>
      <c r="F545" s="22">
        <f>SUM(F546:F558)</f>
        <v>0</v>
      </c>
      <c r="G545" s="22">
        <f>SUM(G546:G558)</f>
        <v>2814.8</v>
      </c>
      <c r="H545" s="22">
        <f>SUM(H546:H558)</f>
        <v>82194.4</v>
      </c>
      <c r="I545" s="22">
        <f>SUM(I546:I558)</f>
        <v>1751.9</v>
      </c>
    </row>
    <row r="546" spans="1:13" ht="15" customHeight="1">
      <c r="A546" s="52"/>
      <c r="B546" s="21" t="s">
        <v>256</v>
      </c>
      <c r="C546" s="25"/>
      <c r="D546" s="21"/>
      <c r="E546" s="22">
        <f aca="true" t="shared" si="41" ref="E546:E553">SUM(F546:I546)</f>
        <v>4473.8</v>
      </c>
      <c r="F546" s="22">
        <f aca="true" t="shared" si="42" ref="F546:I558">+F363+F377+F391+F405+F447+F462+F476+F490+F504+F518+F419+F433+F532</f>
        <v>0</v>
      </c>
      <c r="G546" s="22">
        <f t="shared" si="42"/>
        <v>0</v>
      </c>
      <c r="H546" s="22">
        <f t="shared" si="42"/>
        <v>4473.8</v>
      </c>
      <c r="I546" s="22">
        <f t="shared" si="42"/>
        <v>0</v>
      </c>
      <c r="J546" s="40">
        <v>0</v>
      </c>
      <c r="K546" s="22">
        <v>0</v>
      </c>
      <c r="L546" s="22">
        <v>4473.8</v>
      </c>
      <c r="M546" s="22">
        <v>0</v>
      </c>
    </row>
    <row r="547" spans="1:13" ht="15" customHeight="1">
      <c r="A547" s="52"/>
      <c r="B547" s="21" t="s">
        <v>257</v>
      </c>
      <c r="C547" s="25"/>
      <c r="D547" s="21"/>
      <c r="E547" s="22">
        <f t="shared" si="41"/>
        <v>6023.900000000001</v>
      </c>
      <c r="F547" s="22">
        <f t="shared" si="42"/>
        <v>0</v>
      </c>
      <c r="G547" s="22">
        <f t="shared" si="42"/>
        <v>0</v>
      </c>
      <c r="H547" s="22">
        <f t="shared" si="42"/>
        <v>6023.900000000001</v>
      </c>
      <c r="I547" s="22">
        <f t="shared" si="42"/>
        <v>0</v>
      </c>
      <c r="J547" s="40">
        <v>0</v>
      </c>
      <c r="K547" s="22">
        <v>0</v>
      </c>
      <c r="L547" s="22">
        <v>6023.9</v>
      </c>
      <c r="M547" s="22">
        <v>0</v>
      </c>
    </row>
    <row r="548" spans="1:13" ht="15" customHeight="1">
      <c r="A548" s="52"/>
      <c r="B548" s="21" t="s">
        <v>258</v>
      </c>
      <c r="C548" s="25"/>
      <c r="D548" s="21"/>
      <c r="E548" s="22">
        <f t="shared" si="41"/>
        <v>2697.2999999999997</v>
      </c>
      <c r="F548" s="22">
        <f t="shared" si="42"/>
        <v>0</v>
      </c>
      <c r="G548" s="22">
        <f t="shared" si="42"/>
        <v>0</v>
      </c>
      <c r="H548" s="22">
        <f t="shared" si="42"/>
        <v>2697.2999999999997</v>
      </c>
      <c r="I548" s="22">
        <f t="shared" si="42"/>
        <v>0</v>
      </c>
      <c r="J548" s="40">
        <v>0</v>
      </c>
      <c r="K548" s="22">
        <v>0</v>
      </c>
      <c r="L548" s="22">
        <v>2697.3</v>
      </c>
      <c r="M548" s="22">
        <v>0</v>
      </c>
    </row>
    <row r="549" spans="1:13" ht="15" customHeight="1">
      <c r="A549" s="52"/>
      <c r="B549" s="21" t="s">
        <v>259</v>
      </c>
      <c r="C549" s="25"/>
      <c r="D549" s="21"/>
      <c r="E549" s="22">
        <f t="shared" si="41"/>
        <v>10436.300000000001</v>
      </c>
      <c r="F549" s="22">
        <f t="shared" si="42"/>
        <v>0</v>
      </c>
      <c r="G549" s="22">
        <f t="shared" si="42"/>
        <v>0</v>
      </c>
      <c r="H549" s="22">
        <f t="shared" si="42"/>
        <v>9498.1</v>
      </c>
      <c r="I549" s="22">
        <f t="shared" si="42"/>
        <v>938.2</v>
      </c>
      <c r="J549" s="40">
        <v>0</v>
      </c>
      <c r="K549" s="22">
        <v>0</v>
      </c>
      <c r="L549" s="22">
        <v>9498.1</v>
      </c>
      <c r="M549" s="22">
        <v>938.2</v>
      </c>
    </row>
    <row r="550" spans="1:13" ht="15" customHeight="1">
      <c r="A550" s="52"/>
      <c r="B550" s="21" t="s">
        <v>260</v>
      </c>
      <c r="C550" s="25"/>
      <c r="D550" s="21"/>
      <c r="E550" s="22">
        <f t="shared" si="41"/>
        <v>10963</v>
      </c>
      <c r="F550" s="22">
        <f t="shared" si="42"/>
        <v>0</v>
      </c>
      <c r="G550" s="22">
        <f t="shared" si="42"/>
        <v>2814.8</v>
      </c>
      <c r="H550" s="22">
        <f t="shared" si="42"/>
        <v>7334.5</v>
      </c>
      <c r="I550" s="22">
        <f t="shared" si="42"/>
        <v>813.7</v>
      </c>
      <c r="J550" s="40">
        <v>0</v>
      </c>
      <c r="K550" s="22">
        <v>0</v>
      </c>
      <c r="L550" s="22">
        <v>8463</v>
      </c>
      <c r="M550" s="22">
        <v>99</v>
      </c>
    </row>
    <row r="551" spans="1:13" ht="15" customHeight="1">
      <c r="A551" s="52"/>
      <c r="B551" s="21" t="s">
        <v>31</v>
      </c>
      <c r="C551" s="25"/>
      <c r="D551" s="21"/>
      <c r="E551" s="22">
        <f t="shared" si="41"/>
        <v>15516.3</v>
      </c>
      <c r="F551" s="22">
        <f t="shared" si="42"/>
        <v>0</v>
      </c>
      <c r="G551" s="22">
        <f t="shared" si="42"/>
        <v>0</v>
      </c>
      <c r="H551" s="22">
        <f t="shared" si="42"/>
        <v>15516.3</v>
      </c>
      <c r="I551" s="22">
        <f t="shared" si="42"/>
        <v>0</v>
      </c>
      <c r="J551" s="40">
        <v>0</v>
      </c>
      <c r="K551" s="22">
        <v>224.7</v>
      </c>
      <c r="L551" s="22">
        <v>8493.6</v>
      </c>
      <c r="M551" s="22">
        <v>3363</v>
      </c>
    </row>
    <row r="552" spans="1:13" ht="15" customHeight="1">
      <c r="A552" s="52"/>
      <c r="B552" s="21" t="s">
        <v>32</v>
      </c>
      <c r="C552" s="25"/>
      <c r="D552" s="21"/>
      <c r="E552" s="22">
        <f t="shared" si="41"/>
        <v>11951.400000000001</v>
      </c>
      <c r="F552" s="22">
        <f t="shared" si="42"/>
        <v>0</v>
      </c>
      <c r="G552" s="22">
        <f t="shared" si="42"/>
        <v>0</v>
      </c>
      <c r="H552" s="22">
        <f t="shared" si="42"/>
        <v>11951.400000000001</v>
      </c>
      <c r="I552" s="22">
        <f t="shared" si="42"/>
        <v>0</v>
      </c>
      <c r="J552" s="40">
        <v>0</v>
      </c>
      <c r="K552" s="22">
        <v>3040</v>
      </c>
      <c r="L552" s="22">
        <v>9271</v>
      </c>
      <c r="M552" s="22">
        <v>0</v>
      </c>
    </row>
    <row r="553" spans="1:13" ht="15" customHeight="1">
      <c r="A553" s="52"/>
      <c r="B553" s="21" t="s">
        <v>33</v>
      </c>
      <c r="C553" s="25"/>
      <c r="D553" s="21"/>
      <c r="E553" s="22">
        <f t="shared" si="41"/>
        <v>0</v>
      </c>
      <c r="F553" s="22">
        <f t="shared" si="42"/>
        <v>0</v>
      </c>
      <c r="G553" s="22">
        <f t="shared" si="42"/>
        <v>0</v>
      </c>
      <c r="H553" s="22">
        <f t="shared" si="42"/>
        <v>0</v>
      </c>
      <c r="I553" s="22">
        <f t="shared" si="42"/>
        <v>0</v>
      </c>
      <c r="J553" s="40">
        <v>0</v>
      </c>
      <c r="K553" s="22">
        <v>0</v>
      </c>
      <c r="L553" s="22">
        <v>8988</v>
      </c>
      <c r="M553" s="22">
        <v>0</v>
      </c>
    </row>
    <row r="554" spans="1:13" ht="15" customHeight="1">
      <c r="A554" s="52"/>
      <c r="B554" s="21" t="s">
        <v>325</v>
      </c>
      <c r="C554" s="25"/>
      <c r="D554" s="20"/>
      <c r="E554" s="22">
        <f>SUM(F554:I554)</f>
        <v>9458.9</v>
      </c>
      <c r="F554" s="22">
        <f t="shared" si="42"/>
        <v>0</v>
      </c>
      <c r="G554" s="22">
        <f t="shared" si="42"/>
        <v>0</v>
      </c>
      <c r="H554" s="22">
        <f t="shared" si="42"/>
        <v>9458.9</v>
      </c>
      <c r="I554" s="22">
        <f t="shared" si="42"/>
        <v>0</v>
      </c>
      <c r="J554" s="24"/>
      <c r="K554" s="24"/>
      <c r="L554" s="24"/>
      <c r="M554" s="24"/>
    </row>
    <row r="555" spans="1:13" ht="15" customHeight="1">
      <c r="A555" s="52"/>
      <c r="B555" s="21" t="s">
        <v>326</v>
      </c>
      <c r="C555" s="25"/>
      <c r="D555" s="20"/>
      <c r="E555" s="22">
        <f>SUM(F555:I555)</f>
        <v>7980.2</v>
      </c>
      <c r="F555" s="22">
        <f t="shared" si="42"/>
        <v>0</v>
      </c>
      <c r="G555" s="22">
        <f t="shared" si="42"/>
        <v>0</v>
      </c>
      <c r="H555" s="22">
        <f t="shared" si="42"/>
        <v>7980.2</v>
      </c>
      <c r="I555" s="22">
        <f t="shared" si="42"/>
        <v>0</v>
      </c>
      <c r="J555" s="24"/>
      <c r="K555" s="24"/>
      <c r="L555" s="24"/>
      <c r="M555" s="24"/>
    </row>
    <row r="556" spans="1:13" ht="15" customHeight="1">
      <c r="A556" s="52"/>
      <c r="B556" s="21" t="s">
        <v>333</v>
      </c>
      <c r="C556" s="25"/>
      <c r="D556" s="20"/>
      <c r="E556" s="22">
        <f>SUM(F556:I556)</f>
        <v>2420</v>
      </c>
      <c r="F556" s="22">
        <f t="shared" si="42"/>
        <v>0</v>
      </c>
      <c r="G556" s="22">
        <f t="shared" si="42"/>
        <v>0</v>
      </c>
      <c r="H556" s="22">
        <f t="shared" si="42"/>
        <v>2420</v>
      </c>
      <c r="I556" s="22">
        <f t="shared" si="42"/>
        <v>0</v>
      </c>
      <c r="J556" s="24"/>
      <c r="K556" s="24"/>
      <c r="L556" s="24"/>
      <c r="M556" s="24"/>
    </row>
    <row r="557" spans="1:13" ht="15" customHeight="1">
      <c r="A557" s="52"/>
      <c r="B557" s="21" t="s">
        <v>328</v>
      </c>
      <c r="C557" s="25"/>
      <c r="D557" s="20"/>
      <c r="E557" s="22">
        <f>SUM(F557:I557)</f>
        <v>2420</v>
      </c>
      <c r="F557" s="22">
        <f t="shared" si="42"/>
        <v>0</v>
      </c>
      <c r="G557" s="22">
        <f t="shared" si="42"/>
        <v>0</v>
      </c>
      <c r="H557" s="22">
        <f t="shared" si="42"/>
        <v>2420</v>
      </c>
      <c r="I557" s="22">
        <f t="shared" si="42"/>
        <v>0</v>
      </c>
      <c r="J557" s="24"/>
      <c r="K557" s="24"/>
      <c r="L557" s="24"/>
      <c r="M557" s="24"/>
    </row>
    <row r="558" spans="1:13" ht="15" customHeight="1">
      <c r="A558" s="53"/>
      <c r="B558" s="44" t="s">
        <v>329</v>
      </c>
      <c r="C558" s="25"/>
      <c r="D558" s="20"/>
      <c r="E558" s="22">
        <f>SUM(F558:I558)</f>
        <v>2420</v>
      </c>
      <c r="F558" s="22">
        <f t="shared" si="42"/>
        <v>0</v>
      </c>
      <c r="G558" s="22">
        <f t="shared" si="42"/>
        <v>0</v>
      </c>
      <c r="H558" s="22">
        <f t="shared" si="42"/>
        <v>2420</v>
      </c>
      <c r="I558" s="22">
        <f t="shared" si="42"/>
        <v>0</v>
      </c>
      <c r="J558" s="24"/>
      <c r="K558" s="24"/>
      <c r="L558" s="24"/>
      <c r="M558" s="24"/>
    </row>
    <row r="559" spans="1:9" ht="18.75" customHeight="1">
      <c r="A559" s="33"/>
      <c r="B559" s="78" t="s">
        <v>60</v>
      </c>
      <c r="C559" s="78"/>
      <c r="D559" s="78"/>
      <c r="E559" s="78"/>
      <c r="F559" s="78"/>
      <c r="G559" s="78"/>
      <c r="H559" s="78"/>
      <c r="I559" s="78"/>
    </row>
    <row r="560" spans="1:10" ht="37.5" customHeight="1">
      <c r="A560" s="34" t="s">
        <v>262</v>
      </c>
      <c r="B560" s="81" t="s">
        <v>359</v>
      </c>
      <c r="C560" s="81"/>
      <c r="D560" s="81"/>
      <c r="E560" s="81"/>
      <c r="F560" s="81"/>
      <c r="G560" s="81"/>
      <c r="H560" s="81"/>
      <c r="I560" s="81"/>
      <c r="J560" s="28" t="s">
        <v>55</v>
      </c>
    </row>
    <row r="561" spans="1:9" ht="73.5" customHeight="1">
      <c r="A561" s="70" t="s">
        <v>224</v>
      </c>
      <c r="B561" s="20" t="s">
        <v>271</v>
      </c>
      <c r="C561" s="25">
        <v>2010</v>
      </c>
      <c r="D561" s="20" t="s">
        <v>278</v>
      </c>
      <c r="E561" s="22"/>
      <c r="F561" s="22"/>
      <c r="G561" s="22"/>
      <c r="H561" s="22"/>
      <c r="I561" s="22"/>
    </row>
    <row r="562" spans="1:9" ht="69" customHeight="1">
      <c r="A562" s="70" t="s">
        <v>225</v>
      </c>
      <c r="B562" s="20" t="s">
        <v>272</v>
      </c>
      <c r="C562" s="25" t="s">
        <v>26</v>
      </c>
      <c r="D562" s="20" t="s">
        <v>279</v>
      </c>
      <c r="E562" s="22"/>
      <c r="F562" s="22"/>
      <c r="G562" s="22"/>
      <c r="H562" s="22"/>
      <c r="I562" s="22"/>
    </row>
    <row r="563" spans="1:9" ht="56.25" customHeight="1">
      <c r="A563" s="56" t="s">
        <v>226</v>
      </c>
      <c r="B563" s="55" t="s">
        <v>294</v>
      </c>
      <c r="C563" s="25" t="s">
        <v>320</v>
      </c>
      <c r="D563" s="20" t="s">
        <v>295</v>
      </c>
      <c r="E563" s="22">
        <f>SUM(E564:E574)</f>
        <v>93.9</v>
      </c>
      <c r="F563" s="22">
        <f>SUM(F564:F574)</f>
        <v>0</v>
      </c>
      <c r="G563" s="22">
        <f>SUM(G564:G574)</f>
        <v>0</v>
      </c>
      <c r="H563" s="22">
        <f>SUM(H564:H574)</f>
        <v>93.9</v>
      </c>
      <c r="I563" s="22">
        <f>SUM(I564:I574)</f>
        <v>0</v>
      </c>
    </row>
    <row r="564" spans="1:9" ht="15" customHeight="1">
      <c r="A564" s="52"/>
      <c r="B564" s="49" t="s">
        <v>258</v>
      </c>
      <c r="C564" s="25"/>
      <c r="D564" s="20"/>
      <c r="E564" s="22">
        <f aca="true" t="shared" si="43" ref="E564:E569">SUM(F564:I564)</f>
        <v>0</v>
      </c>
      <c r="F564" s="22">
        <v>0</v>
      </c>
      <c r="G564" s="22">
        <v>0</v>
      </c>
      <c r="H564" s="22">
        <v>0</v>
      </c>
      <c r="I564" s="22">
        <v>0</v>
      </c>
    </row>
    <row r="565" spans="1:9" ht="15" customHeight="1">
      <c r="A565" s="52"/>
      <c r="B565" s="49" t="s">
        <v>259</v>
      </c>
      <c r="C565" s="25"/>
      <c r="D565" s="20"/>
      <c r="E565" s="22">
        <f t="shared" si="43"/>
        <v>34</v>
      </c>
      <c r="F565" s="22">
        <v>0</v>
      </c>
      <c r="G565" s="22">
        <v>0</v>
      </c>
      <c r="H565" s="22">
        <v>34</v>
      </c>
      <c r="I565" s="22">
        <v>0</v>
      </c>
    </row>
    <row r="566" spans="1:9" ht="15" customHeight="1">
      <c r="A566" s="52"/>
      <c r="B566" s="50" t="s">
        <v>260</v>
      </c>
      <c r="C566" s="45"/>
      <c r="D566" s="46"/>
      <c r="E566" s="47">
        <f t="shared" si="43"/>
        <v>0</v>
      </c>
      <c r="F566" s="47">
        <v>0</v>
      </c>
      <c r="G566" s="47">
        <v>0</v>
      </c>
      <c r="H566" s="47">
        <v>0</v>
      </c>
      <c r="I566" s="47">
        <v>0</v>
      </c>
    </row>
    <row r="567" spans="1:9" ht="15" customHeight="1">
      <c r="A567" s="52"/>
      <c r="B567" s="49" t="s">
        <v>31</v>
      </c>
      <c r="C567" s="25"/>
      <c r="D567" s="20"/>
      <c r="E567" s="22">
        <f t="shared" si="43"/>
        <v>59.9</v>
      </c>
      <c r="F567" s="22">
        <v>0</v>
      </c>
      <c r="G567" s="22">
        <v>0</v>
      </c>
      <c r="H567" s="22">
        <v>59.9</v>
      </c>
      <c r="I567" s="22">
        <v>0</v>
      </c>
    </row>
    <row r="568" spans="1:9" ht="15" customHeight="1">
      <c r="A568" s="52"/>
      <c r="B568" s="49" t="s">
        <v>32</v>
      </c>
      <c r="C568" s="25"/>
      <c r="D568" s="20"/>
      <c r="E568" s="22">
        <f t="shared" si="43"/>
        <v>0</v>
      </c>
      <c r="F568" s="22">
        <v>0</v>
      </c>
      <c r="G568" s="22">
        <v>0</v>
      </c>
      <c r="H568" s="22">
        <v>0</v>
      </c>
      <c r="I568" s="22">
        <v>0</v>
      </c>
    </row>
    <row r="569" spans="1:9" ht="15" customHeight="1">
      <c r="A569" s="52"/>
      <c r="B569" s="49" t="s">
        <v>33</v>
      </c>
      <c r="C569" s="25"/>
      <c r="D569" s="20"/>
      <c r="E569" s="22">
        <f t="shared" si="43"/>
        <v>0</v>
      </c>
      <c r="F569" s="22">
        <v>0</v>
      </c>
      <c r="G569" s="22">
        <v>0</v>
      </c>
      <c r="H569" s="22">
        <v>0</v>
      </c>
      <c r="I569" s="22">
        <v>0</v>
      </c>
    </row>
    <row r="570" spans="1:13" ht="15" customHeight="1">
      <c r="A570" s="52"/>
      <c r="B570" s="49" t="s">
        <v>325</v>
      </c>
      <c r="C570" s="25"/>
      <c r="D570" s="20"/>
      <c r="E570" s="22">
        <f>SUM(F570:I570)</f>
        <v>0</v>
      </c>
      <c r="F570" s="22">
        <v>0</v>
      </c>
      <c r="G570" s="22">
        <v>0</v>
      </c>
      <c r="H570" s="22">
        <v>0</v>
      </c>
      <c r="I570" s="22">
        <v>0</v>
      </c>
      <c r="J570" s="24"/>
      <c r="K570" s="24"/>
      <c r="L570" s="24"/>
      <c r="M570" s="24"/>
    </row>
    <row r="571" spans="1:13" ht="15" customHeight="1">
      <c r="A571" s="52"/>
      <c r="B571" s="49" t="s">
        <v>326</v>
      </c>
      <c r="C571" s="25"/>
      <c r="D571" s="20"/>
      <c r="E571" s="22">
        <f>SUM(F571:I571)</f>
        <v>0</v>
      </c>
      <c r="F571" s="22">
        <v>0</v>
      </c>
      <c r="G571" s="22">
        <v>0</v>
      </c>
      <c r="H571" s="22">
        <v>0</v>
      </c>
      <c r="I571" s="22">
        <v>0</v>
      </c>
      <c r="J571" s="24"/>
      <c r="K571" s="24"/>
      <c r="L571" s="24"/>
      <c r="M571" s="24"/>
    </row>
    <row r="572" spans="1:13" ht="15" customHeight="1">
      <c r="A572" s="52"/>
      <c r="B572" s="49" t="s">
        <v>333</v>
      </c>
      <c r="C572" s="25"/>
      <c r="D572" s="20"/>
      <c r="E572" s="22">
        <f>SUM(F572:I572)</f>
        <v>0</v>
      </c>
      <c r="F572" s="22">
        <v>0</v>
      </c>
      <c r="G572" s="22">
        <v>0</v>
      </c>
      <c r="H572" s="22">
        <v>0</v>
      </c>
      <c r="I572" s="22">
        <v>0</v>
      </c>
      <c r="J572" s="24"/>
      <c r="K572" s="24"/>
      <c r="L572" s="24"/>
      <c r="M572" s="24"/>
    </row>
    <row r="573" spans="1:13" ht="15" customHeight="1">
      <c r="A573" s="52"/>
      <c r="B573" s="49" t="s">
        <v>328</v>
      </c>
      <c r="C573" s="25"/>
      <c r="D573" s="20"/>
      <c r="E573" s="22">
        <f>SUM(F573:I573)</f>
        <v>0</v>
      </c>
      <c r="F573" s="22">
        <v>0</v>
      </c>
      <c r="G573" s="22">
        <v>0</v>
      </c>
      <c r="H573" s="22">
        <v>0</v>
      </c>
      <c r="I573" s="22">
        <v>0</v>
      </c>
      <c r="J573" s="24"/>
      <c r="K573" s="24"/>
      <c r="L573" s="24"/>
      <c r="M573" s="24"/>
    </row>
    <row r="574" spans="1:13" ht="15" customHeight="1">
      <c r="A574" s="53"/>
      <c r="B574" s="50" t="s">
        <v>329</v>
      </c>
      <c r="C574" s="25"/>
      <c r="D574" s="20"/>
      <c r="E574" s="22">
        <f>SUM(F574:I574)</f>
        <v>0</v>
      </c>
      <c r="F574" s="22">
        <v>0</v>
      </c>
      <c r="G574" s="22">
        <v>0</v>
      </c>
      <c r="H574" s="22">
        <v>0</v>
      </c>
      <c r="I574" s="22">
        <v>0</v>
      </c>
      <c r="J574" s="24"/>
      <c r="K574" s="24"/>
      <c r="L574" s="24"/>
      <c r="M574" s="24"/>
    </row>
    <row r="575" spans="1:9" ht="20.25" customHeight="1">
      <c r="A575" s="74" t="s">
        <v>312</v>
      </c>
      <c r="B575" s="82" t="s">
        <v>311</v>
      </c>
      <c r="C575" s="83"/>
      <c r="D575" s="84"/>
      <c r="E575" s="22"/>
      <c r="F575" s="22"/>
      <c r="G575" s="22"/>
      <c r="H575" s="22"/>
      <c r="I575" s="22"/>
    </row>
    <row r="576" spans="1:9" ht="15" customHeight="1" hidden="1">
      <c r="A576" s="35"/>
      <c r="B576" s="21" t="s">
        <v>258</v>
      </c>
      <c r="C576" s="25"/>
      <c r="D576" s="20"/>
      <c r="E576" s="22">
        <f aca="true" t="shared" si="44" ref="E576:E581">SUM(F576:I576)</f>
        <v>0</v>
      </c>
      <c r="F576" s="22">
        <v>0</v>
      </c>
      <c r="G576" s="22">
        <v>0</v>
      </c>
      <c r="H576" s="22">
        <v>0</v>
      </c>
      <c r="I576" s="22">
        <v>0</v>
      </c>
    </row>
    <row r="577" spans="1:9" ht="15" customHeight="1" hidden="1">
      <c r="A577" s="35"/>
      <c r="B577" s="21" t="s">
        <v>259</v>
      </c>
      <c r="C577" s="25"/>
      <c r="D577" s="20"/>
      <c r="E577" s="22">
        <f t="shared" si="44"/>
        <v>0</v>
      </c>
      <c r="F577" s="22">
        <v>0</v>
      </c>
      <c r="G577" s="22">
        <v>0</v>
      </c>
      <c r="H577" s="22">
        <v>0</v>
      </c>
      <c r="I577" s="22">
        <v>0</v>
      </c>
    </row>
    <row r="578" spans="1:9" ht="15" customHeight="1" hidden="1">
      <c r="A578" s="35"/>
      <c r="B578" s="21" t="s">
        <v>260</v>
      </c>
      <c r="C578" s="25"/>
      <c r="D578" s="20"/>
      <c r="E578" s="22">
        <f t="shared" si="44"/>
        <v>0</v>
      </c>
      <c r="F578" s="22">
        <v>0</v>
      </c>
      <c r="G578" s="22">
        <v>0</v>
      </c>
      <c r="H578" s="22">
        <v>0</v>
      </c>
      <c r="I578" s="22">
        <v>0</v>
      </c>
    </row>
    <row r="579" spans="1:9" ht="15" customHeight="1" hidden="1">
      <c r="A579" s="35"/>
      <c r="B579" s="21" t="s">
        <v>31</v>
      </c>
      <c r="C579" s="25"/>
      <c r="D579" s="20"/>
      <c r="E579" s="22">
        <f t="shared" si="44"/>
        <v>0</v>
      </c>
      <c r="F579" s="22">
        <v>0</v>
      </c>
      <c r="G579" s="22">
        <v>0</v>
      </c>
      <c r="H579" s="22">
        <v>0</v>
      </c>
      <c r="I579" s="22">
        <v>0</v>
      </c>
    </row>
    <row r="580" spans="1:9" ht="15" customHeight="1" hidden="1">
      <c r="A580" s="35"/>
      <c r="B580" s="21" t="s">
        <v>32</v>
      </c>
      <c r="C580" s="25"/>
      <c r="D580" s="20"/>
      <c r="E580" s="22">
        <f t="shared" si="44"/>
        <v>0</v>
      </c>
      <c r="F580" s="22">
        <v>0</v>
      </c>
      <c r="G580" s="22">
        <v>0</v>
      </c>
      <c r="H580" s="22">
        <v>0</v>
      </c>
      <c r="I580" s="22">
        <v>0</v>
      </c>
    </row>
    <row r="581" spans="1:9" ht="15" customHeight="1" hidden="1">
      <c r="A581" s="36"/>
      <c r="B581" s="21" t="s">
        <v>33</v>
      </c>
      <c r="C581" s="25"/>
      <c r="D581" s="20"/>
      <c r="E581" s="22">
        <f t="shared" si="44"/>
        <v>0</v>
      </c>
      <c r="F581" s="22">
        <v>0</v>
      </c>
      <c r="G581" s="22">
        <v>0</v>
      </c>
      <c r="H581" s="22">
        <v>0</v>
      </c>
      <c r="I581" s="22">
        <v>0</v>
      </c>
    </row>
    <row r="582" spans="1:13" ht="15" customHeight="1" hidden="1">
      <c r="A582" s="35"/>
      <c r="B582" s="21" t="s">
        <v>325</v>
      </c>
      <c r="C582" s="25"/>
      <c r="D582" s="20"/>
      <c r="E582" s="22">
        <f>SUM(F582:I582)</f>
        <v>0</v>
      </c>
      <c r="F582" s="22">
        <v>0</v>
      </c>
      <c r="G582" s="22">
        <v>0</v>
      </c>
      <c r="H582" s="22">
        <v>0</v>
      </c>
      <c r="I582" s="22">
        <v>0</v>
      </c>
      <c r="J582" s="24"/>
      <c r="K582" s="24"/>
      <c r="L582" s="24"/>
      <c r="M582" s="24"/>
    </row>
    <row r="583" spans="1:13" ht="15" customHeight="1" hidden="1">
      <c r="A583" s="35"/>
      <c r="B583" s="21" t="s">
        <v>326</v>
      </c>
      <c r="C583" s="25"/>
      <c r="D583" s="20"/>
      <c r="E583" s="22">
        <f>SUM(F583:I583)</f>
        <v>0</v>
      </c>
      <c r="F583" s="22">
        <v>0</v>
      </c>
      <c r="G583" s="22">
        <v>0</v>
      </c>
      <c r="H583" s="22">
        <v>0</v>
      </c>
      <c r="I583" s="22">
        <v>0</v>
      </c>
      <c r="J583" s="24"/>
      <c r="K583" s="24"/>
      <c r="L583" s="24"/>
      <c r="M583" s="24"/>
    </row>
    <row r="584" spans="1:13" ht="15" customHeight="1" hidden="1">
      <c r="A584" s="35"/>
      <c r="B584" s="21" t="s">
        <v>333</v>
      </c>
      <c r="C584" s="25"/>
      <c r="D584" s="20"/>
      <c r="E584" s="22">
        <f>SUM(F584:I584)</f>
        <v>0</v>
      </c>
      <c r="F584" s="22">
        <v>0</v>
      </c>
      <c r="G584" s="22">
        <v>0</v>
      </c>
      <c r="H584" s="22">
        <v>0</v>
      </c>
      <c r="I584" s="22">
        <v>0</v>
      </c>
      <c r="J584" s="24"/>
      <c r="K584" s="24"/>
      <c r="L584" s="24"/>
      <c r="M584" s="24"/>
    </row>
    <row r="585" spans="1:13" ht="15" customHeight="1" hidden="1">
      <c r="A585" s="35"/>
      <c r="B585" s="21" t="s">
        <v>328</v>
      </c>
      <c r="C585" s="25"/>
      <c r="D585" s="20"/>
      <c r="E585" s="22">
        <f>SUM(F585:I585)</f>
        <v>0</v>
      </c>
      <c r="F585" s="22">
        <v>0</v>
      </c>
      <c r="G585" s="22">
        <v>0</v>
      </c>
      <c r="H585" s="22">
        <v>0</v>
      </c>
      <c r="I585" s="22">
        <v>0</v>
      </c>
      <c r="J585" s="24"/>
      <c r="K585" s="24"/>
      <c r="L585" s="24"/>
      <c r="M585" s="24"/>
    </row>
    <row r="586" spans="1:13" ht="15" customHeight="1" hidden="1">
      <c r="A586" s="35"/>
      <c r="B586" s="44" t="s">
        <v>329</v>
      </c>
      <c r="C586" s="25"/>
      <c r="D586" s="20"/>
      <c r="E586" s="22">
        <f>SUM(F586:I586)</f>
        <v>0</v>
      </c>
      <c r="F586" s="22">
        <v>0</v>
      </c>
      <c r="G586" s="22">
        <v>0</v>
      </c>
      <c r="H586" s="22">
        <v>0</v>
      </c>
      <c r="I586" s="22">
        <v>0</v>
      </c>
      <c r="J586" s="24"/>
      <c r="K586" s="24"/>
      <c r="L586" s="24"/>
      <c r="M586" s="24"/>
    </row>
    <row r="587" spans="1:9" ht="54" customHeight="1">
      <c r="A587" s="56" t="s">
        <v>227</v>
      </c>
      <c r="B587" s="20" t="s">
        <v>273</v>
      </c>
      <c r="C587" s="25" t="s">
        <v>351</v>
      </c>
      <c r="D587" s="20" t="s">
        <v>381</v>
      </c>
      <c r="E587" s="22">
        <f>SUM(E588:E598)</f>
        <v>7563.099999999999</v>
      </c>
      <c r="F587" s="22">
        <f>SUM(F588:F598)</f>
        <v>0</v>
      </c>
      <c r="G587" s="22">
        <f>SUM(G588:G598)</f>
        <v>0</v>
      </c>
      <c r="H587" s="22">
        <f>SUM(H588:H598)</f>
        <v>7563.099999999999</v>
      </c>
      <c r="I587" s="22">
        <f>SUM(I588:I598)</f>
        <v>0</v>
      </c>
    </row>
    <row r="588" spans="1:9" ht="15" customHeight="1">
      <c r="A588" s="52"/>
      <c r="B588" s="21" t="s">
        <v>258</v>
      </c>
      <c r="C588" s="25"/>
      <c r="D588" s="20"/>
      <c r="E588" s="22">
        <f aca="true" t="shared" si="45" ref="E588:E593">SUM(F588:I588)</f>
        <v>3312.9</v>
      </c>
      <c r="F588" s="22">
        <v>0</v>
      </c>
      <c r="G588" s="22">
        <v>0</v>
      </c>
      <c r="H588" s="22">
        <v>3312.9</v>
      </c>
      <c r="I588" s="22">
        <v>0</v>
      </c>
    </row>
    <row r="589" spans="1:9" ht="15" customHeight="1">
      <c r="A589" s="52"/>
      <c r="B589" s="21" t="s">
        <v>259</v>
      </c>
      <c r="C589" s="25"/>
      <c r="D589" s="20"/>
      <c r="E589" s="22">
        <f t="shared" si="45"/>
        <v>0</v>
      </c>
      <c r="F589" s="22">
        <v>0</v>
      </c>
      <c r="G589" s="22">
        <v>0</v>
      </c>
      <c r="H589" s="22">
        <v>0</v>
      </c>
      <c r="I589" s="22">
        <v>0</v>
      </c>
    </row>
    <row r="590" spans="1:9" ht="15" customHeight="1">
      <c r="A590" s="52"/>
      <c r="B590" s="21" t="s">
        <v>260</v>
      </c>
      <c r="C590" s="25"/>
      <c r="D590" s="20"/>
      <c r="E590" s="22">
        <f t="shared" si="45"/>
        <v>0</v>
      </c>
      <c r="F590" s="22">
        <v>0</v>
      </c>
      <c r="G590" s="22">
        <v>0</v>
      </c>
      <c r="H590" s="22">
        <v>0</v>
      </c>
      <c r="I590" s="22">
        <v>0</v>
      </c>
    </row>
    <row r="591" spans="1:9" ht="15" customHeight="1">
      <c r="A591" s="52"/>
      <c r="B591" s="21" t="s">
        <v>31</v>
      </c>
      <c r="C591" s="25"/>
      <c r="D591" s="20"/>
      <c r="E591" s="22">
        <f t="shared" si="45"/>
        <v>0</v>
      </c>
      <c r="F591" s="22">
        <v>0</v>
      </c>
      <c r="G591" s="22">
        <v>0</v>
      </c>
      <c r="H591" s="22">
        <v>0</v>
      </c>
      <c r="I591" s="22">
        <v>0</v>
      </c>
    </row>
    <row r="592" spans="1:9" ht="15" customHeight="1">
      <c r="A592" s="52"/>
      <c r="B592" s="21" t="s">
        <v>32</v>
      </c>
      <c r="C592" s="25"/>
      <c r="D592" s="20"/>
      <c r="E592" s="22">
        <f t="shared" si="45"/>
        <v>3746</v>
      </c>
      <c r="F592" s="22">
        <v>0</v>
      </c>
      <c r="G592" s="22">
        <v>0</v>
      </c>
      <c r="H592" s="22">
        <v>3746</v>
      </c>
      <c r="I592" s="22">
        <v>0</v>
      </c>
    </row>
    <row r="593" spans="1:9" ht="15" customHeight="1">
      <c r="A593" s="52"/>
      <c r="B593" s="21" t="s">
        <v>33</v>
      </c>
      <c r="C593" s="25"/>
      <c r="D593" s="20"/>
      <c r="E593" s="22">
        <f t="shared" si="45"/>
        <v>0</v>
      </c>
      <c r="F593" s="22">
        <v>0</v>
      </c>
      <c r="G593" s="22">
        <v>0</v>
      </c>
      <c r="H593" s="22">
        <v>0</v>
      </c>
      <c r="I593" s="22">
        <v>0</v>
      </c>
    </row>
    <row r="594" spans="1:13" ht="15" customHeight="1">
      <c r="A594" s="52"/>
      <c r="B594" s="21" t="s">
        <v>325</v>
      </c>
      <c r="C594" s="25"/>
      <c r="D594" s="20"/>
      <c r="E594" s="22">
        <f>SUM(F594:I594)</f>
        <v>100</v>
      </c>
      <c r="F594" s="22">
        <v>0</v>
      </c>
      <c r="G594" s="22">
        <v>0</v>
      </c>
      <c r="H594" s="22">
        <v>100</v>
      </c>
      <c r="I594" s="22">
        <v>0</v>
      </c>
      <c r="J594" s="24"/>
      <c r="K594" s="24"/>
      <c r="L594" s="24"/>
      <c r="M594" s="24"/>
    </row>
    <row r="595" spans="1:13" ht="15" customHeight="1">
      <c r="A595" s="52"/>
      <c r="B595" s="21" t="s">
        <v>326</v>
      </c>
      <c r="C595" s="25"/>
      <c r="D595" s="20"/>
      <c r="E595" s="22">
        <f>SUM(F595:I595)</f>
        <v>104.2</v>
      </c>
      <c r="F595" s="22">
        <v>0</v>
      </c>
      <c r="G595" s="22">
        <v>0</v>
      </c>
      <c r="H595" s="22">
        <v>104.2</v>
      </c>
      <c r="I595" s="22">
        <v>0</v>
      </c>
      <c r="J595" s="24"/>
      <c r="K595" s="24"/>
      <c r="L595" s="24"/>
      <c r="M595" s="24"/>
    </row>
    <row r="596" spans="1:13" ht="15" customHeight="1">
      <c r="A596" s="52"/>
      <c r="B596" s="21" t="s">
        <v>333</v>
      </c>
      <c r="C596" s="25"/>
      <c r="D596" s="20"/>
      <c r="E596" s="22">
        <f>SUM(F596:I596)</f>
        <v>100</v>
      </c>
      <c r="F596" s="22">
        <v>0</v>
      </c>
      <c r="G596" s="22">
        <v>0</v>
      </c>
      <c r="H596" s="22">
        <v>100</v>
      </c>
      <c r="I596" s="22">
        <v>0</v>
      </c>
      <c r="J596" s="24"/>
      <c r="K596" s="24"/>
      <c r="L596" s="24"/>
      <c r="M596" s="24"/>
    </row>
    <row r="597" spans="1:13" ht="15" customHeight="1">
      <c r="A597" s="52"/>
      <c r="B597" s="21" t="s">
        <v>328</v>
      </c>
      <c r="C597" s="25"/>
      <c r="D597" s="20"/>
      <c r="E597" s="22">
        <f>SUM(F597:I597)</f>
        <v>100</v>
      </c>
      <c r="F597" s="22">
        <v>0</v>
      </c>
      <c r="G597" s="22">
        <v>0</v>
      </c>
      <c r="H597" s="22">
        <v>100</v>
      </c>
      <c r="I597" s="22">
        <v>0</v>
      </c>
      <c r="J597" s="24"/>
      <c r="K597" s="24"/>
      <c r="L597" s="24"/>
      <c r="M597" s="24"/>
    </row>
    <row r="598" spans="1:13" ht="15" customHeight="1">
      <c r="A598" s="53"/>
      <c r="B598" s="44" t="s">
        <v>329</v>
      </c>
      <c r="C598" s="25"/>
      <c r="D598" s="20"/>
      <c r="E598" s="22">
        <f>SUM(F598:I598)</f>
        <v>100</v>
      </c>
      <c r="F598" s="22">
        <v>0</v>
      </c>
      <c r="G598" s="22">
        <v>0</v>
      </c>
      <c r="H598" s="22">
        <v>100</v>
      </c>
      <c r="I598" s="22">
        <v>0</v>
      </c>
      <c r="J598" s="24"/>
      <c r="K598" s="24"/>
      <c r="L598" s="24"/>
      <c r="M598" s="24"/>
    </row>
    <row r="599" spans="1:9" ht="76.5" customHeight="1">
      <c r="A599" s="70" t="s">
        <v>228</v>
      </c>
      <c r="B599" s="20" t="s">
        <v>274</v>
      </c>
      <c r="C599" s="25" t="s">
        <v>26</v>
      </c>
      <c r="D599" s="20" t="s">
        <v>20</v>
      </c>
      <c r="E599" s="22"/>
      <c r="F599" s="22"/>
      <c r="G599" s="22"/>
      <c r="H599" s="22"/>
      <c r="I599" s="22"/>
    </row>
    <row r="600" spans="1:9" ht="77.25" customHeight="1">
      <c r="A600" s="56" t="s">
        <v>229</v>
      </c>
      <c r="B600" s="20" t="s">
        <v>275</v>
      </c>
      <c r="C600" s="25" t="s">
        <v>320</v>
      </c>
      <c r="D600" s="20" t="s">
        <v>280</v>
      </c>
      <c r="E600" s="22">
        <f>SUM(E601:E611)</f>
        <v>84</v>
      </c>
      <c r="F600" s="22">
        <f>SUM(F601:F611)</f>
        <v>0</v>
      </c>
      <c r="G600" s="22">
        <f>SUM(G601:G611)</f>
        <v>0</v>
      </c>
      <c r="H600" s="22">
        <f>SUM(H601:H611)</f>
        <v>84</v>
      </c>
      <c r="I600" s="22">
        <f>SUM(I601:I611)</f>
        <v>0</v>
      </c>
    </row>
    <row r="601" spans="1:9" ht="15" customHeight="1">
      <c r="A601" s="52"/>
      <c r="B601" s="21" t="s">
        <v>258</v>
      </c>
      <c r="C601" s="25"/>
      <c r="D601" s="20"/>
      <c r="E601" s="22">
        <f aca="true" t="shared" si="46" ref="E601:E606">SUM(F601:I601)</f>
        <v>0</v>
      </c>
      <c r="F601" s="22">
        <v>0</v>
      </c>
      <c r="G601" s="22">
        <v>0</v>
      </c>
      <c r="H601" s="22">
        <v>0</v>
      </c>
      <c r="I601" s="22">
        <v>0</v>
      </c>
    </row>
    <row r="602" spans="1:9" ht="15" customHeight="1">
      <c r="A602" s="52"/>
      <c r="B602" s="21" t="s">
        <v>259</v>
      </c>
      <c r="C602" s="25"/>
      <c r="D602" s="20"/>
      <c r="E602" s="22">
        <f t="shared" si="46"/>
        <v>30</v>
      </c>
      <c r="F602" s="22">
        <v>0</v>
      </c>
      <c r="G602" s="22">
        <v>0</v>
      </c>
      <c r="H602" s="22">
        <v>30</v>
      </c>
      <c r="I602" s="22">
        <v>0</v>
      </c>
    </row>
    <row r="603" spans="1:9" ht="15" customHeight="1">
      <c r="A603" s="52"/>
      <c r="B603" s="21" t="s">
        <v>260</v>
      </c>
      <c r="C603" s="25"/>
      <c r="D603" s="20"/>
      <c r="E603" s="22">
        <f t="shared" si="46"/>
        <v>0</v>
      </c>
      <c r="F603" s="22">
        <v>0</v>
      </c>
      <c r="G603" s="22">
        <v>0</v>
      </c>
      <c r="H603" s="22">
        <v>0</v>
      </c>
      <c r="I603" s="22">
        <v>0</v>
      </c>
    </row>
    <row r="604" spans="1:9" ht="15" customHeight="1">
      <c r="A604" s="52"/>
      <c r="B604" s="21" t="s">
        <v>31</v>
      </c>
      <c r="C604" s="25"/>
      <c r="D604" s="20"/>
      <c r="E604" s="22">
        <f t="shared" si="46"/>
        <v>54</v>
      </c>
      <c r="F604" s="22">
        <v>0</v>
      </c>
      <c r="G604" s="22">
        <v>0</v>
      </c>
      <c r="H604" s="22">
        <v>54</v>
      </c>
      <c r="I604" s="22">
        <v>0</v>
      </c>
    </row>
    <row r="605" spans="1:9" ht="15" customHeight="1">
      <c r="A605" s="52"/>
      <c r="B605" s="21" t="s">
        <v>32</v>
      </c>
      <c r="C605" s="25"/>
      <c r="D605" s="20"/>
      <c r="E605" s="22">
        <f t="shared" si="46"/>
        <v>0</v>
      </c>
      <c r="F605" s="22">
        <v>0</v>
      </c>
      <c r="G605" s="22">
        <v>0</v>
      </c>
      <c r="H605" s="22">
        <v>0</v>
      </c>
      <c r="I605" s="22">
        <v>0</v>
      </c>
    </row>
    <row r="606" spans="1:9" ht="15" customHeight="1">
      <c r="A606" s="52"/>
      <c r="B606" s="21" t="s">
        <v>33</v>
      </c>
      <c r="C606" s="25"/>
      <c r="D606" s="20"/>
      <c r="E606" s="22">
        <f t="shared" si="46"/>
        <v>0</v>
      </c>
      <c r="F606" s="22">
        <v>0</v>
      </c>
      <c r="G606" s="22">
        <v>0</v>
      </c>
      <c r="H606" s="22">
        <v>0</v>
      </c>
      <c r="I606" s="22">
        <v>0</v>
      </c>
    </row>
    <row r="607" spans="1:13" ht="15" customHeight="1">
      <c r="A607" s="52"/>
      <c r="B607" s="21" t="s">
        <v>325</v>
      </c>
      <c r="C607" s="25"/>
      <c r="D607" s="20"/>
      <c r="E607" s="22">
        <f>SUM(F607:I607)</f>
        <v>0</v>
      </c>
      <c r="F607" s="22">
        <v>0</v>
      </c>
      <c r="G607" s="22">
        <v>0</v>
      </c>
      <c r="H607" s="22">
        <v>0</v>
      </c>
      <c r="I607" s="22">
        <v>0</v>
      </c>
      <c r="J607" s="24"/>
      <c r="K607" s="24"/>
      <c r="L607" s="24"/>
      <c r="M607" s="24"/>
    </row>
    <row r="608" spans="1:13" ht="15" customHeight="1">
      <c r="A608" s="52"/>
      <c r="B608" s="21" t="s">
        <v>326</v>
      </c>
      <c r="C608" s="25"/>
      <c r="D608" s="20"/>
      <c r="E608" s="22">
        <f>SUM(F608:I608)</f>
        <v>0</v>
      </c>
      <c r="F608" s="22">
        <v>0</v>
      </c>
      <c r="G608" s="22">
        <v>0</v>
      </c>
      <c r="H608" s="22">
        <v>0</v>
      </c>
      <c r="I608" s="22">
        <v>0</v>
      </c>
      <c r="J608" s="24"/>
      <c r="K608" s="24"/>
      <c r="L608" s="24"/>
      <c r="M608" s="24"/>
    </row>
    <row r="609" spans="1:13" ht="15" customHeight="1">
      <c r="A609" s="52"/>
      <c r="B609" s="21" t="s">
        <v>333</v>
      </c>
      <c r="C609" s="25"/>
      <c r="D609" s="20"/>
      <c r="E609" s="22">
        <f>SUM(F609:I609)</f>
        <v>0</v>
      </c>
      <c r="F609" s="22">
        <v>0</v>
      </c>
      <c r="G609" s="22">
        <v>0</v>
      </c>
      <c r="H609" s="22">
        <v>0</v>
      </c>
      <c r="I609" s="22">
        <v>0</v>
      </c>
      <c r="J609" s="24"/>
      <c r="K609" s="24"/>
      <c r="L609" s="24"/>
      <c r="M609" s="24"/>
    </row>
    <row r="610" spans="1:13" ht="15" customHeight="1">
      <c r="A610" s="52"/>
      <c r="B610" s="21" t="s">
        <v>328</v>
      </c>
      <c r="C610" s="25"/>
      <c r="D610" s="20"/>
      <c r="E610" s="22">
        <f>SUM(F610:I610)</f>
        <v>0</v>
      </c>
      <c r="F610" s="22">
        <v>0</v>
      </c>
      <c r="G610" s="22">
        <v>0</v>
      </c>
      <c r="H610" s="22">
        <v>0</v>
      </c>
      <c r="I610" s="22">
        <v>0</v>
      </c>
      <c r="J610" s="24"/>
      <c r="K610" s="24"/>
      <c r="L610" s="24"/>
      <c r="M610" s="24"/>
    </row>
    <row r="611" spans="1:13" ht="15" customHeight="1">
      <c r="A611" s="53"/>
      <c r="B611" s="44" t="s">
        <v>329</v>
      </c>
      <c r="C611" s="25"/>
      <c r="D611" s="20"/>
      <c r="E611" s="22">
        <f>SUM(F611:I611)</f>
        <v>0</v>
      </c>
      <c r="F611" s="22">
        <v>0</v>
      </c>
      <c r="G611" s="22">
        <v>0</v>
      </c>
      <c r="H611" s="22">
        <v>0</v>
      </c>
      <c r="I611" s="22">
        <v>0</v>
      </c>
      <c r="J611" s="24"/>
      <c r="K611" s="24"/>
      <c r="L611" s="24"/>
      <c r="M611" s="24"/>
    </row>
    <row r="612" spans="1:9" ht="66" customHeight="1">
      <c r="A612" s="56" t="s">
        <v>230</v>
      </c>
      <c r="B612" s="20" t="s">
        <v>168</v>
      </c>
      <c r="C612" s="25" t="s">
        <v>351</v>
      </c>
      <c r="D612" s="20" t="s">
        <v>169</v>
      </c>
      <c r="E612" s="22">
        <f>SUM(E613:E623)</f>
        <v>795.8000000000002</v>
      </c>
      <c r="F612" s="22">
        <f>SUM(F613:F623)</f>
        <v>0</v>
      </c>
      <c r="G612" s="22">
        <f>SUM(G613:G623)</f>
        <v>0</v>
      </c>
      <c r="H612" s="22">
        <f>SUM(H613:H623)</f>
        <v>195.79999999999995</v>
      </c>
      <c r="I612" s="22">
        <f>SUM(I613:I623)</f>
        <v>600</v>
      </c>
    </row>
    <row r="613" spans="1:9" ht="15" customHeight="1">
      <c r="A613" s="52"/>
      <c r="B613" s="21" t="s">
        <v>258</v>
      </c>
      <c r="C613" s="25"/>
      <c r="D613" s="20"/>
      <c r="E613" s="22">
        <f aca="true" t="shared" si="47" ref="E613:E618">SUM(F613:I613)</f>
        <v>600</v>
      </c>
      <c r="F613" s="22">
        <v>0</v>
      </c>
      <c r="G613" s="22">
        <v>0</v>
      </c>
      <c r="H613" s="22">
        <v>0</v>
      </c>
      <c r="I613" s="22">
        <v>600</v>
      </c>
    </row>
    <row r="614" spans="1:9" ht="15" customHeight="1">
      <c r="A614" s="52"/>
      <c r="B614" s="21" t="s">
        <v>259</v>
      </c>
      <c r="C614" s="25"/>
      <c r="D614" s="20"/>
      <c r="E614" s="22">
        <f t="shared" si="47"/>
        <v>90</v>
      </c>
      <c r="F614" s="22">
        <v>0</v>
      </c>
      <c r="G614" s="22">
        <v>0</v>
      </c>
      <c r="H614" s="22">
        <v>90</v>
      </c>
      <c r="I614" s="22">
        <v>0</v>
      </c>
    </row>
    <row r="615" spans="1:9" ht="15" customHeight="1">
      <c r="A615" s="52"/>
      <c r="B615" s="21" t="s">
        <v>260</v>
      </c>
      <c r="C615" s="25"/>
      <c r="D615" s="20"/>
      <c r="E615" s="22">
        <f t="shared" si="47"/>
        <v>0</v>
      </c>
      <c r="F615" s="22">
        <v>0</v>
      </c>
      <c r="G615" s="22">
        <v>0</v>
      </c>
      <c r="H615" s="22">
        <v>0</v>
      </c>
      <c r="I615" s="22">
        <v>0</v>
      </c>
    </row>
    <row r="616" spans="1:9" ht="15" customHeight="1">
      <c r="A616" s="52"/>
      <c r="B616" s="21" t="s">
        <v>31</v>
      </c>
      <c r="C616" s="25"/>
      <c r="D616" s="20"/>
      <c r="E616" s="22">
        <f t="shared" si="47"/>
        <v>21.1</v>
      </c>
      <c r="F616" s="22">
        <v>0</v>
      </c>
      <c r="G616" s="22">
        <v>0</v>
      </c>
      <c r="H616" s="22">
        <v>21.1</v>
      </c>
      <c r="I616" s="22">
        <v>0</v>
      </c>
    </row>
    <row r="617" spans="1:9" ht="15" customHeight="1">
      <c r="A617" s="52"/>
      <c r="B617" s="21" t="s">
        <v>32</v>
      </c>
      <c r="C617" s="25"/>
      <c r="D617" s="20"/>
      <c r="E617" s="22">
        <f t="shared" si="47"/>
        <v>12.1</v>
      </c>
      <c r="F617" s="22">
        <v>0</v>
      </c>
      <c r="G617" s="22">
        <v>0</v>
      </c>
      <c r="H617" s="22">
        <v>12.1</v>
      </c>
      <c r="I617" s="22">
        <v>0</v>
      </c>
    </row>
    <row r="618" spans="1:9" ht="15" customHeight="1">
      <c r="A618" s="52"/>
      <c r="B618" s="21" t="s">
        <v>33</v>
      </c>
      <c r="C618" s="25"/>
      <c r="D618" s="20"/>
      <c r="E618" s="22">
        <f t="shared" si="47"/>
        <v>12.1</v>
      </c>
      <c r="F618" s="22">
        <v>0</v>
      </c>
      <c r="G618" s="22">
        <v>0</v>
      </c>
      <c r="H618" s="22">
        <v>12.1</v>
      </c>
      <c r="I618" s="22">
        <v>0</v>
      </c>
    </row>
    <row r="619" spans="1:13" ht="15" customHeight="1">
      <c r="A619" s="52"/>
      <c r="B619" s="21" t="s">
        <v>325</v>
      </c>
      <c r="C619" s="25"/>
      <c r="D619" s="20"/>
      <c r="E619" s="22">
        <f>SUM(F619:I619)</f>
        <v>12.1</v>
      </c>
      <c r="F619" s="22">
        <v>0</v>
      </c>
      <c r="G619" s="22">
        <v>0</v>
      </c>
      <c r="H619" s="22">
        <v>12.1</v>
      </c>
      <c r="I619" s="22">
        <v>0</v>
      </c>
      <c r="J619" s="24"/>
      <c r="K619" s="24"/>
      <c r="L619" s="24"/>
      <c r="M619" s="24"/>
    </row>
    <row r="620" spans="1:13" ht="15" customHeight="1">
      <c r="A620" s="52"/>
      <c r="B620" s="21" t="s">
        <v>326</v>
      </c>
      <c r="C620" s="25"/>
      <c r="D620" s="20"/>
      <c r="E620" s="22">
        <f>SUM(F620:I620)</f>
        <v>12.1</v>
      </c>
      <c r="F620" s="22">
        <v>0</v>
      </c>
      <c r="G620" s="22">
        <v>0</v>
      </c>
      <c r="H620" s="22">
        <v>12.1</v>
      </c>
      <c r="I620" s="22">
        <v>0</v>
      </c>
      <c r="J620" s="24"/>
      <c r="K620" s="24"/>
      <c r="L620" s="24"/>
      <c r="M620" s="24"/>
    </row>
    <row r="621" spans="1:13" ht="15" customHeight="1">
      <c r="A621" s="52"/>
      <c r="B621" s="21" t="s">
        <v>333</v>
      </c>
      <c r="C621" s="25"/>
      <c r="D621" s="20"/>
      <c r="E621" s="22">
        <f>SUM(F621:I621)</f>
        <v>12.1</v>
      </c>
      <c r="F621" s="22">
        <v>0</v>
      </c>
      <c r="G621" s="22">
        <v>0</v>
      </c>
      <c r="H621" s="22">
        <v>12.1</v>
      </c>
      <c r="I621" s="22">
        <v>0</v>
      </c>
      <c r="J621" s="24"/>
      <c r="K621" s="24"/>
      <c r="L621" s="24"/>
      <c r="M621" s="24"/>
    </row>
    <row r="622" spans="1:13" ht="15" customHeight="1">
      <c r="A622" s="52"/>
      <c r="B622" s="21" t="s">
        <v>328</v>
      </c>
      <c r="C622" s="25"/>
      <c r="D622" s="20"/>
      <c r="E622" s="22">
        <f>SUM(F622:I622)</f>
        <v>12.1</v>
      </c>
      <c r="F622" s="22">
        <v>0</v>
      </c>
      <c r="G622" s="22">
        <v>0</v>
      </c>
      <c r="H622" s="22">
        <v>12.1</v>
      </c>
      <c r="I622" s="22">
        <v>0</v>
      </c>
      <c r="J622" s="24"/>
      <c r="K622" s="24"/>
      <c r="L622" s="24"/>
      <c r="M622" s="24"/>
    </row>
    <row r="623" spans="1:13" ht="15" customHeight="1">
      <c r="A623" s="53"/>
      <c r="B623" s="44" t="s">
        <v>329</v>
      </c>
      <c r="C623" s="25"/>
      <c r="D623" s="20"/>
      <c r="E623" s="22">
        <f>SUM(F623:I623)</f>
        <v>12.1</v>
      </c>
      <c r="F623" s="22">
        <v>0</v>
      </c>
      <c r="G623" s="22">
        <v>0</v>
      </c>
      <c r="H623" s="22">
        <v>12.1</v>
      </c>
      <c r="I623" s="22">
        <v>0</v>
      </c>
      <c r="J623" s="24"/>
      <c r="K623" s="24"/>
      <c r="L623" s="24"/>
      <c r="M623" s="24"/>
    </row>
    <row r="624" spans="1:9" ht="38.25" customHeight="1">
      <c r="A624" s="56" t="s">
        <v>231</v>
      </c>
      <c r="B624" s="20" t="s">
        <v>77</v>
      </c>
      <c r="C624" s="25" t="s">
        <v>363</v>
      </c>
      <c r="D624" s="20" t="s">
        <v>170</v>
      </c>
      <c r="E624" s="22">
        <f>SUM(E625:E635)</f>
        <v>6000</v>
      </c>
      <c r="F624" s="22">
        <f>SUM(F625:F635)</f>
        <v>0</v>
      </c>
      <c r="G624" s="22">
        <f>SUM(G625:G635)</f>
        <v>0</v>
      </c>
      <c r="H624" s="22">
        <f>SUM(H625:H635)</f>
        <v>0</v>
      </c>
      <c r="I624" s="22">
        <f>SUM(I625:I635)</f>
        <v>6000</v>
      </c>
    </row>
    <row r="625" spans="1:9" ht="15" customHeight="1">
      <c r="A625" s="52"/>
      <c r="B625" s="21" t="s">
        <v>258</v>
      </c>
      <c r="C625" s="25"/>
      <c r="D625" s="20"/>
      <c r="E625" s="22">
        <f aca="true" t="shared" si="48" ref="E625:E630">SUM(F625:I625)</f>
        <v>0</v>
      </c>
      <c r="F625" s="22">
        <v>0</v>
      </c>
      <c r="G625" s="22">
        <v>0</v>
      </c>
      <c r="H625" s="22">
        <v>0</v>
      </c>
      <c r="I625" s="22">
        <v>0</v>
      </c>
    </row>
    <row r="626" spans="1:9" ht="15" customHeight="1">
      <c r="A626" s="52"/>
      <c r="B626" s="44" t="s">
        <v>259</v>
      </c>
      <c r="C626" s="45"/>
      <c r="D626" s="46"/>
      <c r="E626" s="47">
        <f t="shared" si="48"/>
        <v>600</v>
      </c>
      <c r="F626" s="47">
        <v>0</v>
      </c>
      <c r="G626" s="47">
        <v>0</v>
      </c>
      <c r="H626" s="47">
        <v>0</v>
      </c>
      <c r="I626" s="47">
        <v>600</v>
      </c>
    </row>
    <row r="627" spans="1:9" ht="15" customHeight="1">
      <c r="A627" s="52"/>
      <c r="B627" s="21" t="s">
        <v>260</v>
      </c>
      <c r="C627" s="25"/>
      <c r="D627" s="20"/>
      <c r="E627" s="22">
        <f t="shared" si="48"/>
        <v>600</v>
      </c>
      <c r="F627" s="22">
        <v>0</v>
      </c>
      <c r="G627" s="22">
        <v>0</v>
      </c>
      <c r="H627" s="22">
        <v>0</v>
      </c>
      <c r="I627" s="22">
        <v>600</v>
      </c>
    </row>
    <row r="628" spans="1:9" ht="15" customHeight="1">
      <c r="A628" s="52"/>
      <c r="B628" s="21" t="s">
        <v>31</v>
      </c>
      <c r="C628" s="25"/>
      <c r="D628" s="20"/>
      <c r="E628" s="22">
        <f t="shared" si="48"/>
        <v>600</v>
      </c>
      <c r="F628" s="22">
        <v>0</v>
      </c>
      <c r="G628" s="22">
        <v>0</v>
      </c>
      <c r="H628" s="22">
        <v>0</v>
      </c>
      <c r="I628" s="22">
        <v>600</v>
      </c>
    </row>
    <row r="629" spans="1:9" ht="15" customHeight="1">
      <c r="A629" s="52"/>
      <c r="B629" s="21" t="s">
        <v>32</v>
      </c>
      <c r="C629" s="25"/>
      <c r="D629" s="20"/>
      <c r="E629" s="22">
        <f t="shared" si="48"/>
        <v>600</v>
      </c>
      <c r="F629" s="22">
        <v>0</v>
      </c>
      <c r="G629" s="22">
        <v>0</v>
      </c>
      <c r="H629" s="22">
        <v>0</v>
      </c>
      <c r="I629" s="22">
        <v>600</v>
      </c>
    </row>
    <row r="630" spans="1:9" ht="15" customHeight="1">
      <c r="A630" s="52"/>
      <c r="B630" s="21" t="s">
        <v>33</v>
      </c>
      <c r="C630" s="25"/>
      <c r="D630" s="20"/>
      <c r="E630" s="22">
        <f t="shared" si="48"/>
        <v>600</v>
      </c>
      <c r="F630" s="22">
        <v>0</v>
      </c>
      <c r="G630" s="22">
        <v>0</v>
      </c>
      <c r="H630" s="22">
        <v>0</v>
      </c>
      <c r="I630" s="22">
        <v>600</v>
      </c>
    </row>
    <row r="631" spans="1:13" ht="15" customHeight="1">
      <c r="A631" s="52"/>
      <c r="B631" s="21" t="s">
        <v>325</v>
      </c>
      <c r="C631" s="25"/>
      <c r="D631" s="20"/>
      <c r="E631" s="22">
        <f>SUM(F631:I631)</f>
        <v>600</v>
      </c>
      <c r="F631" s="22">
        <v>0</v>
      </c>
      <c r="G631" s="22">
        <v>0</v>
      </c>
      <c r="H631" s="22">
        <v>0</v>
      </c>
      <c r="I631" s="22">
        <v>600</v>
      </c>
      <c r="J631" s="24"/>
      <c r="K631" s="24"/>
      <c r="L631" s="24"/>
      <c r="M631" s="24"/>
    </row>
    <row r="632" spans="1:13" ht="15" customHeight="1">
      <c r="A632" s="52"/>
      <c r="B632" s="21" t="s">
        <v>326</v>
      </c>
      <c r="C632" s="25"/>
      <c r="D632" s="20"/>
      <c r="E632" s="22">
        <f>SUM(F632:I632)</f>
        <v>600</v>
      </c>
      <c r="F632" s="22">
        <v>0</v>
      </c>
      <c r="G632" s="22">
        <v>0</v>
      </c>
      <c r="H632" s="22">
        <v>0</v>
      </c>
      <c r="I632" s="22">
        <v>600</v>
      </c>
      <c r="J632" s="24"/>
      <c r="K632" s="24"/>
      <c r="L632" s="24"/>
      <c r="M632" s="24"/>
    </row>
    <row r="633" spans="1:13" ht="15" customHeight="1">
      <c r="A633" s="52"/>
      <c r="B633" s="21" t="s">
        <v>333</v>
      </c>
      <c r="C633" s="25"/>
      <c r="D633" s="20"/>
      <c r="E633" s="22">
        <f>SUM(F633:I633)</f>
        <v>600</v>
      </c>
      <c r="F633" s="22">
        <v>0</v>
      </c>
      <c r="G633" s="22">
        <v>0</v>
      </c>
      <c r="H633" s="22">
        <v>0</v>
      </c>
      <c r="I633" s="22">
        <v>600</v>
      </c>
      <c r="J633" s="24"/>
      <c r="K633" s="24"/>
      <c r="L633" s="24"/>
      <c r="M633" s="24"/>
    </row>
    <row r="634" spans="1:13" ht="15" customHeight="1">
      <c r="A634" s="52"/>
      <c r="B634" s="21" t="s">
        <v>328</v>
      </c>
      <c r="C634" s="25"/>
      <c r="D634" s="20"/>
      <c r="E634" s="22">
        <f>SUM(F634:I634)</f>
        <v>600</v>
      </c>
      <c r="F634" s="22">
        <v>0</v>
      </c>
      <c r="G634" s="22">
        <v>0</v>
      </c>
      <c r="H634" s="22">
        <v>0</v>
      </c>
      <c r="I634" s="22">
        <v>600</v>
      </c>
      <c r="J634" s="24"/>
      <c r="K634" s="24"/>
      <c r="L634" s="24"/>
      <c r="M634" s="24"/>
    </row>
    <row r="635" spans="1:13" ht="15" customHeight="1">
      <c r="A635" s="53"/>
      <c r="B635" s="44" t="s">
        <v>329</v>
      </c>
      <c r="C635" s="25"/>
      <c r="D635" s="20"/>
      <c r="E635" s="22">
        <f>SUM(F635:I635)</f>
        <v>600</v>
      </c>
      <c r="F635" s="22">
        <v>0</v>
      </c>
      <c r="G635" s="22">
        <v>0</v>
      </c>
      <c r="H635" s="22">
        <v>0</v>
      </c>
      <c r="I635" s="22">
        <v>600</v>
      </c>
      <c r="J635" s="24"/>
      <c r="K635" s="24"/>
      <c r="L635" s="24"/>
      <c r="M635" s="24"/>
    </row>
    <row r="636" spans="1:9" ht="32.25" customHeight="1">
      <c r="A636" s="56" t="s">
        <v>232</v>
      </c>
      <c r="B636" s="20" t="s">
        <v>277</v>
      </c>
      <c r="C636" s="25" t="s">
        <v>67</v>
      </c>
      <c r="D636" s="20" t="s">
        <v>281</v>
      </c>
      <c r="E636" s="22">
        <f>SUM(E637:E647)</f>
        <v>1965.9</v>
      </c>
      <c r="F636" s="22">
        <f>SUM(F637:F647)</f>
        <v>0</v>
      </c>
      <c r="G636" s="22">
        <f>SUM(G637:G647)</f>
        <v>0</v>
      </c>
      <c r="H636" s="22">
        <f>SUM(H637:H647)</f>
        <v>0</v>
      </c>
      <c r="I636" s="22">
        <f>SUM(I637:I647)</f>
        <v>1965.9</v>
      </c>
    </row>
    <row r="637" spans="1:9" ht="15" customHeight="1">
      <c r="A637" s="52"/>
      <c r="B637" s="21" t="s">
        <v>258</v>
      </c>
      <c r="C637" s="25"/>
      <c r="D637" s="20"/>
      <c r="E637" s="22">
        <f aca="true" t="shared" si="49" ref="E637:E642">SUM(F637:I637)</f>
        <v>200</v>
      </c>
      <c r="F637" s="22">
        <v>0</v>
      </c>
      <c r="G637" s="22">
        <v>0</v>
      </c>
      <c r="H637" s="22">
        <v>0</v>
      </c>
      <c r="I637" s="22">
        <v>200</v>
      </c>
    </row>
    <row r="638" spans="1:9" ht="15" customHeight="1">
      <c r="A638" s="52"/>
      <c r="B638" s="21" t="s">
        <v>259</v>
      </c>
      <c r="C638" s="25"/>
      <c r="D638" s="20"/>
      <c r="E638" s="22">
        <f t="shared" si="49"/>
        <v>1765.9</v>
      </c>
      <c r="F638" s="22">
        <v>0</v>
      </c>
      <c r="G638" s="22">
        <v>0</v>
      </c>
      <c r="H638" s="22">
        <v>0</v>
      </c>
      <c r="I638" s="22">
        <v>1765.9</v>
      </c>
    </row>
    <row r="639" spans="1:9" ht="15" customHeight="1">
      <c r="A639" s="52"/>
      <c r="B639" s="21" t="s">
        <v>260</v>
      </c>
      <c r="C639" s="25"/>
      <c r="D639" s="20"/>
      <c r="E639" s="22">
        <f t="shared" si="49"/>
        <v>0</v>
      </c>
      <c r="F639" s="22">
        <v>0</v>
      </c>
      <c r="G639" s="22">
        <v>0</v>
      </c>
      <c r="H639" s="22">
        <v>0</v>
      </c>
      <c r="I639" s="22">
        <v>0</v>
      </c>
    </row>
    <row r="640" spans="1:9" ht="15" customHeight="1">
      <c r="A640" s="52"/>
      <c r="B640" s="21" t="s">
        <v>31</v>
      </c>
      <c r="C640" s="25"/>
      <c r="D640" s="20"/>
      <c r="E640" s="22">
        <f t="shared" si="49"/>
        <v>0</v>
      </c>
      <c r="F640" s="22">
        <v>0</v>
      </c>
      <c r="G640" s="22">
        <v>0</v>
      </c>
      <c r="H640" s="22">
        <v>0</v>
      </c>
      <c r="I640" s="22">
        <v>0</v>
      </c>
    </row>
    <row r="641" spans="1:9" ht="15" customHeight="1">
      <c r="A641" s="52"/>
      <c r="B641" s="21" t="s">
        <v>32</v>
      </c>
      <c r="C641" s="25"/>
      <c r="D641" s="20"/>
      <c r="E641" s="22">
        <f t="shared" si="49"/>
        <v>0</v>
      </c>
      <c r="F641" s="22">
        <v>0</v>
      </c>
      <c r="G641" s="22">
        <v>0</v>
      </c>
      <c r="H641" s="22">
        <v>0</v>
      </c>
      <c r="I641" s="22">
        <v>0</v>
      </c>
    </row>
    <row r="642" spans="1:9" ht="15" customHeight="1">
      <c r="A642" s="52"/>
      <c r="B642" s="21" t="s">
        <v>33</v>
      </c>
      <c r="C642" s="25"/>
      <c r="D642" s="20"/>
      <c r="E642" s="22">
        <f t="shared" si="49"/>
        <v>0</v>
      </c>
      <c r="F642" s="22">
        <v>0</v>
      </c>
      <c r="G642" s="22">
        <v>0</v>
      </c>
      <c r="H642" s="22">
        <v>0</v>
      </c>
      <c r="I642" s="22">
        <v>0</v>
      </c>
    </row>
    <row r="643" spans="1:13" ht="15" customHeight="1">
      <c r="A643" s="52"/>
      <c r="B643" s="21" t="s">
        <v>325</v>
      </c>
      <c r="C643" s="25"/>
      <c r="D643" s="20"/>
      <c r="E643" s="22">
        <f>SUM(F643:I643)</f>
        <v>0</v>
      </c>
      <c r="F643" s="22">
        <v>0</v>
      </c>
      <c r="G643" s="22">
        <v>0</v>
      </c>
      <c r="H643" s="22">
        <v>0</v>
      </c>
      <c r="I643" s="22">
        <v>0</v>
      </c>
      <c r="J643" s="24"/>
      <c r="K643" s="24"/>
      <c r="L643" s="24"/>
      <c r="M643" s="24"/>
    </row>
    <row r="644" spans="1:13" ht="15" customHeight="1">
      <c r="A644" s="52"/>
      <c r="B644" s="21" t="s">
        <v>326</v>
      </c>
      <c r="C644" s="25"/>
      <c r="D644" s="20"/>
      <c r="E644" s="22">
        <f>SUM(F644:I644)</f>
        <v>0</v>
      </c>
      <c r="F644" s="22">
        <v>0</v>
      </c>
      <c r="G644" s="22">
        <v>0</v>
      </c>
      <c r="H644" s="22">
        <v>0</v>
      </c>
      <c r="I644" s="22">
        <v>0</v>
      </c>
      <c r="J644" s="24"/>
      <c r="K644" s="24"/>
      <c r="L644" s="24"/>
      <c r="M644" s="24"/>
    </row>
    <row r="645" spans="1:13" ht="15" customHeight="1">
      <c r="A645" s="52"/>
      <c r="B645" s="21" t="s">
        <v>333</v>
      </c>
      <c r="C645" s="25"/>
      <c r="D645" s="20"/>
      <c r="E645" s="22">
        <f>SUM(F645:I645)</f>
        <v>0</v>
      </c>
      <c r="F645" s="22">
        <v>0</v>
      </c>
      <c r="G645" s="22">
        <v>0</v>
      </c>
      <c r="H645" s="22">
        <v>0</v>
      </c>
      <c r="I645" s="22">
        <v>0</v>
      </c>
      <c r="J645" s="24"/>
      <c r="K645" s="24"/>
      <c r="L645" s="24"/>
      <c r="M645" s="24"/>
    </row>
    <row r="646" spans="1:13" ht="15" customHeight="1">
      <c r="A646" s="52"/>
      <c r="B646" s="21" t="s">
        <v>328</v>
      </c>
      <c r="C646" s="25"/>
      <c r="D646" s="20"/>
      <c r="E646" s="22">
        <f>SUM(F646:I646)</f>
        <v>0</v>
      </c>
      <c r="F646" s="22">
        <v>0</v>
      </c>
      <c r="G646" s="22">
        <v>0</v>
      </c>
      <c r="H646" s="22">
        <v>0</v>
      </c>
      <c r="I646" s="22">
        <v>0</v>
      </c>
      <c r="J646" s="24"/>
      <c r="K646" s="24"/>
      <c r="L646" s="24"/>
      <c r="M646" s="24"/>
    </row>
    <row r="647" spans="1:13" ht="15" customHeight="1">
      <c r="A647" s="53"/>
      <c r="B647" s="44" t="s">
        <v>329</v>
      </c>
      <c r="C647" s="25"/>
      <c r="D647" s="20"/>
      <c r="E647" s="22">
        <f>SUM(F647:I647)</f>
        <v>0</v>
      </c>
      <c r="F647" s="22">
        <v>0</v>
      </c>
      <c r="G647" s="22">
        <v>0</v>
      </c>
      <c r="H647" s="22">
        <v>0</v>
      </c>
      <c r="I647" s="22">
        <v>0</v>
      </c>
      <c r="J647" s="24"/>
      <c r="K647" s="24"/>
      <c r="L647" s="24"/>
      <c r="M647" s="24"/>
    </row>
    <row r="648" spans="1:9" ht="45.75" customHeight="1" hidden="1">
      <c r="A648" s="35"/>
      <c r="B648" s="20"/>
      <c r="C648" s="25"/>
      <c r="D648" s="20"/>
      <c r="E648" s="22">
        <f>SUM(E649:E654)</f>
        <v>0</v>
      </c>
      <c r="F648" s="22">
        <f>SUM(F649:F654)</f>
        <v>0</v>
      </c>
      <c r="G648" s="22">
        <f>SUM(G649:G654)</f>
        <v>0</v>
      </c>
      <c r="H648" s="22">
        <f>SUM(H649:H654)</f>
        <v>0</v>
      </c>
      <c r="I648" s="22">
        <f>SUM(I649:I654)</f>
        <v>0</v>
      </c>
    </row>
    <row r="649" spans="1:9" ht="15.75" customHeight="1" hidden="1">
      <c r="A649" s="35"/>
      <c r="B649" s="21" t="s">
        <v>258</v>
      </c>
      <c r="C649" s="25"/>
      <c r="D649" s="20"/>
      <c r="E649" s="22">
        <f aca="true" t="shared" si="50" ref="E649:E654">SUM(F649:I649)</f>
        <v>0</v>
      </c>
      <c r="F649" s="22">
        <v>0</v>
      </c>
      <c r="G649" s="22">
        <v>0</v>
      </c>
      <c r="H649" s="22">
        <v>0</v>
      </c>
      <c r="I649" s="22">
        <v>0</v>
      </c>
    </row>
    <row r="650" spans="1:9" ht="15.75" customHeight="1" hidden="1">
      <c r="A650" s="35"/>
      <c r="B650" s="21" t="s">
        <v>259</v>
      </c>
      <c r="C650" s="25"/>
      <c r="D650" s="20"/>
      <c r="E650" s="22">
        <f t="shared" si="50"/>
        <v>0</v>
      </c>
      <c r="F650" s="22">
        <v>0</v>
      </c>
      <c r="G650" s="22">
        <v>0</v>
      </c>
      <c r="H650" s="22">
        <v>0</v>
      </c>
      <c r="I650" s="22">
        <v>0</v>
      </c>
    </row>
    <row r="651" spans="1:9" ht="15.75" customHeight="1" hidden="1">
      <c r="A651" s="35"/>
      <c r="B651" s="21" t="s">
        <v>260</v>
      </c>
      <c r="C651" s="25"/>
      <c r="D651" s="20"/>
      <c r="E651" s="22">
        <f t="shared" si="50"/>
        <v>0</v>
      </c>
      <c r="F651" s="22">
        <v>0</v>
      </c>
      <c r="G651" s="22">
        <v>0</v>
      </c>
      <c r="H651" s="22">
        <v>0</v>
      </c>
      <c r="I651" s="22">
        <v>0</v>
      </c>
    </row>
    <row r="652" spans="1:9" ht="15.75" customHeight="1" hidden="1">
      <c r="A652" s="35"/>
      <c r="B652" s="21" t="s">
        <v>31</v>
      </c>
      <c r="C652" s="25"/>
      <c r="D652" s="20"/>
      <c r="E652" s="22">
        <f t="shared" si="50"/>
        <v>0</v>
      </c>
      <c r="F652" s="22">
        <v>0</v>
      </c>
      <c r="G652" s="22">
        <v>0</v>
      </c>
      <c r="H652" s="22">
        <v>0</v>
      </c>
      <c r="I652" s="22">
        <v>0</v>
      </c>
    </row>
    <row r="653" spans="1:9" ht="15.75" customHeight="1" hidden="1">
      <c r="A653" s="35"/>
      <c r="B653" s="21" t="s">
        <v>32</v>
      </c>
      <c r="C653" s="25"/>
      <c r="D653" s="20"/>
      <c r="E653" s="22">
        <f t="shared" si="50"/>
        <v>0</v>
      </c>
      <c r="F653" s="22">
        <v>0</v>
      </c>
      <c r="G653" s="22">
        <v>0</v>
      </c>
      <c r="H653" s="22">
        <v>0</v>
      </c>
      <c r="I653" s="22">
        <v>0</v>
      </c>
    </row>
    <row r="654" spans="1:9" ht="15.75" customHeight="1" hidden="1">
      <c r="A654" s="36"/>
      <c r="B654" s="21" t="s">
        <v>33</v>
      </c>
      <c r="C654" s="25"/>
      <c r="D654" s="20"/>
      <c r="E654" s="22">
        <f t="shared" si="50"/>
        <v>0</v>
      </c>
      <c r="F654" s="22">
        <v>0</v>
      </c>
      <c r="G654" s="22">
        <v>0</v>
      </c>
      <c r="H654" s="22">
        <v>0</v>
      </c>
      <c r="I654" s="22">
        <v>0</v>
      </c>
    </row>
    <row r="655" spans="1:13" ht="15.75" customHeight="1" hidden="1">
      <c r="A655" s="35"/>
      <c r="B655" s="21" t="s">
        <v>325</v>
      </c>
      <c r="C655" s="25"/>
      <c r="D655" s="20"/>
      <c r="E655" s="22">
        <f>SUM(F655:I655)</f>
        <v>0</v>
      </c>
      <c r="F655" s="22">
        <v>0</v>
      </c>
      <c r="G655" s="22">
        <v>0</v>
      </c>
      <c r="H655" s="22">
        <v>0</v>
      </c>
      <c r="I655" s="22">
        <v>0</v>
      </c>
      <c r="J655" s="24"/>
      <c r="K655" s="24"/>
      <c r="L655" s="24"/>
      <c r="M655" s="24"/>
    </row>
    <row r="656" spans="1:13" ht="15" customHeight="1" hidden="1">
      <c r="A656" s="35"/>
      <c r="B656" s="21" t="s">
        <v>326</v>
      </c>
      <c r="C656" s="25"/>
      <c r="D656" s="20"/>
      <c r="E656" s="22">
        <f>SUM(F656:I656)</f>
        <v>0</v>
      </c>
      <c r="F656" s="22">
        <v>0</v>
      </c>
      <c r="G656" s="22">
        <v>0</v>
      </c>
      <c r="H656" s="22">
        <v>0</v>
      </c>
      <c r="I656" s="22">
        <v>0</v>
      </c>
      <c r="J656" s="24"/>
      <c r="K656" s="24"/>
      <c r="L656" s="24"/>
      <c r="M656" s="24"/>
    </row>
    <row r="657" spans="1:13" ht="15" customHeight="1" hidden="1">
      <c r="A657" s="35"/>
      <c r="B657" s="21" t="s">
        <v>333</v>
      </c>
      <c r="C657" s="25"/>
      <c r="D657" s="20"/>
      <c r="E657" s="22">
        <f>SUM(F657:I657)</f>
        <v>0</v>
      </c>
      <c r="F657" s="22">
        <v>0</v>
      </c>
      <c r="G657" s="22">
        <v>0</v>
      </c>
      <c r="H657" s="22">
        <v>0</v>
      </c>
      <c r="I657" s="22">
        <v>0</v>
      </c>
      <c r="J657" s="24"/>
      <c r="K657" s="24"/>
      <c r="L657" s="24"/>
      <c r="M657" s="24"/>
    </row>
    <row r="658" spans="1:13" ht="15" customHeight="1" hidden="1">
      <c r="A658" s="35"/>
      <c r="B658" s="21" t="s">
        <v>328</v>
      </c>
      <c r="C658" s="25"/>
      <c r="D658" s="20"/>
      <c r="E658" s="22">
        <f>SUM(F658:I658)</f>
        <v>0</v>
      </c>
      <c r="F658" s="22">
        <v>0</v>
      </c>
      <c r="G658" s="22">
        <v>0</v>
      </c>
      <c r="H658" s="22">
        <v>0</v>
      </c>
      <c r="I658" s="22">
        <v>0</v>
      </c>
      <c r="J658" s="24"/>
      <c r="K658" s="24"/>
      <c r="L658" s="24"/>
      <c r="M658" s="24"/>
    </row>
    <row r="659" spans="1:13" ht="15" customHeight="1" hidden="1">
      <c r="A659" s="35"/>
      <c r="B659" s="44" t="s">
        <v>329</v>
      </c>
      <c r="C659" s="25"/>
      <c r="D659" s="20"/>
      <c r="E659" s="22">
        <f>SUM(F659:I659)</f>
        <v>0</v>
      </c>
      <c r="F659" s="22">
        <v>0</v>
      </c>
      <c r="G659" s="22">
        <v>0</v>
      </c>
      <c r="H659" s="22">
        <v>0</v>
      </c>
      <c r="I659" s="22">
        <v>0</v>
      </c>
      <c r="J659" s="24"/>
      <c r="K659" s="24"/>
      <c r="L659" s="24"/>
      <c r="M659" s="24"/>
    </row>
    <row r="660" spans="1:9" ht="18.75" customHeight="1">
      <c r="A660" s="56"/>
      <c r="B660" s="23" t="s">
        <v>313</v>
      </c>
      <c r="C660" s="25"/>
      <c r="D660" s="20"/>
      <c r="E660" s="22">
        <f>SUM(E661:E671)</f>
        <v>16502.7</v>
      </c>
      <c r="F660" s="22">
        <f>SUM(F661:F671)</f>
        <v>0</v>
      </c>
      <c r="G660" s="22">
        <f>SUM(G661:G671)</f>
        <v>0</v>
      </c>
      <c r="H660" s="22">
        <f>SUM(H661:H671)</f>
        <v>7936.800000000002</v>
      </c>
      <c r="I660" s="22">
        <f>SUM(I661:I671)</f>
        <v>8565.9</v>
      </c>
    </row>
    <row r="661" spans="1:13" ht="15" customHeight="1">
      <c r="A661" s="52"/>
      <c r="B661" s="21" t="s">
        <v>258</v>
      </c>
      <c r="C661" s="25"/>
      <c r="D661" s="21"/>
      <c r="E661" s="22">
        <f aca="true" t="shared" si="51" ref="E661:E666">SUM(F661:I661)</f>
        <v>4112.9</v>
      </c>
      <c r="F661" s="22">
        <f aca="true" t="shared" si="52" ref="F661:I671">+F564+F576+F588+F601+F613+F625+F637+F649</f>
        <v>0</v>
      </c>
      <c r="G661" s="22">
        <f t="shared" si="52"/>
        <v>0</v>
      </c>
      <c r="H661" s="22">
        <f t="shared" si="52"/>
        <v>3312.9</v>
      </c>
      <c r="I661" s="22">
        <f t="shared" si="52"/>
        <v>800</v>
      </c>
      <c r="J661" s="40">
        <v>0</v>
      </c>
      <c r="K661" s="22">
        <v>0</v>
      </c>
      <c r="L661" s="22">
        <v>3312.9</v>
      </c>
      <c r="M661" s="22">
        <v>800</v>
      </c>
    </row>
    <row r="662" spans="1:13" ht="15" customHeight="1">
      <c r="A662" s="52"/>
      <c r="B662" s="21" t="s">
        <v>259</v>
      </c>
      <c r="C662" s="25"/>
      <c r="D662" s="21"/>
      <c r="E662" s="22">
        <f t="shared" si="51"/>
        <v>2519.9</v>
      </c>
      <c r="F662" s="22">
        <f t="shared" si="52"/>
        <v>0</v>
      </c>
      <c r="G662" s="22">
        <f t="shared" si="52"/>
        <v>0</v>
      </c>
      <c r="H662" s="22">
        <f t="shared" si="52"/>
        <v>154</v>
      </c>
      <c r="I662" s="22">
        <f t="shared" si="52"/>
        <v>2365.9</v>
      </c>
      <c r="J662" s="40">
        <v>0</v>
      </c>
      <c r="K662" s="22">
        <v>0</v>
      </c>
      <c r="L662" s="22">
        <v>154</v>
      </c>
      <c r="M662" s="22">
        <v>2365.9</v>
      </c>
    </row>
    <row r="663" spans="1:13" ht="15" customHeight="1">
      <c r="A663" s="52"/>
      <c r="B663" s="21" t="s">
        <v>260</v>
      </c>
      <c r="C663" s="25"/>
      <c r="D663" s="21"/>
      <c r="E663" s="22">
        <f t="shared" si="51"/>
        <v>600</v>
      </c>
      <c r="F663" s="22">
        <f t="shared" si="52"/>
        <v>0</v>
      </c>
      <c r="G663" s="22">
        <f t="shared" si="52"/>
        <v>0</v>
      </c>
      <c r="H663" s="22">
        <f t="shared" si="52"/>
        <v>0</v>
      </c>
      <c r="I663" s="22">
        <f t="shared" si="52"/>
        <v>600</v>
      </c>
      <c r="J663" s="40">
        <v>0</v>
      </c>
      <c r="K663" s="22">
        <v>0</v>
      </c>
      <c r="L663" s="22">
        <v>385</v>
      </c>
      <c r="M663" s="22">
        <v>600</v>
      </c>
    </row>
    <row r="664" spans="1:13" ht="15" customHeight="1">
      <c r="A664" s="52"/>
      <c r="B664" s="21" t="s">
        <v>31</v>
      </c>
      <c r="C664" s="25"/>
      <c r="D664" s="21"/>
      <c r="E664" s="22">
        <f t="shared" si="51"/>
        <v>735</v>
      </c>
      <c r="F664" s="22">
        <f t="shared" si="52"/>
        <v>0</v>
      </c>
      <c r="G664" s="22">
        <f t="shared" si="52"/>
        <v>0</v>
      </c>
      <c r="H664" s="22">
        <f t="shared" si="52"/>
        <v>135</v>
      </c>
      <c r="I664" s="22">
        <f t="shared" si="52"/>
        <v>600</v>
      </c>
      <c r="J664" s="40">
        <v>0</v>
      </c>
      <c r="K664" s="22">
        <v>0</v>
      </c>
      <c r="L664" s="22">
        <v>1352.8</v>
      </c>
      <c r="M664" s="22">
        <v>600</v>
      </c>
    </row>
    <row r="665" spans="1:13" ht="15" customHeight="1">
      <c r="A665" s="52"/>
      <c r="B665" s="21" t="s">
        <v>32</v>
      </c>
      <c r="C665" s="25"/>
      <c r="D665" s="21"/>
      <c r="E665" s="22">
        <f t="shared" si="51"/>
        <v>4358.1</v>
      </c>
      <c r="F665" s="22">
        <f t="shared" si="52"/>
        <v>0</v>
      </c>
      <c r="G665" s="22">
        <f t="shared" si="52"/>
        <v>0</v>
      </c>
      <c r="H665" s="22">
        <f t="shared" si="52"/>
        <v>3758.1</v>
      </c>
      <c r="I665" s="22">
        <f t="shared" si="52"/>
        <v>600</v>
      </c>
      <c r="J665" s="40">
        <v>0</v>
      </c>
      <c r="K665" s="22">
        <v>0</v>
      </c>
      <c r="L665" s="22">
        <v>154</v>
      </c>
      <c r="M665" s="22">
        <v>600</v>
      </c>
    </row>
    <row r="666" spans="1:13" ht="17.25" customHeight="1">
      <c r="A666" s="52"/>
      <c r="B666" s="21" t="s">
        <v>33</v>
      </c>
      <c r="C666" s="25"/>
      <c r="D666" s="21"/>
      <c r="E666" s="22">
        <f t="shared" si="51"/>
        <v>612.1</v>
      </c>
      <c r="F666" s="22">
        <f t="shared" si="52"/>
        <v>0</v>
      </c>
      <c r="G666" s="22">
        <f t="shared" si="52"/>
        <v>0</v>
      </c>
      <c r="H666" s="22">
        <f t="shared" si="52"/>
        <v>12.1</v>
      </c>
      <c r="I666" s="22">
        <f t="shared" si="52"/>
        <v>600</v>
      </c>
      <c r="J666" s="41">
        <v>0</v>
      </c>
      <c r="K666" s="42">
        <v>0</v>
      </c>
      <c r="L666" s="42">
        <v>154</v>
      </c>
      <c r="M666" s="42">
        <v>600</v>
      </c>
    </row>
    <row r="667" spans="1:13" ht="15" customHeight="1">
      <c r="A667" s="52"/>
      <c r="B667" s="21" t="s">
        <v>325</v>
      </c>
      <c r="C667" s="25"/>
      <c r="D667" s="20"/>
      <c r="E667" s="22">
        <f>SUM(F667:I667)</f>
        <v>712.1</v>
      </c>
      <c r="F667" s="22">
        <f t="shared" si="52"/>
        <v>0</v>
      </c>
      <c r="G667" s="22">
        <f t="shared" si="52"/>
        <v>0</v>
      </c>
      <c r="H667" s="22">
        <f t="shared" si="52"/>
        <v>112.1</v>
      </c>
      <c r="I667" s="22">
        <f t="shared" si="52"/>
        <v>600</v>
      </c>
      <c r="J667" s="24"/>
      <c r="K667" s="24"/>
      <c r="L667" s="24"/>
      <c r="M667" s="24"/>
    </row>
    <row r="668" spans="1:13" ht="15" customHeight="1">
      <c r="A668" s="52"/>
      <c r="B668" s="21" t="s">
        <v>326</v>
      </c>
      <c r="C668" s="25"/>
      <c r="D668" s="20"/>
      <c r="E668" s="22">
        <f>SUM(F668:I668)</f>
        <v>716.3</v>
      </c>
      <c r="F668" s="22">
        <f t="shared" si="52"/>
        <v>0</v>
      </c>
      <c r="G668" s="22">
        <f t="shared" si="52"/>
        <v>0</v>
      </c>
      <c r="H668" s="22">
        <f t="shared" si="52"/>
        <v>116.3</v>
      </c>
      <c r="I668" s="22">
        <f t="shared" si="52"/>
        <v>600</v>
      </c>
      <c r="J668" s="24"/>
      <c r="K668" s="24"/>
      <c r="L668" s="24"/>
      <c r="M668" s="24"/>
    </row>
    <row r="669" spans="1:13" ht="15" customHeight="1">
      <c r="A669" s="52"/>
      <c r="B669" s="21" t="s">
        <v>333</v>
      </c>
      <c r="C669" s="25"/>
      <c r="D669" s="20"/>
      <c r="E669" s="22">
        <f>SUM(F669:I669)</f>
        <v>712.1</v>
      </c>
      <c r="F669" s="22">
        <f t="shared" si="52"/>
        <v>0</v>
      </c>
      <c r="G669" s="22">
        <f t="shared" si="52"/>
        <v>0</v>
      </c>
      <c r="H669" s="22">
        <f t="shared" si="52"/>
        <v>112.1</v>
      </c>
      <c r="I669" s="22">
        <f t="shared" si="52"/>
        <v>600</v>
      </c>
      <c r="J669" s="24"/>
      <c r="K669" s="24"/>
      <c r="L669" s="24"/>
      <c r="M669" s="24"/>
    </row>
    <row r="670" spans="1:13" ht="15" customHeight="1">
      <c r="A670" s="52"/>
      <c r="B670" s="21" t="s">
        <v>328</v>
      </c>
      <c r="C670" s="25"/>
      <c r="D670" s="20"/>
      <c r="E670" s="22">
        <f>SUM(F670:I670)</f>
        <v>712.1</v>
      </c>
      <c r="F670" s="22">
        <f t="shared" si="52"/>
        <v>0</v>
      </c>
      <c r="G670" s="22">
        <f t="shared" si="52"/>
        <v>0</v>
      </c>
      <c r="H670" s="22">
        <f t="shared" si="52"/>
        <v>112.1</v>
      </c>
      <c r="I670" s="22">
        <f t="shared" si="52"/>
        <v>600</v>
      </c>
      <c r="J670" s="24"/>
      <c r="K670" s="24"/>
      <c r="L670" s="24"/>
      <c r="M670" s="24"/>
    </row>
    <row r="671" spans="1:13" ht="15" customHeight="1">
      <c r="A671" s="53"/>
      <c r="B671" s="44" t="s">
        <v>329</v>
      </c>
      <c r="C671" s="25"/>
      <c r="D671" s="20"/>
      <c r="E671" s="22">
        <f>SUM(F671:I671)</f>
        <v>712.1</v>
      </c>
      <c r="F671" s="22">
        <f t="shared" si="52"/>
        <v>0</v>
      </c>
      <c r="G671" s="22">
        <f t="shared" si="52"/>
        <v>0</v>
      </c>
      <c r="H671" s="22">
        <f t="shared" si="52"/>
        <v>112.1</v>
      </c>
      <c r="I671" s="22">
        <f t="shared" si="52"/>
        <v>600</v>
      </c>
      <c r="J671" s="24"/>
      <c r="K671" s="24"/>
      <c r="L671" s="24"/>
      <c r="M671" s="24"/>
    </row>
    <row r="672" spans="1:9" ht="21" customHeight="1">
      <c r="A672" s="38" t="s">
        <v>183</v>
      </c>
      <c r="B672" s="86" t="s">
        <v>184</v>
      </c>
      <c r="C672" s="86"/>
      <c r="D672" s="86"/>
      <c r="E672" s="86"/>
      <c r="F672" s="86"/>
      <c r="G672" s="86"/>
      <c r="H672" s="86"/>
      <c r="I672" s="86"/>
    </row>
    <row r="673" spans="1:9" ht="18" customHeight="1">
      <c r="A673" s="33"/>
      <c r="B673" s="78" t="s">
        <v>211</v>
      </c>
      <c r="C673" s="78"/>
      <c r="D673" s="78"/>
      <c r="E673" s="78"/>
      <c r="F673" s="78"/>
      <c r="G673" s="78"/>
      <c r="H673" s="78"/>
      <c r="I673" s="78"/>
    </row>
    <row r="674" spans="1:10" ht="18" customHeight="1">
      <c r="A674" s="34" t="s">
        <v>30</v>
      </c>
      <c r="B674" s="81" t="s">
        <v>317</v>
      </c>
      <c r="C674" s="81"/>
      <c r="D674" s="81"/>
      <c r="E674" s="81"/>
      <c r="F674" s="81"/>
      <c r="G674" s="81"/>
      <c r="H674" s="81"/>
      <c r="I674" s="81"/>
      <c r="J674" s="28" t="s">
        <v>158</v>
      </c>
    </row>
    <row r="675" spans="1:9" ht="96" customHeight="1">
      <c r="A675" s="34" t="s">
        <v>159</v>
      </c>
      <c r="B675" s="20" t="s">
        <v>78</v>
      </c>
      <c r="C675" s="25" t="s">
        <v>318</v>
      </c>
      <c r="D675" s="20" t="s">
        <v>79</v>
      </c>
      <c r="E675" s="22"/>
      <c r="F675" s="22"/>
      <c r="G675" s="22"/>
      <c r="H675" s="22"/>
      <c r="I675" s="22"/>
    </row>
    <row r="676" spans="1:9" ht="51" customHeight="1">
      <c r="A676" s="34" t="s">
        <v>160</v>
      </c>
      <c r="B676" s="20" t="s">
        <v>80</v>
      </c>
      <c r="C676" s="25"/>
      <c r="D676" s="20"/>
      <c r="E676" s="22"/>
      <c r="F676" s="22"/>
      <c r="G676" s="22"/>
      <c r="H676" s="22"/>
      <c r="I676" s="22"/>
    </row>
    <row r="677" spans="1:9" ht="117" customHeight="1">
      <c r="A677" s="51" t="s">
        <v>161</v>
      </c>
      <c r="B677" s="55" t="s">
        <v>81</v>
      </c>
      <c r="C677" s="25" t="s">
        <v>318</v>
      </c>
      <c r="D677" s="20" t="s">
        <v>190</v>
      </c>
      <c r="E677" s="22">
        <f>SUM(E678:E682)</f>
        <v>2360</v>
      </c>
      <c r="F677" s="22">
        <f>SUM(F678:F682)</f>
        <v>0</v>
      </c>
      <c r="G677" s="22">
        <f>SUM(G678:G682)</f>
        <v>0</v>
      </c>
      <c r="H677" s="22">
        <f>SUM(H678:H682)</f>
        <v>2360</v>
      </c>
      <c r="I677" s="22">
        <f>SUM(I678:I682)</f>
        <v>0</v>
      </c>
    </row>
    <row r="678" spans="1:9" ht="15" customHeight="1">
      <c r="A678" s="52"/>
      <c r="B678" s="49" t="s">
        <v>259</v>
      </c>
      <c r="C678" s="25"/>
      <c r="D678" s="20"/>
      <c r="E678" s="22">
        <f>SUM(F678:I678)</f>
        <v>1180</v>
      </c>
      <c r="F678" s="22">
        <v>0</v>
      </c>
      <c r="G678" s="22">
        <v>0</v>
      </c>
      <c r="H678" s="22">
        <v>1180</v>
      </c>
      <c r="I678" s="22">
        <v>0</v>
      </c>
    </row>
    <row r="679" spans="1:9" ht="15" customHeight="1">
      <c r="A679" s="52"/>
      <c r="B679" s="49" t="s">
        <v>260</v>
      </c>
      <c r="C679" s="25"/>
      <c r="D679" s="20"/>
      <c r="E679" s="22">
        <f>SUM(F679:I679)</f>
        <v>1180</v>
      </c>
      <c r="F679" s="22">
        <v>0</v>
      </c>
      <c r="G679" s="22">
        <v>0</v>
      </c>
      <c r="H679" s="22">
        <f>320+760+100</f>
        <v>1180</v>
      </c>
      <c r="I679" s="22">
        <v>0</v>
      </c>
    </row>
    <row r="680" spans="1:9" ht="15" customHeight="1">
      <c r="A680" s="52"/>
      <c r="B680" s="50" t="s">
        <v>31</v>
      </c>
      <c r="C680" s="45"/>
      <c r="D680" s="46"/>
      <c r="E680" s="47">
        <f>SUM(F680:I680)</f>
        <v>0</v>
      </c>
      <c r="F680" s="47">
        <v>0</v>
      </c>
      <c r="G680" s="47">
        <v>0</v>
      </c>
      <c r="H680" s="47">
        <v>0</v>
      </c>
      <c r="I680" s="47">
        <v>0</v>
      </c>
    </row>
    <row r="681" spans="1:9" ht="15" customHeight="1">
      <c r="A681" s="52"/>
      <c r="B681" s="49" t="s">
        <v>32</v>
      </c>
      <c r="C681" s="25"/>
      <c r="D681" s="20"/>
      <c r="E681" s="22">
        <f>SUM(F681:I681)</f>
        <v>0</v>
      </c>
      <c r="F681" s="22">
        <v>0</v>
      </c>
      <c r="G681" s="22">
        <v>0</v>
      </c>
      <c r="H681" s="22">
        <v>0</v>
      </c>
      <c r="I681" s="22">
        <v>0</v>
      </c>
    </row>
    <row r="682" spans="1:9" ht="15" customHeight="1">
      <c r="A682" s="53"/>
      <c r="B682" s="49" t="s">
        <v>33</v>
      </c>
      <c r="C682" s="25"/>
      <c r="D682" s="20"/>
      <c r="E682" s="22">
        <f>SUM(F682:I682)</f>
        <v>0</v>
      </c>
      <c r="F682" s="22">
        <v>0</v>
      </c>
      <c r="G682" s="22">
        <v>0</v>
      </c>
      <c r="H682" s="22">
        <v>0</v>
      </c>
      <c r="I682" s="22">
        <v>0</v>
      </c>
    </row>
    <row r="683" spans="1:9" ht="48" customHeight="1">
      <c r="A683" s="35" t="s">
        <v>162</v>
      </c>
      <c r="B683" s="20" t="s">
        <v>82</v>
      </c>
      <c r="C683" s="25" t="s">
        <v>318</v>
      </c>
      <c r="D683" s="20" t="s">
        <v>85</v>
      </c>
      <c r="E683" s="22"/>
      <c r="F683" s="22"/>
      <c r="G683" s="22"/>
      <c r="H683" s="22"/>
      <c r="I683" s="22"/>
    </row>
    <row r="684" spans="1:9" ht="64.5" customHeight="1">
      <c r="A684" s="34" t="s">
        <v>163</v>
      </c>
      <c r="B684" s="20" t="s">
        <v>83</v>
      </c>
      <c r="C684" s="25" t="s">
        <v>318</v>
      </c>
      <c r="D684" s="20" t="s">
        <v>84</v>
      </c>
      <c r="E684" s="22"/>
      <c r="F684" s="22"/>
      <c r="G684" s="22"/>
      <c r="H684" s="22"/>
      <c r="I684" s="22"/>
    </row>
    <row r="685" spans="1:9" ht="78.75" customHeight="1">
      <c r="A685" s="34" t="s">
        <v>164</v>
      </c>
      <c r="B685" s="20" t="s">
        <v>171</v>
      </c>
      <c r="C685" s="25"/>
      <c r="D685" s="20"/>
      <c r="E685" s="22"/>
      <c r="F685" s="22"/>
      <c r="G685" s="22"/>
      <c r="H685" s="22"/>
      <c r="I685" s="22"/>
    </row>
    <row r="686" spans="1:9" ht="127.5" customHeight="1">
      <c r="A686" s="34" t="s">
        <v>165</v>
      </c>
      <c r="B686" s="20" t="s">
        <v>87</v>
      </c>
      <c r="C686" s="25" t="s">
        <v>318</v>
      </c>
      <c r="D686" s="20" t="s">
        <v>191</v>
      </c>
      <c r="E686" s="22"/>
      <c r="F686" s="22"/>
      <c r="G686" s="22"/>
      <c r="H686" s="22"/>
      <c r="I686" s="22"/>
    </row>
    <row r="687" spans="1:9" ht="48" customHeight="1">
      <c r="A687" s="34" t="s">
        <v>166</v>
      </c>
      <c r="B687" s="20" t="s">
        <v>86</v>
      </c>
      <c r="C687" s="25" t="s">
        <v>318</v>
      </c>
      <c r="D687" s="20" t="s">
        <v>382</v>
      </c>
      <c r="E687" s="22"/>
      <c r="F687" s="22"/>
      <c r="G687" s="22"/>
      <c r="H687" s="22"/>
      <c r="I687" s="22"/>
    </row>
    <row r="688" spans="1:9" ht="31.5" customHeight="1">
      <c r="A688" s="51" t="s">
        <v>167</v>
      </c>
      <c r="B688" s="55" t="s">
        <v>88</v>
      </c>
      <c r="C688" s="25" t="s">
        <v>318</v>
      </c>
      <c r="D688" s="20" t="s">
        <v>172</v>
      </c>
      <c r="E688" s="22">
        <f>SUM(E689:E693)</f>
        <v>178.5</v>
      </c>
      <c r="F688" s="22">
        <f>SUM(F689:F693)</f>
        <v>0</v>
      </c>
      <c r="G688" s="22">
        <f>SUM(G689:G693)</f>
        <v>0</v>
      </c>
      <c r="H688" s="22">
        <f>SUM(H689:H693)</f>
        <v>178.5</v>
      </c>
      <c r="I688" s="22">
        <f>SUM(I689:I693)</f>
        <v>0</v>
      </c>
    </row>
    <row r="689" spans="1:9" ht="15" customHeight="1">
      <c r="A689" s="52"/>
      <c r="B689" s="49" t="s">
        <v>259</v>
      </c>
      <c r="C689" s="25"/>
      <c r="D689" s="20"/>
      <c r="E689" s="22">
        <f>SUM(F689:I689)</f>
        <v>150</v>
      </c>
      <c r="F689" s="22">
        <v>0</v>
      </c>
      <c r="G689" s="22">
        <v>0</v>
      </c>
      <c r="H689" s="22">
        <v>150</v>
      </c>
      <c r="I689" s="22">
        <v>0</v>
      </c>
    </row>
    <row r="690" spans="1:9" ht="15" customHeight="1">
      <c r="A690" s="52"/>
      <c r="B690" s="49" t="s">
        <v>260</v>
      </c>
      <c r="C690" s="25"/>
      <c r="D690" s="20"/>
      <c r="E690" s="22">
        <f>SUM(F690:I690)</f>
        <v>28.5</v>
      </c>
      <c r="F690" s="22">
        <v>0</v>
      </c>
      <c r="G690" s="22">
        <v>0</v>
      </c>
      <c r="H690" s="22">
        <v>28.5</v>
      </c>
      <c r="I690" s="22">
        <v>0</v>
      </c>
    </row>
    <row r="691" spans="1:9" ht="15" customHeight="1">
      <c r="A691" s="52"/>
      <c r="B691" s="49" t="s">
        <v>31</v>
      </c>
      <c r="C691" s="25"/>
      <c r="D691" s="20"/>
      <c r="E691" s="22">
        <f>SUM(F691:I691)</f>
        <v>0</v>
      </c>
      <c r="F691" s="22">
        <v>0</v>
      </c>
      <c r="G691" s="22">
        <v>0</v>
      </c>
      <c r="H691" s="22">
        <v>0</v>
      </c>
      <c r="I691" s="22">
        <v>0</v>
      </c>
    </row>
    <row r="692" spans="1:9" ht="15" customHeight="1">
      <c r="A692" s="52"/>
      <c r="B692" s="49" t="s">
        <v>32</v>
      </c>
      <c r="C692" s="25"/>
      <c r="D692" s="20"/>
      <c r="E692" s="22">
        <f>SUM(F692:I692)</f>
        <v>0</v>
      </c>
      <c r="F692" s="22">
        <v>0</v>
      </c>
      <c r="G692" s="22">
        <v>0</v>
      </c>
      <c r="H692" s="22">
        <v>0</v>
      </c>
      <c r="I692" s="22">
        <v>0</v>
      </c>
    </row>
    <row r="693" spans="1:9" ht="15" customHeight="1">
      <c r="A693" s="52"/>
      <c r="B693" s="49" t="s">
        <v>33</v>
      </c>
      <c r="C693" s="25"/>
      <c r="D693" s="20"/>
      <c r="E693" s="22">
        <f>SUM(F693:I693)</f>
        <v>0</v>
      </c>
      <c r="F693" s="22">
        <v>0</v>
      </c>
      <c r="G693" s="22">
        <v>0</v>
      </c>
      <c r="H693" s="22">
        <v>0</v>
      </c>
      <c r="I693" s="22">
        <v>0</v>
      </c>
    </row>
    <row r="694" spans="1:9" ht="17.25" customHeight="1">
      <c r="A694" s="51"/>
      <c r="B694" s="48" t="s">
        <v>313</v>
      </c>
      <c r="C694" s="25"/>
      <c r="D694" s="20"/>
      <c r="E694" s="22">
        <f>SUM(E695:E699)</f>
        <v>2538.5</v>
      </c>
      <c r="F694" s="22">
        <f>SUM(F695:F699)</f>
        <v>0</v>
      </c>
      <c r="G694" s="22">
        <f>SUM(G695:G699)</f>
        <v>0</v>
      </c>
      <c r="H694" s="22">
        <f>SUM(H695:H699)</f>
        <v>2538.5</v>
      </c>
      <c r="I694" s="22">
        <f>SUM(I695:I699)</f>
        <v>0</v>
      </c>
    </row>
    <row r="695" spans="1:13" ht="15" customHeight="1">
      <c r="A695" s="52"/>
      <c r="B695" s="49" t="s">
        <v>259</v>
      </c>
      <c r="C695" s="25"/>
      <c r="D695" s="21"/>
      <c r="E695" s="22">
        <f>SUM(F695:I695)</f>
        <v>1330</v>
      </c>
      <c r="F695" s="22">
        <f aca="true" t="shared" si="53" ref="F695:I699">+F678+F689</f>
        <v>0</v>
      </c>
      <c r="G695" s="22">
        <f t="shared" si="53"/>
        <v>0</v>
      </c>
      <c r="H695" s="22">
        <f t="shared" si="53"/>
        <v>1330</v>
      </c>
      <c r="I695" s="22">
        <f t="shared" si="53"/>
        <v>0</v>
      </c>
      <c r="J695" s="40">
        <v>0</v>
      </c>
      <c r="K695" s="22">
        <v>0</v>
      </c>
      <c r="L695" s="22">
        <v>1330</v>
      </c>
      <c r="M695" s="22">
        <v>0</v>
      </c>
    </row>
    <row r="696" spans="1:13" ht="15" customHeight="1">
      <c r="A696" s="52"/>
      <c r="B696" s="49" t="s">
        <v>260</v>
      </c>
      <c r="C696" s="25"/>
      <c r="D696" s="21"/>
      <c r="E696" s="22">
        <f>SUM(F696:I696)</f>
        <v>1208.5</v>
      </c>
      <c r="F696" s="22">
        <f t="shared" si="53"/>
        <v>0</v>
      </c>
      <c r="G696" s="22">
        <f t="shared" si="53"/>
        <v>0</v>
      </c>
      <c r="H696" s="22">
        <f t="shared" si="53"/>
        <v>1208.5</v>
      </c>
      <c r="I696" s="22">
        <f t="shared" si="53"/>
        <v>0</v>
      </c>
      <c r="J696" s="40">
        <v>0</v>
      </c>
      <c r="K696" s="22">
        <v>0</v>
      </c>
      <c r="L696" s="22">
        <v>1200</v>
      </c>
      <c r="M696" s="22">
        <v>0</v>
      </c>
    </row>
    <row r="697" spans="1:13" ht="15" customHeight="1">
      <c r="A697" s="52"/>
      <c r="B697" s="49" t="s">
        <v>31</v>
      </c>
      <c r="C697" s="25"/>
      <c r="D697" s="21"/>
      <c r="E697" s="22">
        <f>SUM(F697:I697)</f>
        <v>0</v>
      </c>
      <c r="F697" s="22">
        <f t="shared" si="53"/>
        <v>0</v>
      </c>
      <c r="G697" s="22">
        <f t="shared" si="53"/>
        <v>0</v>
      </c>
      <c r="H697" s="22">
        <f t="shared" si="53"/>
        <v>0</v>
      </c>
      <c r="I697" s="22">
        <f t="shared" si="53"/>
        <v>0</v>
      </c>
      <c r="J697" s="40">
        <v>0</v>
      </c>
      <c r="K697" s="22">
        <v>0</v>
      </c>
      <c r="L697" s="22">
        <v>1200</v>
      </c>
      <c r="M697" s="22">
        <v>0</v>
      </c>
    </row>
    <row r="698" spans="1:13" ht="15" customHeight="1">
      <c r="A698" s="52"/>
      <c r="B698" s="49" t="s">
        <v>32</v>
      </c>
      <c r="C698" s="25"/>
      <c r="D698" s="21"/>
      <c r="E698" s="22">
        <f>SUM(F698:I698)</f>
        <v>0</v>
      </c>
      <c r="F698" s="22">
        <f t="shared" si="53"/>
        <v>0</v>
      </c>
      <c r="G698" s="22">
        <f t="shared" si="53"/>
        <v>0</v>
      </c>
      <c r="H698" s="22">
        <f t="shared" si="53"/>
        <v>0</v>
      </c>
      <c r="I698" s="22">
        <f t="shared" si="53"/>
        <v>0</v>
      </c>
      <c r="J698" s="40">
        <v>0</v>
      </c>
      <c r="K698" s="22">
        <v>0</v>
      </c>
      <c r="L698" s="22">
        <v>1200</v>
      </c>
      <c r="M698" s="22">
        <v>0</v>
      </c>
    </row>
    <row r="699" spans="1:13" ht="15" customHeight="1">
      <c r="A699" s="53"/>
      <c r="B699" s="49" t="s">
        <v>33</v>
      </c>
      <c r="C699" s="25"/>
      <c r="D699" s="21"/>
      <c r="E699" s="22">
        <f>SUM(F699:I699)</f>
        <v>0</v>
      </c>
      <c r="F699" s="22">
        <f t="shared" si="53"/>
        <v>0</v>
      </c>
      <c r="G699" s="22">
        <f t="shared" si="53"/>
        <v>0</v>
      </c>
      <c r="H699" s="22">
        <f t="shared" si="53"/>
        <v>0</v>
      </c>
      <c r="I699" s="22">
        <f t="shared" si="53"/>
        <v>0</v>
      </c>
      <c r="J699" s="40">
        <v>0</v>
      </c>
      <c r="K699" s="22">
        <v>0</v>
      </c>
      <c r="L699" s="22">
        <v>1200</v>
      </c>
      <c r="M699" s="22">
        <v>0</v>
      </c>
    </row>
    <row r="700" spans="1:9" ht="21" customHeight="1">
      <c r="A700" s="36"/>
      <c r="B700" s="78" t="s">
        <v>186</v>
      </c>
      <c r="C700" s="78"/>
      <c r="D700" s="78"/>
      <c r="E700" s="78"/>
      <c r="F700" s="78"/>
      <c r="G700" s="78"/>
      <c r="H700" s="78"/>
      <c r="I700" s="78"/>
    </row>
    <row r="701" spans="1:10" ht="19.5" customHeight="1">
      <c r="A701" s="34" t="s">
        <v>135</v>
      </c>
      <c r="B701" s="81" t="s">
        <v>383</v>
      </c>
      <c r="C701" s="81"/>
      <c r="D701" s="81"/>
      <c r="E701" s="81"/>
      <c r="F701" s="81"/>
      <c r="G701" s="81"/>
      <c r="H701" s="81"/>
      <c r="I701" s="81"/>
      <c r="J701" s="28" t="s">
        <v>55</v>
      </c>
    </row>
    <row r="702" spans="1:9" ht="66.75" customHeight="1">
      <c r="A702" s="34" t="s">
        <v>236</v>
      </c>
      <c r="B702" s="23" t="s">
        <v>21</v>
      </c>
      <c r="C702" s="25"/>
      <c r="D702" s="23"/>
      <c r="E702" s="23"/>
      <c r="F702" s="23"/>
      <c r="G702" s="23"/>
      <c r="H702" s="23"/>
      <c r="I702" s="23"/>
    </row>
    <row r="703" spans="1:9" ht="66.75" customHeight="1">
      <c r="A703" s="51" t="s">
        <v>233</v>
      </c>
      <c r="B703" s="55" t="s">
        <v>288</v>
      </c>
      <c r="C703" s="25" t="s">
        <v>26</v>
      </c>
      <c r="D703" s="20" t="s">
        <v>289</v>
      </c>
      <c r="E703" s="22">
        <f>SUM(E704:E714)</f>
        <v>24232.699999999997</v>
      </c>
      <c r="F703" s="22">
        <f>SUM(F704:F714)</f>
        <v>0</v>
      </c>
      <c r="G703" s="22">
        <f>SUM(G704:G714)</f>
        <v>0</v>
      </c>
      <c r="H703" s="22">
        <f>SUM(H704:H714)</f>
        <v>0</v>
      </c>
      <c r="I703" s="22">
        <f>SUM(I704:I714)</f>
        <v>24232.699999999997</v>
      </c>
    </row>
    <row r="704" spans="1:9" ht="15" customHeight="1">
      <c r="A704" s="52"/>
      <c r="B704" s="49" t="s">
        <v>258</v>
      </c>
      <c r="C704" s="25"/>
      <c r="D704" s="20"/>
      <c r="E704" s="22">
        <f aca="true" t="shared" si="54" ref="E704:E709">SUM(F704:I704)</f>
        <v>159.4</v>
      </c>
      <c r="F704" s="22">
        <v>0</v>
      </c>
      <c r="G704" s="22">
        <v>0</v>
      </c>
      <c r="H704" s="22">
        <v>0</v>
      </c>
      <c r="I704" s="22">
        <v>159.4</v>
      </c>
    </row>
    <row r="705" spans="1:9" ht="15" customHeight="1">
      <c r="A705" s="52"/>
      <c r="B705" s="49" t="s">
        <v>259</v>
      </c>
      <c r="C705" s="25"/>
      <c r="D705" s="20"/>
      <c r="E705" s="22">
        <f t="shared" si="54"/>
        <v>115.9</v>
      </c>
      <c r="F705" s="22">
        <v>0</v>
      </c>
      <c r="G705" s="22">
        <v>0</v>
      </c>
      <c r="H705" s="22">
        <v>0</v>
      </c>
      <c r="I705" s="22">
        <v>115.9</v>
      </c>
    </row>
    <row r="706" spans="1:9" ht="15" customHeight="1">
      <c r="A706" s="52"/>
      <c r="B706" s="49" t="s">
        <v>260</v>
      </c>
      <c r="C706" s="25"/>
      <c r="D706" s="20"/>
      <c r="E706" s="22">
        <f t="shared" si="54"/>
        <v>2629</v>
      </c>
      <c r="F706" s="22">
        <v>0</v>
      </c>
      <c r="G706" s="22">
        <v>0</v>
      </c>
      <c r="H706" s="22">
        <v>0</v>
      </c>
      <c r="I706" s="22">
        <f>148+1247+300+195+49+230+460</f>
        <v>2629</v>
      </c>
    </row>
    <row r="707" spans="1:9" ht="15" customHeight="1">
      <c r="A707" s="52"/>
      <c r="B707" s="49" t="s">
        <v>31</v>
      </c>
      <c r="C707" s="25"/>
      <c r="D707" s="20"/>
      <c r="E707" s="22">
        <f t="shared" si="54"/>
        <v>690</v>
      </c>
      <c r="F707" s="22">
        <v>0</v>
      </c>
      <c r="G707" s="22">
        <v>0</v>
      </c>
      <c r="H707" s="22">
        <v>0</v>
      </c>
      <c r="I707" s="22">
        <f>230+460</f>
        <v>690</v>
      </c>
    </row>
    <row r="708" spans="1:9" ht="15" customHeight="1">
      <c r="A708" s="52"/>
      <c r="B708" s="49" t="s">
        <v>32</v>
      </c>
      <c r="C708" s="25"/>
      <c r="D708" s="20"/>
      <c r="E708" s="22">
        <f t="shared" si="54"/>
        <v>15631.8</v>
      </c>
      <c r="F708" s="22">
        <v>0</v>
      </c>
      <c r="G708" s="22">
        <v>0</v>
      </c>
      <c r="H708" s="22">
        <v>0</v>
      </c>
      <c r="I708" s="43">
        <v>15631.8</v>
      </c>
    </row>
    <row r="709" spans="1:9" ht="15" customHeight="1">
      <c r="A709" s="52"/>
      <c r="B709" s="49" t="s">
        <v>33</v>
      </c>
      <c r="C709" s="25"/>
      <c r="D709" s="20"/>
      <c r="E709" s="22">
        <f t="shared" si="54"/>
        <v>5006.6</v>
      </c>
      <c r="F709" s="22">
        <v>0</v>
      </c>
      <c r="G709" s="22">
        <v>0</v>
      </c>
      <c r="H709" s="22">
        <v>0</v>
      </c>
      <c r="I709" s="22">
        <v>5006.6</v>
      </c>
    </row>
    <row r="710" spans="1:13" ht="15" customHeight="1">
      <c r="A710" s="52"/>
      <c r="B710" s="49" t="s">
        <v>325</v>
      </c>
      <c r="C710" s="25"/>
      <c r="D710" s="20"/>
      <c r="E710" s="22">
        <f>SUM(F710:I710)</f>
        <v>0</v>
      </c>
      <c r="F710" s="22">
        <v>0</v>
      </c>
      <c r="G710" s="22">
        <v>0</v>
      </c>
      <c r="H710" s="22">
        <v>0</v>
      </c>
      <c r="I710" s="22">
        <v>0</v>
      </c>
      <c r="J710" s="24"/>
      <c r="K710" s="24"/>
      <c r="L710" s="24"/>
      <c r="M710" s="24"/>
    </row>
    <row r="711" spans="1:13" ht="15" customHeight="1">
      <c r="A711" s="52"/>
      <c r="B711" s="49" t="s">
        <v>326</v>
      </c>
      <c r="C711" s="25"/>
      <c r="D711" s="20"/>
      <c r="E711" s="22">
        <f>SUM(F711:I711)</f>
        <v>0</v>
      </c>
      <c r="F711" s="22">
        <v>0</v>
      </c>
      <c r="G711" s="22">
        <v>0</v>
      </c>
      <c r="H711" s="22">
        <v>0</v>
      </c>
      <c r="I711" s="22">
        <v>0</v>
      </c>
      <c r="J711" s="24"/>
      <c r="K711" s="24"/>
      <c r="L711" s="24"/>
      <c r="M711" s="24"/>
    </row>
    <row r="712" spans="1:13" ht="15" customHeight="1">
      <c r="A712" s="52"/>
      <c r="B712" s="49" t="s">
        <v>333</v>
      </c>
      <c r="C712" s="25"/>
      <c r="D712" s="20"/>
      <c r="E712" s="22">
        <f>SUM(F712:I712)</f>
        <v>0</v>
      </c>
      <c r="F712" s="22">
        <v>0</v>
      </c>
      <c r="G712" s="22">
        <v>0</v>
      </c>
      <c r="H712" s="22">
        <v>0</v>
      </c>
      <c r="I712" s="22">
        <v>0</v>
      </c>
      <c r="J712" s="24"/>
      <c r="K712" s="24"/>
      <c r="L712" s="24"/>
      <c r="M712" s="24"/>
    </row>
    <row r="713" spans="1:13" ht="15" customHeight="1">
      <c r="A713" s="52"/>
      <c r="B713" s="49" t="s">
        <v>328</v>
      </c>
      <c r="C713" s="25"/>
      <c r="D713" s="20"/>
      <c r="E713" s="22">
        <f>SUM(F713:I713)</f>
        <v>0</v>
      </c>
      <c r="F713" s="22">
        <v>0</v>
      </c>
      <c r="G713" s="22">
        <v>0</v>
      </c>
      <c r="H713" s="22">
        <v>0</v>
      </c>
      <c r="I713" s="22">
        <v>0</v>
      </c>
      <c r="J713" s="24"/>
      <c r="K713" s="24"/>
      <c r="L713" s="24"/>
      <c r="M713" s="24"/>
    </row>
    <row r="714" spans="1:13" ht="15" customHeight="1">
      <c r="A714" s="53"/>
      <c r="B714" s="50" t="s">
        <v>329</v>
      </c>
      <c r="C714" s="25"/>
      <c r="D714" s="20"/>
      <c r="E714" s="22">
        <f>SUM(F714:I714)</f>
        <v>0</v>
      </c>
      <c r="F714" s="22">
        <v>0</v>
      </c>
      <c r="G714" s="22">
        <v>0</v>
      </c>
      <c r="H714" s="22">
        <v>0</v>
      </c>
      <c r="I714" s="22">
        <v>0</v>
      </c>
      <c r="J714" s="24"/>
      <c r="K714" s="24"/>
      <c r="L714" s="24"/>
      <c r="M714" s="24"/>
    </row>
    <row r="715" spans="1:9" ht="46.5" customHeight="1">
      <c r="A715" s="51" t="s">
        <v>234</v>
      </c>
      <c r="B715" s="20" t="s">
        <v>297</v>
      </c>
      <c r="C715" s="25" t="s">
        <v>89</v>
      </c>
      <c r="D715" s="20" t="s">
        <v>290</v>
      </c>
      <c r="E715" s="22">
        <f>SUM(E716:E726)</f>
        <v>186103.3</v>
      </c>
      <c r="F715" s="22">
        <f>SUM(F716:F726)</f>
        <v>0</v>
      </c>
      <c r="G715" s="22">
        <f>SUM(G716:G726)</f>
        <v>0</v>
      </c>
      <c r="H715" s="22">
        <f>SUM(H716:H726)</f>
        <v>0</v>
      </c>
      <c r="I715" s="22">
        <f>SUM(I716:I726)</f>
        <v>186103.3</v>
      </c>
    </row>
    <row r="716" spans="1:9" ht="15" customHeight="1">
      <c r="A716" s="52"/>
      <c r="B716" s="21" t="s">
        <v>258</v>
      </c>
      <c r="C716" s="25"/>
      <c r="D716" s="20"/>
      <c r="E716" s="22">
        <f aca="true" t="shared" si="55" ref="E716:E721">SUM(F716:I716)</f>
        <v>0</v>
      </c>
      <c r="F716" s="22">
        <v>0</v>
      </c>
      <c r="G716" s="22">
        <v>0</v>
      </c>
      <c r="H716" s="22">
        <v>0</v>
      </c>
      <c r="I716" s="22">
        <v>0</v>
      </c>
    </row>
    <row r="717" spans="1:9" ht="15" customHeight="1">
      <c r="A717" s="52"/>
      <c r="B717" s="21" t="s">
        <v>259</v>
      </c>
      <c r="C717" s="25"/>
      <c r="D717" s="20"/>
      <c r="E717" s="22">
        <f t="shared" si="55"/>
        <v>0</v>
      </c>
      <c r="F717" s="22">
        <v>0</v>
      </c>
      <c r="G717" s="22">
        <v>0</v>
      </c>
      <c r="H717" s="22">
        <v>0</v>
      </c>
      <c r="I717" s="22">
        <v>0</v>
      </c>
    </row>
    <row r="718" spans="1:9" ht="15" customHeight="1">
      <c r="A718" s="52"/>
      <c r="B718" s="21" t="s">
        <v>260</v>
      </c>
      <c r="C718" s="25"/>
      <c r="D718" s="20"/>
      <c r="E718" s="22">
        <f t="shared" si="55"/>
        <v>37814.3</v>
      </c>
      <c r="F718" s="22">
        <v>0</v>
      </c>
      <c r="G718" s="22">
        <v>0</v>
      </c>
      <c r="H718" s="22">
        <v>0</v>
      </c>
      <c r="I718" s="22">
        <f>26709.5+761+706.8+2637+2000+5000</f>
        <v>37814.3</v>
      </c>
    </row>
    <row r="719" spans="1:9" ht="15" customHeight="1">
      <c r="A719" s="52"/>
      <c r="B719" s="21" t="s">
        <v>31</v>
      </c>
      <c r="C719" s="25"/>
      <c r="D719" s="20"/>
      <c r="E719" s="22">
        <f t="shared" si="55"/>
        <v>117900.5</v>
      </c>
      <c r="F719" s="22">
        <v>0</v>
      </c>
      <c r="G719" s="22">
        <v>0</v>
      </c>
      <c r="H719" s="22">
        <v>0</v>
      </c>
      <c r="I719" s="22">
        <f>26709.5+82361+1830+2000+5000</f>
        <v>117900.5</v>
      </c>
    </row>
    <row r="720" spans="1:9" ht="15" customHeight="1">
      <c r="A720" s="52"/>
      <c r="B720" s="21" t="s">
        <v>32</v>
      </c>
      <c r="C720" s="25"/>
      <c r="D720" s="20"/>
      <c r="E720" s="22">
        <f t="shared" si="55"/>
        <v>12424.3</v>
      </c>
      <c r="F720" s="22">
        <v>0</v>
      </c>
      <c r="G720" s="22">
        <v>0</v>
      </c>
      <c r="H720" s="22">
        <v>0</v>
      </c>
      <c r="I720" s="43">
        <v>12424.3</v>
      </c>
    </row>
    <row r="721" spans="1:9" ht="15" customHeight="1">
      <c r="A721" s="52"/>
      <c r="B721" s="21" t="s">
        <v>33</v>
      </c>
      <c r="C721" s="25"/>
      <c r="D721" s="20"/>
      <c r="E721" s="22">
        <f t="shared" si="55"/>
        <v>17964.2</v>
      </c>
      <c r="F721" s="22">
        <v>0</v>
      </c>
      <c r="G721" s="22">
        <v>0</v>
      </c>
      <c r="H721" s="22">
        <v>0</v>
      </c>
      <c r="I721" s="22">
        <f>10251.5+6212.7+1500</f>
        <v>17964.2</v>
      </c>
    </row>
    <row r="722" spans="1:13" ht="15" customHeight="1">
      <c r="A722" s="52"/>
      <c r="B722" s="21" t="s">
        <v>325</v>
      </c>
      <c r="C722" s="25"/>
      <c r="D722" s="20"/>
      <c r="E722" s="22">
        <f>SUM(F722:I722)</f>
        <v>0</v>
      </c>
      <c r="F722" s="22">
        <v>0</v>
      </c>
      <c r="G722" s="22">
        <v>0</v>
      </c>
      <c r="H722" s="22">
        <v>0</v>
      </c>
      <c r="I722" s="22">
        <v>0</v>
      </c>
      <c r="J722" s="24"/>
      <c r="K722" s="24"/>
      <c r="L722" s="24"/>
      <c r="M722" s="24"/>
    </row>
    <row r="723" spans="1:13" ht="15" customHeight="1">
      <c r="A723" s="52"/>
      <c r="B723" s="21" t="s">
        <v>326</v>
      </c>
      <c r="C723" s="25"/>
      <c r="D723" s="20"/>
      <c r="E723" s="22">
        <f>SUM(F723:I723)</f>
        <v>0</v>
      </c>
      <c r="F723" s="22">
        <v>0</v>
      </c>
      <c r="G723" s="22">
        <v>0</v>
      </c>
      <c r="H723" s="22">
        <v>0</v>
      </c>
      <c r="I723" s="22">
        <v>0</v>
      </c>
      <c r="J723" s="24"/>
      <c r="K723" s="24"/>
      <c r="L723" s="24"/>
      <c r="M723" s="24"/>
    </row>
    <row r="724" spans="1:13" ht="15" customHeight="1">
      <c r="A724" s="52"/>
      <c r="B724" s="21" t="s">
        <v>333</v>
      </c>
      <c r="C724" s="25"/>
      <c r="D724" s="20"/>
      <c r="E724" s="22">
        <f>SUM(F724:I724)</f>
        <v>0</v>
      </c>
      <c r="F724" s="22">
        <v>0</v>
      </c>
      <c r="G724" s="22">
        <v>0</v>
      </c>
      <c r="H724" s="22">
        <v>0</v>
      </c>
      <c r="I724" s="22">
        <v>0</v>
      </c>
      <c r="J724" s="24"/>
      <c r="K724" s="24"/>
      <c r="L724" s="24"/>
      <c r="M724" s="24"/>
    </row>
    <row r="725" spans="1:13" ht="15" customHeight="1">
      <c r="A725" s="52"/>
      <c r="B725" s="21" t="s">
        <v>328</v>
      </c>
      <c r="C725" s="25"/>
      <c r="D725" s="20"/>
      <c r="E725" s="22">
        <f>SUM(F725:I725)</f>
        <v>0</v>
      </c>
      <c r="F725" s="22">
        <v>0</v>
      </c>
      <c r="G725" s="22">
        <v>0</v>
      </c>
      <c r="H725" s="22">
        <v>0</v>
      </c>
      <c r="I725" s="22">
        <v>0</v>
      </c>
      <c r="J725" s="24"/>
      <c r="K725" s="24"/>
      <c r="L725" s="24"/>
      <c r="M725" s="24"/>
    </row>
    <row r="726" spans="1:13" ht="15" customHeight="1">
      <c r="A726" s="53"/>
      <c r="B726" s="44" t="s">
        <v>329</v>
      </c>
      <c r="C726" s="25"/>
      <c r="D726" s="20"/>
      <c r="E726" s="22">
        <f>SUM(F726:I726)</f>
        <v>0</v>
      </c>
      <c r="F726" s="22">
        <v>0</v>
      </c>
      <c r="G726" s="22">
        <v>0</v>
      </c>
      <c r="H726" s="22">
        <v>0</v>
      </c>
      <c r="I726" s="22">
        <v>0</v>
      </c>
      <c r="J726" s="24"/>
      <c r="K726" s="24"/>
      <c r="L726" s="24"/>
      <c r="M726" s="24"/>
    </row>
    <row r="727" spans="1:9" ht="80.25" customHeight="1">
      <c r="A727" s="51" t="s">
        <v>286</v>
      </c>
      <c r="B727" s="20" t="s">
        <v>287</v>
      </c>
      <c r="C727" s="25" t="s">
        <v>89</v>
      </c>
      <c r="D727" s="20" t="s">
        <v>292</v>
      </c>
      <c r="E727" s="22">
        <f>SUM(E728:E738)</f>
        <v>51935.899999999994</v>
      </c>
      <c r="F727" s="22">
        <f>SUM(F728:F738)</f>
        <v>0</v>
      </c>
      <c r="G727" s="22">
        <f>SUM(G728:G738)</f>
        <v>7395.9</v>
      </c>
      <c r="H727" s="22">
        <f>SUM(H728:H738)</f>
        <v>6137.400000000001</v>
      </c>
      <c r="I727" s="22">
        <f>SUM(I728:I738)</f>
        <v>38402.6</v>
      </c>
    </row>
    <row r="728" spans="1:9" ht="15" customHeight="1">
      <c r="A728" s="52"/>
      <c r="B728" s="21" t="s">
        <v>258</v>
      </c>
      <c r="C728" s="25"/>
      <c r="D728" s="20"/>
      <c r="E728" s="22">
        <f aca="true" t="shared" si="56" ref="E728:E733">SUM(F728:I728)</f>
        <v>0</v>
      </c>
      <c r="F728" s="22">
        <v>0</v>
      </c>
      <c r="G728" s="22">
        <v>0</v>
      </c>
      <c r="H728" s="22">
        <v>0</v>
      </c>
      <c r="I728" s="22">
        <v>0</v>
      </c>
    </row>
    <row r="729" spans="1:9" ht="15" customHeight="1">
      <c r="A729" s="52"/>
      <c r="B729" s="21" t="s">
        <v>259</v>
      </c>
      <c r="C729" s="25"/>
      <c r="D729" s="20"/>
      <c r="E729" s="22">
        <f t="shared" si="56"/>
        <v>0</v>
      </c>
      <c r="F729" s="22">
        <v>0</v>
      </c>
      <c r="G729" s="22">
        <v>0</v>
      </c>
      <c r="H729" s="22">
        <v>0</v>
      </c>
      <c r="I729" s="22">
        <v>0</v>
      </c>
    </row>
    <row r="730" spans="1:9" ht="15" customHeight="1">
      <c r="A730" s="52"/>
      <c r="B730" s="21" t="s">
        <v>260</v>
      </c>
      <c r="C730" s="25"/>
      <c r="D730" s="20"/>
      <c r="E730" s="22">
        <f t="shared" si="56"/>
        <v>30517.3</v>
      </c>
      <c r="F730" s="22">
        <v>0</v>
      </c>
      <c r="G730" s="22">
        <v>0</v>
      </c>
      <c r="H730" s="22">
        <f>62.3+157.7+1250.2+430+72.1+9+151+74.7+13.7+12.5+12.4+9.8+20+30+162.6+82.3+34.8+0.6</f>
        <v>2585.7000000000003</v>
      </c>
      <c r="I730" s="22">
        <f>276.1+5340+7316.5+4263+265+3976+6495</f>
        <v>27931.6</v>
      </c>
    </row>
    <row r="731" spans="1:9" ht="15" customHeight="1">
      <c r="A731" s="52"/>
      <c r="B731" s="21" t="s">
        <v>31</v>
      </c>
      <c r="C731" s="25"/>
      <c r="D731" s="20"/>
      <c r="E731" s="22">
        <f t="shared" si="56"/>
        <v>19986.4</v>
      </c>
      <c r="F731" s="22">
        <v>0</v>
      </c>
      <c r="G731" s="22">
        <v>7395.9</v>
      </c>
      <c r="H731" s="22">
        <f>2130-10.5</f>
        <v>2119.5</v>
      </c>
      <c r="I731" s="22">
        <v>10471</v>
      </c>
    </row>
    <row r="732" spans="1:9" ht="15" customHeight="1">
      <c r="A732" s="52"/>
      <c r="B732" s="21" t="s">
        <v>32</v>
      </c>
      <c r="C732" s="25"/>
      <c r="D732" s="20"/>
      <c r="E732" s="22">
        <f t="shared" si="56"/>
        <v>0</v>
      </c>
      <c r="F732" s="22">
        <v>0</v>
      </c>
      <c r="G732" s="22">
        <v>0</v>
      </c>
      <c r="H732" s="22">
        <v>0</v>
      </c>
      <c r="I732" s="22">
        <v>0</v>
      </c>
    </row>
    <row r="733" spans="1:9" ht="15" customHeight="1">
      <c r="A733" s="52"/>
      <c r="B733" s="21" t="s">
        <v>33</v>
      </c>
      <c r="C733" s="25"/>
      <c r="D733" s="20"/>
      <c r="E733" s="22">
        <f t="shared" si="56"/>
        <v>1432.2</v>
      </c>
      <c r="F733" s="22">
        <v>0</v>
      </c>
      <c r="G733" s="22">
        <v>0</v>
      </c>
      <c r="H733" s="22">
        <v>1432.2</v>
      </c>
      <c r="I733" s="22">
        <v>0</v>
      </c>
    </row>
    <row r="734" spans="1:13" ht="15" customHeight="1">
      <c r="A734" s="52"/>
      <c r="B734" s="21" t="s">
        <v>325</v>
      </c>
      <c r="C734" s="25"/>
      <c r="D734" s="20"/>
      <c r="E734" s="22">
        <f>SUM(F734:I734)</f>
        <v>0</v>
      </c>
      <c r="F734" s="22">
        <v>0</v>
      </c>
      <c r="G734" s="22">
        <v>0</v>
      </c>
      <c r="H734" s="22">
        <v>0</v>
      </c>
      <c r="I734" s="22">
        <v>0</v>
      </c>
      <c r="J734" s="24"/>
      <c r="K734" s="24"/>
      <c r="L734" s="24"/>
      <c r="M734" s="24"/>
    </row>
    <row r="735" spans="1:13" ht="15" customHeight="1">
      <c r="A735" s="52"/>
      <c r="B735" s="21" t="s">
        <v>326</v>
      </c>
      <c r="C735" s="25"/>
      <c r="D735" s="20"/>
      <c r="E735" s="22">
        <f>SUM(F735:I735)</f>
        <v>0</v>
      </c>
      <c r="F735" s="22">
        <v>0</v>
      </c>
      <c r="G735" s="22">
        <v>0</v>
      </c>
      <c r="H735" s="22">
        <v>0</v>
      </c>
      <c r="I735" s="22">
        <v>0</v>
      </c>
      <c r="J735" s="24"/>
      <c r="K735" s="24"/>
      <c r="L735" s="24"/>
      <c r="M735" s="24"/>
    </row>
    <row r="736" spans="1:13" ht="15" customHeight="1">
      <c r="A736" s="52"/>
      <c r="B736" s="21" t="s">
        <v>333</v>
      </c>
      <c r="C736" s="25"/>
      <c r="D736" s="20"/>
      <c r="E736" s="22">
        <f>SUM(F736:I736)</f>
        <v>0</v>
      </c>
      <c r="F736" s="22">
        <v>0</v>
      </c>
      <c r="G736" s="22">
        <v>0</v>
      </c>
      <c r="H736" s="22">
        <v>0</v>
      </c>
      <c r="I736" s="22">
        <v>0</v>
      </c>
      <c r="J736" s="24"/>
      <c r="K736" s="24"/>
      <c r="L736" s="24"/>
      <c r="M736" s="24"/>
    </row>
    <row r="737" spans="1:13" ht="15" customHeight="1">
      <c r="A737" s="52"/>
      <c r="B737" s="21" t="s">
        <v>328</v>
      </c>
      <c r="C737" s="25"/>
      <c r="D737" s="20"/>
      <c r="E737" s="22">
        <f>SUM(F737:I737)</f>
        <v>0</v>
      </c>
      <c r="F737" s="22">
        <v>0</v>
      </c>
      <c r="G737" s="22">
        <v>0</v>
      </c>
      <c r="H737" s="22">
        <v>0</v>
      </c>
      <c r="I737" s="22">
        <v>0</v>
      </c>
      <c r="J737" s="24"/>
      <c r="K737" s="24"/>
      <c r="L737" s="24"/>
      <c r="M737" s="24"/>
    </row>
    <row r="738" spans="1:13" ht="15" customHeight="1">
      <c r="A738" s="53"/>
      <c r="B738" s="44" t="s">
        <v>329</v>
      </c>
      <c r="C738" s="25"/>
      <c r="D738" s="20"/>
      <c r="E738" s="22">
        <f>SUM(F738:I738)</f>
        <v>0</v>
      </c>
      <c r="F738" s="22">
        <v>0</v>
      </c>
      <c r="G738" s="22">
        <v>0</v>
      </c>
      <c r="H738" s="22">
        <v>0</v>
      </c>
      <c r="I738" s="22">
        <v>0</v>
      </c>
      <c r="J738" s="24"/>
      <c r="K738" s="24"/>
      <c r="L738" s="24"/>
      <c r="M738" s="24"/>
    </row>
    <row r="739" spans="1:9" ht="132" customHeight="1">
      <c r="A739" s="51" t="s">
        <v>291</v>
      </c>
      <c r="B739" s="20" t="s">
        <v>276</v>
      </c>
      <c r="C739" s="25" t="s">
        <v>358</v>
      </c>
      <c r="D739" s="20" t="s">
        <v>360</v>
      </c>
      <c r="E739" s="22">
        <f>SUM(E740:E750)</f>
        <v>88665.6</v>
      </c>
      <c r="F739" s="22">
        <f>SUM(F740:F750)</f>
        <v>0</v>
      </c>
      <c r="G739" s="22">
        <f>SUM(G740:G750)</f>
        <v>0</v>
      </c>
      <c r="H739" s="22">
        <f>SUM(H740:H750)</f>
        <v>1100</v>
      </c>
      <c r="I739" s="22">
        <f>SUM(I740:I750)</f>
        <v>87565.6</v>
      </c>
    </row>
    <row r="740" spans="1:9" ht="15" customHeight="1">
      <c r="A740" s="52"/>
      <c r="B740" s="44" t="s">
        <v>258</v>
      </c>
      <c r="C740" s="45"/>
      <c r="D740" s="46"/>
      <c r="E740" s="47">
        <f aca="true" t="shared" si="57" ref="E740:E745">SUM(F740:I740)</f>
        <v>0</v>
      </c>
      <c r="F740" s="47">
        <v>0</v>
      </c>
      <c r="G740" s="47">
        <v>0</v>
      </c>
      <c r="H740" s="47">
        <v>0</v>
      </c>
      <c r="I740" s="47">
        <v>0</v>
      </c>
    </row>
    <row r="741" spans="1:9" ht="15" customHeight="1">
      <c r="A741" s="52"/>
      <c r="B741" s="21" t="s">
        <v>259</v>
      </c>
      <c r="C741" s="25"/>
      <c r="D741" s="20"/>
      <c r="E741" s="22">
        <f t="shared" si="57"/>
        <v>0</v>
      </c>
      <c r="F741" s="22">
        <v>0</v>
      </c>
      <c r="G741" s="22">
        <v>0</v>
      </c>
      <c r="H741" s="22">
        <v>0</v>
      </c>
      <c r="I741" s="22">
        <v>0</v>
      </c>
    </row>
    <row r="742" spans="1:9" ht="15" customHeight="1">
      <c r="A742" s="52"/>
      <c r="B742" s="21" t="s">
        <v>260</v>
      </c>
      <c r="C742" s="25"/>
      <c r="D742" s="20"/>
      <c r="E742" s="22">
        <f t="shared" si="57"/>
        <v>39107</v>
      </c>
      <c r="F742" s="22">
        <v>0</v>
      </c>
      <c r="G742" s="22">
        <v>0</v>
      </c>
      <c r="H742" s="22">
        <v>0</v>
      </c>
      <c r="I742" s="22">
        <f>25000+4000+400+1435+3200+5072</f>
        <v>39107</v>
      </c>
    </row>
    <row r="743" spans="1:9" ht="15" customHeight="1">
      <c r="A743" s="52"/>
      <c r="B743" s="21" t="s">
        <v>31</v>
      </c>
      <c r="C743" s="25"/>
      <c r="D743" s="20"/>
      <c r="E743" s="22">
        <f t="shared" si="57"/>
        <v>34905</v>
      </c>
      <c r="F743" s="22">
        <v>0</v>
      </c>
      <c r="G743" s="22">
        <v>0</v>
      </c>
      <c r="H743" s="22">
        <v>0</v>
      </c>
      <c r="I743" s="22">
        <f>25000+400+1435+8070</f>
        <v>34905</v>
      </c>
    </row>
    <row r="744" spans="1:9" ht="15" customHeight="1">
      <c r="A744" s="52"/>
      <c r="B744" s="21" t="s">
        <v>32</v>
      </c>
      <c r="C744" s="25"/>
      <c r="D744" s="20"/>
      <c r="E744" s="22">
        <f t="shared" si="57"/>
        <v>6573.6</v>
      </c>
      <c r="F744" s="22">
        <v>0</v>
      </c>
      <c r="G744" s="22">
        <v>0</v>
      </c>
      <c r="H744" s="22">
        <v>0</v>
      </c>
      <c r="I744" s="43">
        <v>6573.6</v>
      </c>
    </row>
    <row r="745" spans="1:9" ht="15" customHeight="1">
      <c r="A745" s="52"/>
      <c r="B745" s="21" t="s">
        <v>33</v>
      </c>
      <c r="C745" s="25"/>
      <c r="D745" s="20"/>
      <c r="E745" s="22">
        <f t="shared" si="57"/>
        <v>6980</v>
      </c>
      <c r="F745" s="22">
        <v>0</v>
      </c>
      <c r="G745" s="22">
        <v>0</v>
      </c>
      <c r="H745" s="22">
        <v>0</v>
      </c>
      <c r="I745" s="22">
        <v>6980</v>
      </c>
    </row>
    <row r="746" spans="1:13" ht="15" customHeight="1">
      <c r="A746" s="52"/>
      <c r="B746" s="21" t="s">
        <v>325</v>
      </c>
      <c r="C746" s="25"/>
      <c r="D746" s="20"/>
      <c r="E746" s="22">
        <f>SUM(F746:I746)</f>
        <v>220</v>
      </c>
      <c r="F746" s="22">
        <v>0</v>
      </c>
      <c r="G746" s="22">
        <v>0</v>
      </c>
      <c r="H746" s="22">
        <v>220</v>
      </c>
      <c r="I746" s="22">
        <v>0</v>
      </c>
      <c r="J746" s="24"/>
      <c r="K746" s="24"/>
      <c r="L746" s="24"/>
      <c r="M746" s="24"/>
    </row>
    <row r="747" spans="1:13" ht="15" customHeight="1">
      <c r="A747" s="52"/>
      <c r="B747" s="21" t="s">
        <v>326</v>
      </c>
      <c r="C747" s="25"/>
      <c r="D747" s="20"/>
      <c r="E747" s="22">
        <f>SUM(F747:I747)</f>
        <v>220</v>
      </c>
      <c r="F747" s="22">
        <v>0</v>
      </c>
      <c r="G747" s="22">
        <v>0</v>
      </c>
      <c r="H747" s="22">
        <v>220</v>
      </c>
      <c r="I747" s="22">
        <v>0</v>
      </c>
      <c r="J747" s="24"/>
      <c r="K747" s="24"/>
      <c r="L747" s="24"/>
      <c r="M747" s="24"/>
    </row>
    <row r="748" spans="1:13" ht="15" customHeight="1">
      <c r="A748" s="52"/>
      <c r="B748" s="21" t="s">
        <v>333</v>
      </c>
      <c r="C748" s="25"/>
      <c r="D748" s="20"/>
      <c r="E748" s="22">
        <f>SUM(F748:I748)</f>
        <v>220</v>
      </c>
      <c r="F748" s="22">
        <v>0</v>
      </c>
      <c r="G748" s="22">
        <v>0</v>
      </c>
      <c r="H748" s="22">
        <v>220</v>
      </c>
      <c r="I748" s="22">
        <v>0</v>
      </c>
      <c r="J748" s="24"/>
      <c r="K748" s="24"/>
      <c r="L748" s="24"/>
      <c r="M748" s="24"/>
    </row>
    <row r="749" spans="1:13" ht="15" customHeight="1">
      <c r="A749" s="52"/>
      <c r="B749" s="21" t="s">
        <v>328</v>
      </c>
      <c r="C749" s="25"/>
      <c r="D749" s="20"/>
      <c r="E749" s="22">
        <f>SUM(F749:I749)</f>
        <v>220</v>
      </c>
      <c r="F749" s="22">
        <v>0</v>
      </c>
      <c r="G749" s="22">
        <v>0</v>
      </c>
      <c r="H749" s="22">
        <v>220</v>
      </c>
      <c r="I749" s="22">
        <v>0</v>
      </c>
      <c r="J749" s="24"/>
      <c r="K749" s="24"/>
      <c r="L749" s="24"/>
      <c r="M749" s="24"/>
    </row>
    <row r="750" spans="1:13" ht="15" customHeight="1">
      <c r="A750" s="53"/>
      <c r="B750" s="44" t="s">
        <v>329</v>
      </c>
      <c r="C750" s="25"/>
      <c r="D750" s="20"/>
      <c r="E750" s="22">
        <f>SUM(F750:I750)</f>
        <v>220</v>
      </c>
      <c r="F750" s="22">
        <v>0</v>
      </c>
      <c r="G750" s="22">
        <v>0</v>
      </c>
      <c r="H750" s="22">
        <v>220</v>
      </c>
      <c r="I750" s="22">
        <v>0</v>
      </c>
      <c r="J750" s="24"/>
      <c r="K750" s="24"/>
      <c r="L750" s="24"/>
      <c r="M750" s="24"/>
    </row>
    <row r="751" spans="1:9" ht="114" customHeight="1">
      <c r="A751" s="51" t="s">
        <v>235</v>
      </c>
      <c r="B751" s="20" t="s">
        <v>251</v>
      </c>
      <c r="C751" s="25" t="s">
        <v>300</v>
      </c>
      <c r="D751" s="20" t="s">
        <v>296</v>
      </c>
      <c r="E751" s="22">
        <f>SUM(E752:E762)</f>
        <v>7260.5</v>
      </c>
      <c r="F751" s="22">
        <f>SUM(F752:F762)</f>
        <v>0</v>
      </c>
      <c r="G751" s="22">
        <f>SUM(G752:G762)</f>
        <v>0</v>
      </c>
      <c r="H751" s="22">
        <f>SUM(H752:H762)</f>
        <v>10.5</v>
      </c>
      <c r="I751" s="22">
        <f>SUM(I752:I762)</f>
        <v>7250</v>
      </c>
    </row>
    <row r="752" spans="1:9" ht="15" customHeight="1">
      <c r="A752" s="52"/>
      <c r="B752" s="21" t="s">
        <v>258</v>
      </c>
      <c r="C752" s="25"/>
      <c r="D752" s="20"/>
      <c r="E752" s="22">
        <f aca="true" t="shared" si="58" ref="E752:E757">SUM(F752:I752)</f>
        <v>0</v>
      </c>
      <c r="F752" s="22">
        <v>0</v>
      </c>
      <c r="G752" s="22">
        <v>0</v>
      </c>
      <c r="H752" s="22">
        <v>0</v>
      </c>
      <c r="I752" s="22">
        <v>0</v>
      </c>
    </row>
    <row r="753" spans="1:9" ht="15" customHeight="1">
      <c r="A753" s="52"/>
      <c r="B753" s="21" t="s">
        <v>259</v>
      </c>
      <c r="C753" s="25"/>
      <c r="D753" s="20"/>
      <c r="E753" s="22">
        <f t="shared" si="58"/>
        <v>0</v>
      </c>
      <c r="F753" s="22">
        <v>0</v>
      </c>
      <c r="G753" s="22">
        <v>0</v>
      </c>
      <c r="H753" s="22">
        <v>0</v>
      </c>
      <c r="I753" s="22">
        <v>0</v>
      </c>
    </row>
    <row r="754" spans="1:9" ht="15" customHeight="1">
      <c r="A754" s="52"/>
      <c r="B754" s="21" t="s">
        <v>260</v>
      </c>
      <c r="C754" s="25"/>
      <c r="D754" s="20"/>
      <c r="E754" s="22">
        <f t="shared" si="58"/>
        <v>3550</v>
      </c>
      <c r="F754" s="22">
        <v>0</v>
      </c>
      <c r="G754" s="22">
        <v>0</v>
      </c>
      <c r="H754" s="22">
        <v>0</v>
      </c>
      <c r="I754" s="22">
        <f>2000+500+1050</f>
        <v>3550</v>
      </c>
    </row>
    <row r="755" spans="1:9" ht="15" customHeight="1">
      <c r="A755" s="52"/>
      <c r="B755" s="21" t="s">
        <v>31</v>
      </c>
      <c r="C755" s="25"/>
      <c r="D755" s="20"/>
      <c r="E755" s="22">
        <f t="shared" si="58"/>
        <v>3710.5</v>
      </c>
      <c r="F755" s="22">
        <v>0</v>
      </c>
      <c r="G755" s="22">
        <v>0</v>
      </c>
      <c r="H755" s="22">
        <v>10.5</v>
      </c>
      <c r="I755" s="22">
        <f>1200+2000+500</f>
        <v>3700</v>
      </c>
    </row>
    <row r="756" spans="1:9" ht="15" customHeight="1">
      <c r="A756" s="52"/>
      <c r="B756" s="21" t="s">
        <v>32</v>
      </c>
      <c r="C756" s="25"/>
      <c r="D756" s="20"/>
      <c r="E756" s="22">
        <f t="shared" si="58"/>
        <v>0</v>
      </c>
      <c r="F756" s="22">
        <v>0</v>
      </c>
      <c r="G756" s="22">
        <v>0</v>
      </c>
      <c r="H756" s="22">
        <v>0</v>
      </c>
      <c r="I756" s="22">
        <v>0</v>
      </c>
    </row>
    <row r="757" spans="1:9" ht="15" customHeight="1">
      <c r="A757" s="52"/>
      <c r="B757" s="21" t="s">
        <v>33</v>
      </c>
      <c r="C757" s="25"/>
      <c r="D757" s="20"/>
      <c r="E757" s="22">
        <f t="shared" si="58"/>
        <v>0</v>
      </c>
      <c r="F757" s="22">
        <v>0</v>
      </c>
      <c r="G757" s="22">
        <v>0</v>
      </c>
      <c r="H757" s="22">
        <v>0</v>
      </c>
      <c r="I757" s="22">
        <v>0</v>
      </c>
    </row>
    <row r="758" spans="1:13" ht="15" customHeight="1">
      <c r="A758" s="52"/>
      <c r="B758" s="21" t="s">
        <v>325</v>
      </c>
      <c r="C758" s="25"/>
      <c r="D758" s="20"/>
      <c r="E758" s="22">
        <f>SUM(F758:I758)</f>
        <v>0</v>
      </c>
      <c r="F758" s="22">
        <v>0</v>
      </c>
      <c r="G758" s="22">
        <v>0</v>
      </c>
      <c r="H758" s="22">
        <v>0</v>
      </c>
      <c r="I758" s="22">
        <v>0</v>
      </c>
      <c r="J758" s="24"/>
      <c r="K758" s="24"/>
      <c r="L758" s="24"/>
      <c r="M758" s="24"/>
    </row>
    <row r="759" spans="1:13" ht="15" customHeight="1">
      <c r="A759" s="52"/>
      <c r="B759" s="21" t="s">
        <v>326</v>
      </c>
      <c r="C759" s="25"/>
      <c r="D759" s="20"/>
      <c r="E759" s="22">
        <f>SUM(F759:I759)</f>
        <v>0</v>
      </c>
      <c r="F759" s="22">
        <v>0</v>
      </c>
      <c r="G759" s="22">
        <v>0</v>
      </c>
      <c r="H759" s="22">
        <v>0</v>
      </c>
      <c r="I759" s="22">
        <v>0</v>
      </c>
      <c r="J759" s="24"/>
      <c r="K759" s="24"/>
      <c r="L759" s="24"/>
      <c r="M759" s="24"/>
    </row>
    <row r="760" spans="1:13" ht="15" customHeight="1">
      <c r="A760" s="52"/>
      <c r="B760" s="21" t="s">
        <v>333</v>
      </c>
      <c r="C760" s="25"/>
      <c r="D760" s="20"/>
      <c r="E760" s="22">
        <f>SUM(F760:I760)</f>
        <v>0</v>
      </c>
      <c r="F760" s="22">
        <v>0</v>
      </c>
      <c r="G760" s="22">
        <v>0</v>
      </c>
      <c r="H760" s="22">
        <v>0</v>
      </c>
      <c r="I760" s="22">
        <v>0</v>
      </c>
      <c r="J760" s="24"/>
      <c r="K760" s="24"/>
      <c r="L760" s="24"/>
      <c r="M760" s="24"/>
    </row>
    <row r="761" spans="1:13" ht="15" customHeight="1">
      <c r="A761" s="52"/>
      <c r="B761" s="21" t="s">
        <v>328</v>
      </c>
      <c r="C761" s="25"/>
      <c r="D761" s="20"/>
      <c r="E761" s="22">
        <f>SUM(F761:I761)</f>
        <v>0</v>
      </c>
      <c r="F761" s="22">
        <v>0</v>
      </c>
      <c r="G761" s="22">
        <v>0</v>
      </c>
      <c r="H761" s="22">
        <v>0</v>
      </c>
      <c r="I761" s="22">
        <v>0</v>
      </c>
      <c r="J761" s="24"/>
      <c r="K761" s="24"/>
      <c r="L761" s="24"/>
      <c r="M761" s="24"/>
    </row>
    <row r="762" spans="1:13" ht="15" customHeight="1">
      <c r="A762" s="53"/>
      <c r="B762" s="44" t="s">
        <v>329</v>
      </c>
      <c r="C762" s="25"/>
      <c r="D762" s="20"/>
      <c r="E762" s="22">
        <f>SUM(F762:I762)</f>
        <v>0</v>
      </c>
      <c r="F762" s="22">
        <v>0</v>
      </c>
      <c r="G762" s="22">
        <v>0</v>
      </c>
      <c r="H762" s="22">
        <v>0</v>
      </c>
      <c r="I762" s="22">
        <v>0</v>
      </c>
      <c r="J762" s="24"/>
      <c r="K762" s="24"/>
      <c r="L762" s="24"/>
      <c r="M762" s="24"/>
    </row>
    <row r="763" spans="1:9" ht="15" customHeight="1">
      <c r="A763" s="51"/>
      <c r="B763" s="48" t="s">
        <v>313</v>
      </c>
      <c r="C763" s="25"/>
      <c r="D763" s="20"/>
      <c r="E763" s="22">
        <f>SUM(E764:E774)</f>
        <v>358198</v>
      </c>
      <c r="F763" s="22">
        <f>SUM(F764:F774)</f>
        <v>0</v>
      </c>
      <c r="G763" s="22">
        <f>SUM(G764:G774)</f>
        <v>7395.9</v>
      </c>
      <c r="H763" s="22">
        <f>SUM(H764:H774)</f>
        <v>7247.900000000001</v>
      </c>
      <c r="I763" s="22">
        <f>SUM(I764:I774)</f>
        <v>343554.2</v>
      </c>
    </row>
    <row r="764" spans="1:13" ht="15" customHeight="1">
      <c r="A764" s="52"/>
      <c r="B764" s="49" t="s">
        <v>258</v>
      </c>
      <c r="C764" s="25"/>
      <c r="D764" s="21"/>
      <c r="E764" s="22">
        <f aca="true" t="shared" si="59" ref="E764:E769">SUM(F764:I764)</f>
        <v>159.4</v>
      </c>
      <c r="F764" s="22">
        <f aca="true" t="shared" si="60" ref="F764:I774">+F704+F716+F728+F740+F752</f>
        <v>0</v>
      </c>
      <c r="G764" s="22">
        <f t="shared" si="60"/>
        <v>0</v>
      </c>
      <c r="H764" s="22">
        <f t="shared" si="60"/>
        <v>0</v>
      </c>
      <c r="I764" s="22">
        <f t="shared" si="60"/>
        <v>159.4</v>
      </c>
      <c r="J764" s="40">
        <v>0</v>
      </c>
      <c r="K764" s="22">
        <v>0</v>
      </c>
      <c r="L764" s="22">
        <v>0</v>
      </c>
      <c r="M764" s="22">
        <v>159.4</v>
      </c>
    </row>
    <row r="765" spans="1:13" ht="15" customHeight="1">
      <c r="A765" s="52"/>
      <c r="B765" s="49" t="s">
        <v>259</v>
      </c>
      <c r="C765" s="25"/>
      <c r="D765" s="21"/>
      <c r="E765" s="22">
        <f t="shared" si="59"/>
        <v>115.9</v>
      </c>
      <c r="F765" s="22">
        <f t="shared" si="60"/>
        <v>0</v>
      </c>
      <c r="G765" s="22">
        <f t="shared" si="60"/>
        <v>0</v>
      </c>
      <c r="H765" s="22">
        <f t="shared" si="60"/>
        <v>0</v>
      </c>
      <c r="I765" s="22">
        <f t="shared" si="60"/>
        <v>115.9</v>
      </c>
      <c r="J765" s="40">
        <v>0</v>
      </c>
      <c r="K765" s="22">
        <v>0</v>
      </c>
      <c r="L765" s="22">
        <v>0</v>
      </c>
      <c r="M765" s="22">
        <v>115.9</v>
      </c>
    </row>
    <row r="766" spans="1:13" ht="15" customHeight="1">
      <c r="A766" s="52"/>
      <c r="B766" s="49" t="s">
        <v>260</v>
      </c>
      <c r="C766" s="25"/>
      <c r="D766" s="21"/>
      <c r="E766" s="22">
        <f t="shared" si="59"/>
        <v>113617.59999999999</v>
      </c>
      <c r="F766" s="22">
        <f t="shared" si="60"/>
        <v>0</v>
      </c>
      <c r="G766" s="22">
        <f t="shared" si="60"/>
        <v>0</v>
      </c>
      <c r="H766" s="22">
        <f t="shared" si="60"/>
        <v>2585.7000000000003</v>
      </c>
      <c r="I766" s="22">
        <f t="shared" si="60"/>
        <v>111031.9</v>
      </c>
      <c r="J766" s="40">
        <v>0</v>
      </c>
      <c r="K766" s="22">
        <v>0</v>
      </c>
      <c r="L766" s="22">
        <v>2000</v>
      </c>
      <c r="M766" s="22">
        <v>26200</v>
      </c>
    </row>
    <row r="767" spans="1:13" ht="15" customHeight="1">
      <c r="A767" s="52"/>
      <c r="B767" s="49" t="s">
        <v>31</v>
      </c>
      <c r="C767" s="25"/>
      <c r="D767" s="21"/>
      <c r="E767" s="22">
        <f t="shared" si="59"/>
        <v>177192.4</v>
      </c>
      <c r="F767" s="22">
        <f t="shared" si="60"/>
        <v>0</v>
      </c>
      <c r="G767" s="22">
        <f t="shared" si="60"/>
        <v>7395.9</v>
      </c>
      <c r="H767" s="22">
        <f t="shared" si="60"/>
        <v>2130</v>
      </c>
      <c r="I767" s="22">
        <f t="shared" si="60"/>
        <v>167666.5</v>
      </c>
      <c r="J767" s="40">
        <v>0</v>
      </c>
      <c r="K767" s="22">
        <v>0</v>
      </c>
      <c r="L767" s="22">
        <v>2000</v>
      </c>
      <c r="M767" s="22">
        <v>27000</v>
      </c>
    </row>
    <row r="768" spans="1:13" ht="15" customHeight="1">
      <c r="A768" s="52"/>
      <c r="B768" s="49" t="s">
        <v>32</v>
      </c>
      <c r="C768" s="25"/>
      <c r="D768" s="21"/>
      <c r="E768" s="22">
        <f t="shared" si="59"/>
        <v>34629.7</v>
      </c>
      <c r="F768" s="22">
        <f t="shared" si="60"/>
        <v>0</v>
      </c>
      <c r="G768" s="22">
        <f t="shared" si="60"/>
        <v>0</v>
      </c>
      <c r="H768" s="22">
        <f t="shared" si="60"/>
        <v>0</v>
      </c>
      <c r="I768" s="22">
        <f t="shared" si="60"/>
        <v>34629.7</v>
      </c>
      <c r="J768" s="40">
        <v>0</v>
      </c>
      <c r="K768" s="22">
        <v>0</v>
      </c>
      <c r="L768" s="22">
        <v>2000</v>
      </c>
      <c r="M768" s="22">
        <v>25000</v>
      </c>
    </row>
    <row r="769" spans="1:13" ht="15" customHeight="1">
      <c r="A769" s="52"/>
      <c r="B769" s="49" t="s">
        <v>33</v>
      </c>
      <c r="C769" s="25"/>
      <c r="D769" s="21"/>
      <c r="E769" s="22">
        <f t="shared" si="59"/>
        <v>31383.000000000004</v>
      </c>
      <c r="F769" s="22">
        <f t="shared" si="60"/>
        <v>0</v>
      </c>
      <c r="G769" s="22">
        <f t="shared" si="60"/>
        <v>0</v>
      </c>
      <c r="H769" s="22">
        <f t="shared" si="60"/>
        <v>1432.2</v>
      </c>
      <c r="I769" s="22">
        <f t="shared" si="60"/>
        <v>29950.800000000003</v>
      </c>
      <c r="J769" s="40">
        <v>0</v>
      </c>
      <c r="K769" s="22">
        <v>0</v>
      </c>
      <c r="L769" s="22">
        <v>1400</v>
      </c>
      <c r="M769" s="22">
        <v>0</v>
      </c>
    </row>
    <row r="770" spans="1:13" ht="15" customHeight="1">
      <c r="A770" s="52"/>
      <c r="B770" s="49" t="s">
        <v>325</v>
      </c>
      <c r="C770" s="25"/>
      <c r="D770" s="20"/>
      <c r="E770" s="22">
        <f>SUM(F770:I770)</f>
        <v>220</v>
      </c>
      <c r="F770" s="22">
        <f t="shared" si="60"/>
        <v>0</v>
      </c>
      <c r="G770" s="22">
        <f t="shared" si="60"/>
        <v>0</v>
      </c>
      <c r="H770" s="22">
        <f t="shared" si="60"/>
        <v>220</v>
      </c>
      <c r="I770" s="22">
        <f t="shared" si="60"/>
        <v>0</v>
      </c>
      <c r="J770" s="24"/>
      <c r="K770" s="24"/>
      <c r="L770" s="24"/>
      <c r="M770" s="24"/>
    </row>
    <row r="771" spans="1:13" ht="15" customHeight="1">
      <c r="A771" s="52"/>
      <c r="B771" s="49" t="s">
        <v>326</v>
      </c>
      <c r="C771" s="25"/>
      <c r="D771" s="20"/>
      <c r="E771" s="22">
        <f>SUM(F771:I771)</f>
        <v>220</v>
      </c>
      <c r="F771" s="22">
        <f t="shared" si="60"/>
        <v>0</v>
      </c>
      <c r="G771" s="22">
        <f t="shared" si="60"/>
        <v>0</v>
      </c>
      <c r="H771" s="22">
        <f t="shared" si="60"/>
        <v>220</v>
      </c>
      <c r="I771" s="22">
        <f t="shared" si="60"/>
        <v>0</v>
      </c>
      <c r="J771" s="24"/>
      <c r="K771" s="24"/>
      <c r="L771" s="24"/>
      <c r="M771" s="24"/>
    </row>
    <row r="772" spans="1:13" ht="15" customHeight="1">
      <c r="A772" s="52"/>
      <c r="B772" s="49" t="s">
        <v>333</v>
      </c>
      <c r="C772" s="25"/>
      <c r="D772" s="20"/>
      <c r="E772" s="22">
        <f>SUM(F772:I772)</f>
        <v>220</v>
      </c>
      <c r="F772" s="22">
        <f t="shared" si="60"/>
        <v>0</v>
      </c>
      <c r="G772" s="22">
        <f t="shared" si="60"/>
        <v>0</v>
      </c>
      <c r="H772" s="22">
        <f t="shared" si="60"/>
        <v>220</v>
      </c>
      <c r="I772" s="22">
        <f t="shared" si="60"/>
        <v>0</v>
      </c>
      <c r="J772" s="24"/>
      <c r="K772" s="24"/>
      <c r="L772" s="24"/>
      <c r="M772" s="24"/>
    </row>
    <row r="773" spans="1:13" ht="15" customHeight="1">
      <c r="A773" s="52"/>
      <c r="B773" s="49" t="s">
        <v>328</v>
      </c>
      <c r="C773" s="25"/>
      <c r="D773" s="20"/>
      <c r="E773" s="22">
        <f>SUM(F773:I773)</f>
        <v>220</v>
      </c>
      <c r="F773" s="22">
        <f t="shared" si="60"/>
        <v>0</v>
      </c>
      <c r="G773" s="22">
        <f t="shared" si="60"/>
        <v>0</v>
      </c>
      <c r="H773" s="22">
        <f t="shared" si="60"/>
        <v>220</v>
      </c>
      <c r="I773" s="22">
        <f t="shared" si="60"/>
        <v>0</v>
      </c>
      <c r="J773" s="24"/>
      <c r="K773" s="24"/>
      <c r="L773" s="24"/>
      <c r="M773" s="24"/>
    </row>
    <row r="774" spans="1:13" ht="15" customHeight="1">
      <c r="A774" s="53"/>
      <c r="B774" s="50" t="s">
        <v>329</v>
      </c>
      <c r="C774" s="25"/>
      <c r="D774" s="20"/>
      <c r="E774" s="22">
        <f>SUM(F774:I774)</f>
        <v>220</v>
      </c>
      <c r="F774" s="22">
        <f t="shared" si="60"/>
        <v>0</v>
      </c>
      <c r="G774" s="22">
        <f t="shared" si="60"/>
        <v>0</v>
      </c>
      <c r="H774" s="22">
        <f t="shared" si="60"/>
        <v>220</v>
      </c>
      <c r="I774" s="22">
        <f t="shared" si="60"/>
        <v>0</v>
      </c>
      <c r="J774" s="24"/>
      <c r="K774" s="24"/>
      <c r="L774" s="24"/>
      <c r="M774" s="24"/>
    </row>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9" ht="13.5" customHeight="1"/>
    <row r="790" ht="13.5" customHeight="1"/>
    <row r="791" ht="13.5" customHeight="1"/>
    <row r="792" ht="13.5" customHeight="1"/>
    <row r="793" ht="13.5" customHeight="1"/>
    <row r="794" ht="13.5" customHeight="1"/>
    <row r="796" ht="13.5" customHeight="1"/>
    <row r="797" ht="13.5" customHeight="1"/>
    <row r="798" ht="13.5" customHeight="1"/>
    <row r="799" ht="13.5" customHeight="1"/>
    <row r="800" ht="13.5" customHeight="1"/>
    <row r="801" ht="13.5" customHeight="1"/>
    <row r="803" ht="13.5" customHeight="1"/>
    <row r="804" ht="13.5" customHeight="1"/>
    <row r="805" ht="13.5" customHeight="1"/>
    <row r="806" ht="13.5" customHeight="1"/>
    <row r="807" ht="13.5" customHeight="1"/>
    <row r="808" ht="13.5" customHeight="1"/>
    <row r="810" ht="13.5" customHeight="1"/>
    <row r="811" ht="13.5" customHeight="1"/>
    <row r="812" ht="13.5" customHeight="1"/>
    <row r="813" ht="13.5" customHeight="1"/>
    <row r="814" ht="13.5" customHeight="1"/>
    <row r="815" ht="13.5" customHeight="1"/>
    <row r="817" ht="13.5" customHeight="1"/>
    <row r="818" ht="13.5" customHeight="1"/>
    <row r="819" ht="13.5" customHeight="1"/>
    <row r="820" ht="13.5" customHeight="1"/>
    <row r="821" ht="13.5" customHeight="1"/>
    <row r="822" ht="13.5" customHeight="1"/>
    <row r="824" ht="13.5" customHeight="1"/>
    <row r="825" ht="13.5" customHeight="1"/>
    <row r="826" ht="13.5" customHeight="1"/>
    <row r="827" ht="13.5" customHeight="1"/>
    <row r="828" ht="13.5" customHeight="1"/>
    <row r="829" ht="13.5" customHeight="1"/>
    <row r="830" ht="13.5" customHeight="1"/>
    <row r="831" ht="13.5" customHeight="1"/>
    <row r="833" ht="13.5" customHeight="1"/>
    <row r="834" ht="13.5" customHeight="1"/>
    <row r="835" ht="13.5" customHeight="1"/>
    <row r="836" ht="13.5" customHeight="1"/>
    <row r="837" ht="13.5" customHeight="1"/>
    <row r="838" ht="13.5" customHeight="1"/>
    <row r="840" ht="13.5" customHeight="1"/>
    <row r="841" ht="13.5" customHeight="1"/>
    <row r="842" ht="13.5" customHeight="1"/>
    <row r="843" ht="13.5" customHeight="1"/>
    <row r="844" ht="13.5" customHeight="1"/>
    <row r="845" ht="13.5" customHeight="1"/>
    <row r="847" ht="13.5" customHeight="1"/>
    <row r="848" ht="13.5" customHeight="1"/>
    <row r="849" ht="13.5" customHeight="1"/>
    <row r="850" ht="13.5" customHeight="1"/>
    <row r="851" ht="13.5" customHeight="1"/>
    <row r="852" ht="13.5" customHeight="1"/>
    <row r="854" ht="13.5" customHeight="1"/>
    <row r="855" ht="13.5" customHeight="1"/>
    <row r="856" ht="13.5" customHeight="1"/>
    <row r="857" ht="13.5" customHeight="1"/>
    <row r="858" ht="13.5" customHeight="1"/>
    <row r="859" ht="13.5" customHeight="1"/>
    <row r="861" ht="13.5" customHeight="1"/>
    <row r="862" ht="13.5" customHeight="1"/>
    <row r="863" ht="13.5" customHeight="1"/>
    <row r="864" ht="13.5" customHeight="1"/>
    <row r="865" ht="13.5" customHeight="1"/>
    <row r="866" ht="13.5" customHeight="1"/>
    <row r="868" ht="13.5" customHeight="1"/>
    <row r="869" ht="13.5" customHeight="1"/>
    <row r="870" ht="13.5" customHeight="1"/>
    <row r="871" ht="13.5" customHeight="1"/>
    <row r="872" ht="13.5" customHeight="1"/>
    <row r="873" ht="13.5" customHeight="1"/>
    <row r="875" ht="13.5" customHeight="1"/>
    <row r="876" ht="13.5" customHeight="1"/>
    <row r="877" ht="13.5" customHeight="1"/>
    <row r="878" ht="13.5" customHeight="1"/>
    <row r="879" ht="13.5" customHeight="1"/>
    <row r="880" ht="13.5" customHeight="1"/>
    <row r="882" ht="13.5" customHeight="1"/>
    <row r="883" ht="13.5" customHeight="1"/>
    <row r="884" ht="13.5" customHeight="1"/>
    <row r="885" ht="13.5" customHeight="1"/>
    <row r="886" ht="13.5" customHeight="1"/>
    <row r="887" ht="13.5" customHeight="1"/>
    <row r="890" ht="13.5" customHeight="1"/>
    <row r="891" ht="13.5" customHeight="1"/>
    <row r="892" ht="13.5" customHeight="1"/>
    <row r="893" ht="13.5" customHeight="1"/>
    <row r="894" ht="13.5" customHeight="1"/>
    <row r="895" ht="13.5" customHeight="1"/>
    <row r="897" ht="13.5" customHeight="1"/>
    <row r="898" ht="13.5" customHeight="1"/>
    <row r="899" ht="13.5" customHeight="1"/>
    <row r="900" ht="13.5" customHeight="1"/>
    <row r="901" ht="13.5" customHeight="1"/>
    <row r="902" ht="13.5" customHeight="1"/>
    <row r="904" ht="13.5" customHeight="1"/>
    <row r="905" ht="13.5" customHeight="1"/>
    <row r="906" ht="13.5" customHeight="1"/>
    <row r="907" ht="13.5" customHeight="1"/>
    <row r="908" ht="13.5" customHeight="1"/>
    <row r="909" ht="13.5" customHeight="1"/>
    <row r="912" ht="13.5" customHeight="1"/>
    <row r="913" ht="13.5" customHeight="1"/>
    <row r="914" ht="13.5" customHeight="1"/>
    <row r="915" ht="13.5" customHeight="1"/>
    <row r="916" ht="13.5" customHeight="1"/>
    <row r="917" ht="13.5" customHeight="1"/>
    <row r="918" ht="15.75" customHeight="1"/>
    <row r="920" ht="13.5" customHeight="1"/>
    <row r="921" ht="13.5" customHeight="1"/>
    <row r="922" ht="13.5" customHeight="1"/>
    <row r="923" ht="13.5" customHeight="1"/>
    <row r="924" ht="13.5" customHeight="1"/>
    <row r="925" ht="13.5" customHeight="1"/>
    <row r="927" ht="15" customHeight="1"/>
    <row r="928" ht="15" customHeight="1"/>
    <row r="929" ht="15" customHeight="1"/>
    <row r="930" ht="15" customHeight="1"/>
    <row r="931" ht="15" customHeight="1"/>
    <row r="932" ht="15" customHeight="1"/>
    <row r="934" ht="15" customHeight="1"/>
    <row r="935" ht="15" customHeight="1"/>
    <row r="936" ht="15" customHeight="1"/>
    <row r="937" ht="15" customHeight="1"/>
    <row r="938" ht="15" customHeight="1"/>
    <row r="939" ht="15" customHeight="1"/>
  </sheetData>
  <sheetProtection/>
  <mergeCells count="48">
    <mergeCell ref="B701:I701"/>
    <mergeCell ref="B700:I700"/>
    <mergeCell ref="B674:I674"/>
    <mergeCell ref="B673:I673"/>
    <mergeCell ref="B360:I360"/>
    <mergeCell ref="F1:I1"/>
    <mergeCell ref="B129:I129"/>
    <mergeCell ref="B128:I128"/>
    <mergeCell ref="A2:I2"/>
    <mergeCell ref="E4:E6"/>
    <mergeCell ref="B672:I672"/>
    <mergeCell ref="B361:I361"/>
    <mergeCell ref="G3:I3"/>
    <mergeCell ref="B86:I86"/>
    <mergeCell ref="A110:A113"/>
    <mergeCell ref="A104:A107"/>
    <mergeCell ref="A114:A117"/>
    <mergeCell ref="B575:D575"/>
    <mergeCell ref="B559:I559"/>
    <mergeCell ref="I5:I6"/>
    <mergeCell ref="A100:A103"/>
    <mergeCell ref="B4:B6"/>
    <mergeCell ref="A90:A93"/>
    <mergeCell ref="B7:I7"/>
    <mergeCell ref="B8:I8"/>
    <mergeCell ref="A118:A121"/>
    <mergeCell ref="A96:A99"/>
    <mergeCell ref="A4:A6"/>
    <mergeCell ref="G5:G6"/>
    <mergeCell ref="B9:I9"/>
    <mergeCell ref="H5:H6"/>
    <mergeCell ref="D4:D6"/>
    <mergeCell ref="F5:F6"/>
    <mergeCell ref="B261:I261"/>
    <mergeCell ref="F4:I4"/>
    <mergeCell ref="B259:I259"/>
    <mergeCell ref="B228:I228"/>
    <mergeCell ref="B127:I127"/>
    <mergeCell ref="B84:I84"/>
    <mergeCell ref="C4:C6"/>
    <mergeCell ref="B260:I260"/>
    <mergeCell ref="B340:I340"/>
    <mergeCell ref="B126:I126"/>
    <mergeCell ref="J228:K228"/>
    <mergeCell ref="B560:I560"/>
    <mergeCell ref="B85:G85"/>
    <mergeCell ref="J129:K129"/>
    <mergeCell ref="B341:I341"/>
  </mergeCells>
  <printOptions/>
  <pageMargins left="0.25" right="0.25" top="0.75" bottom="0.75" header="0.3" footer="0.3"/>
  <pageSetup firstPageNumber="540" useFirstPageNumber="1" fitToHeight="0" fitToWidth="1" horizontalDpi="600" verticalDpi="600" orientation="landscape" paperSize="9" scale="71" r:id="rId3"/>
  <headerFooter alignWithMargins="0">
    <oddFooter>&amp;L&amp;"Times New Roman,обычный"&amp;P</oddFooter>
  </headerFooter>
  <legacyDrawing r:id="rId2"/>
</worksheet>
</file>

<file path=xl/worksheets/sheet2.xml><?xml version="1.0" encoding="utf-8"?>
<worksheet xmlns="http://schemas.openxmlformats.org/spreadsheetml/2006/main" xmlns:r="http://schemas.openxmlformats.org/officeDocument/2006/relationships">
  <dimension ref="A1:O29"/>
  <sheetViews>
    <sheetView zoomScalePageLayoutView="0" workbookViewId="0" topLeftCell="A14">
      <selection activeCell="B17" sqref="B17"/>
    </sheetView>
  </sheetViews>
  <sheetFormatPr defaultColWidth="9.140625" defaultRowHeight="12.75"/>
  <cols>
    <col min="1" max="1" width="6.7109375" style="7" customWidth="1"/>
    <col min="2" max="2" width="21.8515625" style="7" customWidth="1"/>
    <col min="3" max="3" width="9.7109375" style="7" customWidth="1"/>
    <col min="4" max="4" width="9.8515625" style="7" customWidth="1"/>
    <col min="5" max="5" width="11.8515625" style="7" customWidth="1"/>
    <col min="6" max="7" width="10.00390625" style="7" customWidth="1"/>
    <col min="8" max="8" width="10.57421875" style="7" customWidth="1"/>
    <col min="9" max="9" width="9.00390625" style="7" customWidth="1"/>
    <col min="10" max="10" width="10.28125" style="7" customWidth="1"/>
    <col min="11" max="11" width="9.7109375" style="7" customWidth="1"/>
    <col min="12" max="12" width="10.28125" style="7" customWidth="1"/>
    <col min="13" max="13" width="10.57421875" style="7" customWidth="1"/>
    <col min="14" max="14" width="23.8515625" style="7" customWidth="1"/>
    <col min="15" max="15" width="9.140625" style="7" customWidth="1"/>
    <col min="16" max="16" width="13.00390625" style="7" customWidth="1"/>
    <col min="17" max="16384" width="9.140625" style="7" customWidth="1"/>
  </cols>
  <sheetData>
    <row r="1" spans="8:14" ht="63" customHeight="1">
      <c r="H1" s="98" t="s">
        <v>133</v>
      </c>
      <c r="I1" s="98"/>
      <c r="J1" s="98"/>
      <c r="K1" s="98"/>
      <c r="L1" s="98"/>
      <c r="M1" s="8"/>
      <c r="N1" s="8"/>
    </row>
    <row r="2" spans="8:14" ht="15">
      <c r="H2" s="8"/>
      <c r="I2" s="8"/>
      <c r="J2" s="8"/>
      <c r="K2" s="8"/>
      <c r="L2" s="8"/>
      <c r="M2" s="8"/>
      <c r="N2" s="8"/>
    </row>
    <row r="3" spans="1:14" ht="21" customHeight="1">
      <c r="A3" s="99" t="s">
        <v>121</v>
      </c>
      <c r="B3" s="99"/>
      <c r="C3" s="99"/>
      <c r="D3" s="99"/>
      <c r="E3" s="99"/>
      <c r="F3" s="99"/>
      <c r="G3" s="99"/>
      <c r="H3" s="99"/>
      <c r="I3" s="99"/>
      <c r="J3" s="99"/>
      <c r="K3" s="99"/>
      <c r="L3" s="99"/>
      <c r="M3" s="9"/>
      <c r="N3" s="9"/>
    </row>
    <row r="4" spans="1:14" ht="21" customHeight="1">
      <c r="A4" s="10"/>
      <c r="B4" s="100" t="s">
        <v>62</v>
      </c>
      <c r="C4" s="100"/>
      <c r="D4" s="100"/>
      <c r="E4" s="100"/>
      <c r="F4" s="100"/>
      <c r="G4" s="100"/>
      <c r="H4" s="100"/>
      <c r="I4" s="100"/>
      <c r="J4" s="100"/>
      <c r="K4" s="100"/>
      <c r="L4" s="100"/>
      <c r="M4" s="11"/>
      <c r="N4" s="11"/>
    </row>
    <row r="5" spans="1:14" ht="20.25" customHeight="1">
      <c r="A5" s="12"/>
      <c r="B5" s="12"/>
      <c r="C5" s="12"/>
      <c r="D5" s="12"/>
      <c r="E5" s="12"/>
      <c r="F5" s="12"/>
      <c r="G5" s="12"/>
      <c r="H5" s="101" t="s">
        <v>0</v>
      </c>
      <c r="I5" s="101"/>
      <c r="J5" s="101"/>
      <c r="K5" s="101"/>
      <c r="L5" s="101"/>
      <c r="M5" s="13"/>
      <c r="N5" s="13"/>
    </row>
    <row r="6" spans="1:14" s="1" customFormat="1" ht="30" customHeight="1">
      <c r="A6" s="102" t="s">
        <v>1</v>
      </c>
      <c r="B6" s="102" t="s">
        <v>2</v>
      </c>
      <c r="C6" s="105" t="s">
        <v>3</v>
      </c>
      <c r="D6" s="106"/>
      <c r="E6" s="107"/>
      <c r="F6" s="111" t="s">
        <v>4</v>
      </c>
      <c r="G6" s="112"/>
      <c r="H6" s="112"/>
      <c r="I6" s="112"/>
      <c r="J6" s="112"/>
      <c r="K6" s="112"/>
      <c r="L6" s="112"/>
      <c r="M6" s="113"/>
      <c r="N6" s="102" t="s">
        <v>63</v>
      </c>
    </row>
    <row r="7" spans="1:14" s="1" customFormat="1" ht="27.75" customHeight="1">
      <c r="A7" s="103"/>
      <c r="B7" s="103"/>
      <c r="C7" s="108"/>
      <c r="D7" s="109"/>
      <c r="E7" s="110"/>
      <c r="F7" s="111" t="s">
        <v>5</v>
      </c>
      <c r="G7" s="113"/>
      <c r="H7" s="111" t="s">
        <v>6</v>
      </c>
      <c r="I7" s="113"/>
      <c r="J7" s="111" t="s">
        <v>7</v>
      </c>
      <c r="K7" s="113"/>
      <c r="L7" s="111" t="s">
        <v>8</v>
      </c>
      <c r="M7" s="113"/>
      <c r="N7" s="103"/>
    </row>
    <row r="8" spans="1:14" s="1" customFormat="1" ht="19.5" customHeight="1">
      <c r="A8" s="104"/>
      <c r="B8" s="104"/>
      <c r="C8" s="2" t="s">
        <v>9</v>
      </c>
      <c r="D8" s="2" t="s">
        <v>10</v>
      </c>
      <c r="E8" s="2" t="s">
        <v>11</v>
      </c>
      <c r="F8" s="2" t="s">
        <v>9</v>
      </c>
      <c r="G8" s="2" t="s">
        <v>10</v>
      </c>
      <c r="H8" s="2" t="s">
        <v>9</v>
      </c>
      <c r="I8" s="2" t="s">
        <v>10</v>
      </c>
      <c r="J8" s="2" t="s">
        <v>9</v>
      </c>
      <c r="K8" s="2" t="s">
        <v>10</v>
      </c>
      <c r="L8" s="2" t="s">
        <v>9</v>
      </c>
      <c r="M8" s="2" t="s">
        <v>10</v>
      </c>
      <c r="N8" s="104"/>
    </row>
    <row r="9" spans="1:14" ht="87" customHeight="1">
      <c r="A9" s="6" t="s">
        <v>12</v>
      </c>
      <c r="B9" s="3" t="s">
        <v>176</v>
      </c>
      <c r="C9" s="5"/>
      <c r="D9" s="5"/>
      <c r="E9" s="5"/>
      <c r="F9" s="5"/>
      <c r="G9" s="5"/>
      <c r="H9" s="5"/>
      <c r="I9" s="5"/>
      <c r="J9" s="5"/>
      <c r="K9" s="5"/>
      <c r="L9" s="5"/>
      <c r="M9" s="5"/>
      <c r="N9" s="19" t="s">
        <v>174</v>
      </c>
    </row>
    <row r="10" spans="1:14" ht="105.75" customHeight="1">
      <c r="A10" s="6" t="s">
        <v>130</v>
      </c>
      <c r="B10" s="3" t="s">
        <v>177</v>
      </c>
      <c r="C10" s="5"/>
      <c r="D10" s="5"/>
      <c r="E10" s="5"/>
      <c r="F10" s="5"/>
      <c r="G10" s="5"/>
      <c r="H10" s="5"/>
      <c r="I10" s="5"/>
      <c r="J10" s="5"/>
      <c r="K10" s="5"/>
      <c r="L10" s="5"/>
      <c r="M10" s="5"/>
      <c r="N10" s="15" t="s">
        <v>173</v>
      </c>
    </row>
    <row r="11" spans="1:14" ht="119.25" customHeight="1">
      <c r="A11" s="6" t="s">
        <v>178</v>
      </c>
      <c r="B11" s="3" t="s">
        <v>202</v>
      </c>
      <c r="C11" s="5"/>
      <c r="D11" s="5"/>
      <c r="E11" s="5"/>
      <c r="F11" s="5"/>
      <c r="G11" s="5"/>
      <c r="H11" s="5"/>
      <c r="I11" s="5"/>
      <c r="J11" s="5"/>
      <c r="K11" s="5"/>
      <c r="L11" s="5"/>
      <c r="M11" s="5"/>
      <c r="N11" s="15" t="s">
        <v>181</v>
      </c>
    </row>
    <row r="12" spans="1:14" ht="79.5" customHeight="1">
      <c r="A12" s="6" t="s">
        <v>203</v>
      </c>
      <c r="B12" s="3" t="s">
        <v>65</v>
      </c>
      <c r="C12" s="14">
        <f aca="true" t="shared" si="0" ref="C12:C23">+F12+H12+J12+L12</f>
        <v>300</v>
      </c>
      <c r="D12" s="14">
        <f aca="true" t="shared" si="1" ref="D12:D23">+G12+I12+K12+M12</f>
        <v>300</v>
      </c>
      <c r="E12" s="4">
        <f aca="true" t="shared" si="2" ref="E12:E23">+D12-C12</f>
        <v>0</v>
      </c>
      <c r="F12" s="14">
        <v>0</v>
      </c>
      <c r="G12" s="14"/>
      <c r="H12" s="14">
        <v>0</v>
      </c>
      <c r="I12" s="14"/>
      <c r="J12" s="14">
        <v>300</v>
      </c>
      <c r="K12" s="14">
        <v>300</v>
      </c>
      <c r="L12" s="14">
        <v>0</v>
      </c>
      <c r="M12" s="14"/>
      <c r="N12" s="15"/>
    </row>
    <row r="13" spans="1:14" ht="113.25" customHeight="1">
      <c r="A13" s="6" t="s">
        <v>66</v>
      </c>
      <c r="B13" s="3" t="s">
        <v>195</v>
      </c>
      <c r="C13" s="5"/>
      <c r="D13" s="5"/>
      <c r="E13" s="5"/>
      <c r="F13" s="5"/>
      <c r="G13" s="5"/>
      <c r="H13" s="5"/>
      <c r="I13" s="5"/>
      <c r="J13" s="5"/>
      <c r="K13" s="5"/>
      <c r="L13" s="5"/>
      <c r="M13" s="5"/>
      <c r="N13" s="15" t="s">
        <v>212</v>
      </c>
    </row>
    <row r="14" spans="1:14" ht="98.25" customHeight="1">
      <c r="A14" s="6" t="s">
        <v>196</v>
      </c>
      <c r="B14" s="3" t="s">
        <v>122</v>
      </c>
      <c r="C14" s="5"/>
      <c r="D14" s="5"/>
      <c r="E14" s="5"/>
      <c r="F14" s="5"/>
      <c r="G14" s="5"/>
      <c r="H14" s="5"/>
      <c r="I14" s="5"/>
      <c r="J14" s="5"/>
      <c r="K14" s="5"/>
      <c r="L14" s="5"/>
      <c r="M14" s="5"/>
      <c r="N14" s="15" t="s">
        <v>179</v>
      </c>
    </row>
    <row r="15" spans="1:14" ht="72" customHeight="1" hidden="1">
      <c r="A15" s="6" t="s">
        <v>123</v>
      </c>
      <c r="B15" s="3" t="s">
        <v>124</v>
      </c>
      <c r="C15" s="14">
        <f t="shared" si="0"/>
        <v>0</v>
      </c>
      <c r="D15" s="14">
        <f t="shared" si="1"/>
        <v>0</v>
      </c>
      <c r="E15" s="4">
        <f t="shared" si="2"/>
        <v>0</v>
      </c>
      <c r="F15" s="14">
        <v>0</v>
      </c>
      <c r="G15" s="14"/>
      <c r="H15" s="14">
        <v>0</v>
      </c>
      <c r="I15" s="14"/>
      <c r="J15" s="14">
        <v>0</v>
      </c>
      <c r="K15" s="14"/>
      <c r="L15" s="14">
        <v>0</v>
      </c>
      <c r="M15" s="14"/>
      <c r="N15" s="5"/>
    </row>
    <row r="16" spans="1:14" ht="57.75" customHeight="1" hidden="1">
      <c r="A16" s="6" t="s">
        <v>125</v>
      </c>
      <c r="B16" s="3" t="s">
        <v>126</v>
      </c>
      <c r="C16" s="14">
        <f t="shared" si="0"/>
        <v>0</v>
      </c>
      <c r="D16" s="14">
        <f t="shared" si="1"/>
        <v>0</v>
      </c>
      <c r="E16" s="4">
        <f t="shared" si="2"/>
        <v>0</v>
      </c>
      <c r="F16" s="14">
        <v>0</v>
      </c>
      <c r="G16" s="14"/>
      <c r="H16" s="14">
        <v>0</v>
      </c>
      <c r="I16" s="14"/>
      <c r="J16" s="14">
        <v>0</v>
      </c>
      <c r="K16" s="14"/>
      <c r="L16" s="14">
        <v>0</v>
      </c>
      <c r="M16" s="14"/>
      <c r="N16" s="5"/>
    </row>
    <row r="17" spans="1:15" ht="105" customHeight="1">
      <c r="A17" s="6" t="s">
        <v>127</v>
      </c>
      <c r="B17" s="3" t="s">
        <v>128</v>
      </c>
      <c r="C17" s="14">
        <f t="shared" si="0"/>
        <v>2525</v>
      </c>
      <c r="D17" s="14">
        <f t="shared" si="1"/>
        <v>1495</v>
      </c>
      <c r="E17" s="4">
        <f t="shared" si="2"/>
        <v>-1030</v>
      </c>
      <c r="F17" s="14">
        <v>0</v>
      </c>
      <c r="G17" s="14"/>
      <c r="H17" s="14">
        <v>2500</v>
      </c>
      <c r="I17" s="14"/>
      <c r="J17" s="14">
        <v>25</v>
      </c>
      <c r="K17" s="14">
        <v>1495</v>
      </c>
      <c r="L17" s="14">
        <v>0</v>
      </c>
      <c r="M17" s="14"/>
      <c r="N17" s="15" t="s">
        <v>57</v>
      </c>
      <c r="O17" s="16"/>
    </row>
    <row r="18" spans="1:14" ht="106.5" customHeight="1">
      <c r="A18" s="6" t="s">
        <v>129</v>
      </c>
      <c r="B18" s="3" t="s">
        <v>263</v>
      </c>
      <c r="C18" s="5"/>
      <c r="D18" s="5"/>
      <c r="E18" s="5"/>
      <c r="F18" s="5"/>
      <c r="G18" s="5"/>
      <c r="H18" s="5"/>
      <c r="I18" s="5"/>
      <c r="J18" s="5"/>
      <c r="K18" s="5"/>
      <c r="L18" s="5"/>
      <c r="M18" s="5"/>
      <c r="N18" s="15" t="s">
        <v>180</v>
      </c>
    </row>
    <row r="19" spans="1:14" ht="84" customHeight="1">
      <c r="A19" s="6" t="s">
        <v>64</v>
      </c>
      <c r="B19" s="3" t="s">
        <v>264</v>
      </c>
      <c r="C19" s="5"/>
      <c r="D19" s="5"/>
      <c r="E19" s="5"/>
      <c r="F19" s="5"/>
      <c r="G19" s="5"/>
      <c r="H19" s="5"/>
      <c r="I19" s="5"/>
      <c r="J19" s="5"/>
      <c r="K19" s="5"/>
      <c r="L19" s="5"/>
      <c r="M19" s="5"/>
      <c r="N19" s="15" t="s">
        <v>132</v>
      </c>
    </row>
    <row r="20" spans="1:14" ht="63" customHeight="1">
      <c r="A20" s="6" t="s">
        <v>265</v>
      </c>
      <c r="B20" s="3" t="s">
        <v>266</v>
      </c>
      <c r="C20" s="14">
        <f t="shared" si="0"/>
        <v>15</v>
      </c>
      <c r="D20" s="14">
        <f t="shared" si="1"/>
        <v>0</v>
      </c>
      <c r="E20" s="4">
        <f t="shared" si="2"/>
        <v>-15</v>
      </c>
      <c r="F20" s="14">
        <v>0</v>
      </c>
      <c r="G20" s="14"/>
      <c r="H20" s="14">
        <v>0</v>
      </c>
      <c r="I20" s="14"/>
      <c r="J20" s="14">
        <v>15</v>
      </c>
      <c r="K20" s="14"/>
      <c r="L20" s="14">
        <v>0</v>
      </c>
      <c r="M20" s="14"/>
      <c r="N20" s="18" t="s">
        <v>175</v>
      </c>
    </row>
    <row r="21" spans="1:14" ht="42" customHeight="1">
      <c r="A21" s="6" t="s">
        <v>267</v>
      </c>
      <c r="B21" s="3" t="s">
        <v>27</v>
      </c>
      <c r="C21" s="14">
        <f t="shared" si="0"/>
        <v>816</v>
      </c>
      <c r="D21" s="14">
        <f t="shared" si="1"/>
        <v>781.4</v>
      </c>
      <c r="E21" s="4">
        <f t="shared" si="2"/>
        <v>-34.60000000000002</v>
      </c>
      <c r="F21" s="14">
        <v>0</v>
      </c>
      <c r="G21" s="14"/>
      <c r="H21" s="14">
        <v>800</v>
      </c>
      <c r="I21" s="14">
        <v>781.4</v>
      </c>
      <c r="J21" s="14">
        <v>16</v>
      </c>
      <c r="K21" s="14"/>
      <c r="L21" s="14">
        <v>0</v>
      </c>
      <c r="M21" s="14"/>
      <c r="N21" s="15" t="s">
        <v>182</v>
      </c>
    </row>
    <row r="22" spans="1:14" ht="37.5" customHeight="1">
      <c r="A22" s="6" t="s">
        <v>28</v>
      </c>
      <c r="B22" s="3" t="s">
        <v>29</v>
      </c>
      <c r="C22" s="14">
        <f t="shared" si="0"/>
        <v>510</v>
      </c>
      <c r="D22" s="14">
        <f t="shared" si="1"/>
        <v>443.9</v>
      </c>
      <c r="E22" s="4">
        <f t="shared" si="2"/>
        <v>-66.10000000000002</v>
      </c>
      <c r="F22" s="14">
        <v>0</v>
      </c>
      <c r="G22" s="14"/>
      <c r="H22" s="14">
        <v>500</v>
      </c>
      <c r="I22" s="14">
        <v>433.9</v>
      </c>
      <c r="J22" s="14">
        <v>10</v>
      </c>
      <c r="K22" s="14">
        <v>10</v>
      </c>
      <c r="L22" s="14">
        <v>0</v>
      </c>
      <c r="M22" s="14"/>
      <c r="N22" s="15" t="s">
        <v>70</v>
      </c>
    </row>
    <row r="23" spans="1:14" ht="54" customHeight="1">
      <c r="A23" s="6"/>
      <c r="B23" s="3" t="s">
        <v>134</v>
      </c>
      <c r="C23" s="14">
        <f t="shared" si="0"/>
        <v>4166</v>
      </c>
      <c r="D23" s="14">
        <f t="shared" si="1"/>
        <v>3020.3</v>
      </c>
      <c r="E23" s="4">
        <f t="shared" si="2"/>
        <v>-1145.6999999999998</v>
      </c>
      <c r="F23" s="4">
        <v>0</v>
      </c>
      <c r="G23" s="4">
        <f aca="true" t="shared" si="3" ref="G23:M23">G12+G15+G16+G17+G20+G21+G22</f>
        <v>0</v>
      </c>
      <c r="H23" s="4">
        <f t="shared" si="3"/>
        <v>3800</v>
      </c>
      <c r="I23" s="4">
        <f t="shared" si="3"/>
        <v>1215.3</v>
      </c>
      <c r="J23" s="4">
        <f t="shared" si="3"/>
        <v>366</v>
      </c>
      <c r="K23" s="4">
        <f t="shared" si="3"/>
        <v>1805</v>
      </c>
      <c r="L23" s="4">
        <f t="shared" si="3"/>
        <v>0</v>
      </c>
      <c r="M23" s="4">
        <f t="shared" si="3"/>
        <v>0</v>
      </c>
      <c r="N23" s="5"/>
    </row>
    <row r="25" s="1" customFormat="1" ht="18.75" customHeight="1">
      <c r="B25" s="1" t="s">
        <v>200</v>
      </c>
    </row>
    <row r="26" spans="2:3" s="1" customFormat="1" ht="40.5" customHeight="1">
      <c r="B26" s="114" t="s">
        <v>137</v>
      </c>
      <c r="C26" s="114"/>
    </row>
    <row r="27" s="1" customFormat="1" ht="13.5" customHeight="1"/>
    <row r="28" spans="2:9" s="1" customFormat="1" ht="13.5" customHeight="1">
      <c r="B28" s="1" t="s">
        <v>15</v>
      </c>
      <c r="D28" s="17" t="s">
        <v>15</v>
      </c>
      <c r="G28" s="17" t="s">
        <v>16</v>
      </c>
      <c r="I28" s="17" t="s">
        <v>17</v>
      </c>
    </row>
    <row r="29" spans="2:7" s="1" customFormat="1" ht="13.5" customHeight="1">
      <c r="B29" s="1" t="s">
        <v>18</v>
      </c>
      <c r="D29" s="17" t="s">
        <v>19</v>
      </c>
      <c r="G29" s="17" t="s">
        <v>210</v>
      </c>
    </row>
  </sheetData>
  <sheetProtection/>
  <mergeCells count="14">
    <mergeCell ref="B26:C26"/>
    <mergeCell ref="N6:N8"/>
    <mergeCell ref="F7:G7"/>
    <mergeCell ref="H7:I7"/>
    <mergeCell ref="J7:K7"/>
    <mergeCell ref="L7:M7"/>
    <mergeCell ref="H1:L1"/>
    <mergeCell ref="A3:L3"/>
    <mergeCell ref="B4:L4"/>
    <mergeCell ref="H5:L5"/>
    <mergeCell ref="A6:A8"/>
    <mergeCell ref="B6:B8"/>
    <mergeCell ref="C6:E7"/>
    <mergeCell ref="F6:M6"/>
  </mergeCells>
  <printOptions/>
  <pageMargins left="0.75" right="0.75" top="1" bottom="1" header="0.5" footer="0.5"/>
  <pageSetup horizontalDpi="600" verticalDpi="600" orientation="landscape" paperSize="9" scale="80" r:id="rId2"/>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D33" sqref="D33"/>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Владелец</cp:lastModifiedBy>
  <cp:lastPrinted>2017-05-05T09:29:14Z</cp:lastPrinted>
  <dcterms:created xsi:type="dcterms:W3CDTF">1996-10-08T23:32:33Z</dcterms:created>
  <dcterms:modified xsi:type="dcterms:W3CDTF">2017-05-05T09:32:26Z</dcterms:modified>
  <cp:category/>
  <cp:version/>
  <cp:contentType/>
  <cp:contentStatus/>
</cp:coreProperties>
</file>